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ACF7276-FEFB-434E-8F28-63AFC7122534}" xr6:coauthVersionLast="47" xr6:coauthVersionMax="47" xr10:uidLastSave="{00000000-0000-0000-0000-000000000000}"/>
  <bookViews>
    <workbookView xWindow="14160" yWindow="69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6" i="1" l="1"/>
  <c r="Q257" i="1"/>
  <c r="Q258" i="1"/>
  <c r="Q259" i="1"/>
  <c r="Q260" i="1"/>
  <c r="Q261" i="1"/>
  <c r="E262" i="1"/>
  <c r="F262" i="1" s="1"/>
  <c r="G262" i="1" s="1"/>
  <c r="K262" i="1" s="1"/>
  <c r="Q262" i="1"/>
  <c r="Q263" i="1"/>
  <c r="Q264" i="1"/>
  <c r="E265" i="1"/>
  <c r="F265" i="1" s="1"/>
  <c r="G265" i="1" s="1"/>
  <c r="K265" i="1" s="1"/>
  <c r="Q265" i="1"/>
  <c r="Q255" i="1"/>
  <c r="C7" i="1"/>
  <c r="E256" i="1" s="1"/>
  <c r="F256" i="1" s="1"/>
  <c r="G256" i="1" s="1"/>
  <c r="K256" i="1" s="1"/>
  <c r="C8" i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2" i="1"/>
  <c r="F252" i="1" s="1"/>
  <c r="G252" i="1" s="1"/>
  <c r="K252" i="1" s="1"/>
  <c r="E253" i="1"/>
  <c r="F253" i="1" s="1"/>
  <c r="G253" i="1" s="1"/>
  <c r="K253" i="1" s="1"/>
  <c r="E254" i="1"/>
  <c r="F254" i="1" s="1"/>
  <c r="G254" i="1" s="1"/>
  <c r="K254" i="1" s="1"/>
  <c r="D9" i="1"/>
  <c r="C9" i="1"/>
  <c r="E142" i="1"/>
  <c r="F142" i="1" s="1"/>
  <c r="G142" i="1" s="1"/>
  <c r="I142" i="1" s="1"/>
  <c r="E144" i="1"/>
  <c r="F144" i="1" s="1"/>
  <c r="G144" i="1" s="1"/>
  <c r="I144" i="1" s="1"/>
  <c r="E145" i="1"/>
  <c r="F145" i="1" s="1"/>
  <c r="G145" i="1" s="1"/>
  <c r="I145" i="1" s="1"/>
  <c r="E147" i="1"/>
  <c r="E149" i="1"/>
  <c r="F149" i="1" s="1"/>
  <c r="G149" i="1" s="1"/>
  <c r="I149" i="1" s="1"/>
  <c r="E154" i="1"/>
  <c r="F154" i="1" s="1"/>
  <c r="G154" i="1" s="1"/>
  <c r="J154" i="1" s="1"/>
  <c r="E156" i="1"/>
  <c r="F156" i="1" s="1"/>
  <c r="E159" i="1"/>
  <c r="F159" i="1" s="1"/>
  <c r="G159" i="1" s="1"/>
  <c r="I159" i="1" s="1"/>
  <c r="E160" i="1"/>
  <c r="F160" i="1" s="1"/>
  <c r="G160" i="1" s="1"/>
  <c r="I160" i="1" s="1"/>
  <c r="E162" i="1"/>
  <c r="F162" i="1" s="1"/>
  <c r="G162" i="1" s="1"/>
  <c r="I162" i="1" s="1"/>
  <c r="E164" i="1"/>
  <c r="E169" i="1"/>
  <c r="F169" i="1" s="1"/>
  <c r="G169" i="1" s="1"/>
  <c r="I169" i="1" s="1"/>
  <c r="E171" i="1"/>
  <c r="E173" i="1"/>
  <c r="F173" i="1" s="1"/>
  <c r="E177" i="1"/>
  <c r="F177" i="1" s="1"/>
  <c r="E180" i="1"/>
  <c r="F180" i="1" s="1"/>
  <c r="E183" i="1"/>
  <c r="E187" i="1"/>
  <c r="E190" i="1"/>
  <c r="F190" i="1" s="1"/>
  <c r="E192" i="1"/>
  <c r="F192" i="1" s="1"/>
  <c r="G192" i="1" s="1"/>
  <c r="K192" i="1" s="1"/>
  <c r="E195" i="1"/>
  <c r="F195" i="1" s="1"/>
  <c r="G195" i="1" s="1"/>
  <c r="I195" i="1" s="1"/>
  <c r="E199" i="1"/>
  <c r="E204" i="1"/>
  <c r="E206" i="1"/>
  <c r="F206" i="1" s="1"/>
  <c r="G206" i="1" s="1"/>
  <c r="K206" i="1" s="1"/>
  <c r="E209" i="1"/>
  <c r="F209" i="1" s="1"/>
  <c r="G209" i="1" s="1"/>
  <c r="K209" i="1" s="1"/>
  <c r="E211" i="1"/>
  <c r="E214" i="1"/>
  <c r="F214" i="1" s="1"/>
  <c r="G214" i="1" s="1"/>
  <c r="K214" i="1" s="1"/>
  <c r="E215" i="1"/>
  <c r="F215" i="1" s="1"/>
  <c r="G215" i="1" s="1"/>
  <c r="K215" i="1" s="1"/>
  <c r="E217" i="1"/>
  <c r="E219" i="1"/>
  <c r="F219" i="1" s="1"/>
  <c r="G219" i="1" s="1"/>
  <c r="J219" i="1" s="1"/>
  <c r="E224" i="1"/>
  <c r="E226" i="1"/>
  <c r="F226" i="1" s="1"/>
  <c r="E228" i="1"/>
  <c r="F228" i="1" s="1"/>
  <c r="G228" i="1" s="1"/>
  <c r="J228" i="1" s="1"/>
  <c r="E229" i="1"/>
  <c r="F229" i="1" s="1"/>
  <c r="G229" i="1" s="1"/>
  <c r="J229" i="1" s="1"/>
  <c r="E231" i="1"/>
  <c r="F231" i="1" s="1"/>
  <c r="G231" i="1" s="1"/>
  <c r="E233" i="1"/>
  <c r="F233" i="1" s="1"/>
  <c r="G233" i="1" s="1"/>
  <c r="K233" i="1" s="1"/>
  <c r="E237" i="1"/>
  <c r="F237" i="1" s="1"/>
  <c r="G237" i="1" s="1"/>
  <c r="K237" i="1" s="1"/>
  <c r="E243" i="1"/>
  <c r="F243" i="1" s="1"/>
  <c r="G243" i="1" s="1"/>
  <c r="K243" i="1" s="1"/>
  <c r="Q245" i="1"/>
  <c r="Q247" i="1"/>
  <c r="Q248" i="1"/>
  <c r="Q249" i="1"/>
  <c r="Q251" i="1"/>
  <c r="Q252" i="1"/>
  <c r="Q253" i="1"/>
  <c r="Q254" i="1"/>
  <c r="Q242" i="1"/>
  <c r="Q250" i="1"/>
  <c r="Q244" i="1"/>
  <c r="Q233" i="1"/>
  <c r="Q236" i="1"/>
  <c r="Q241" i="1"/>
  <c r="Q243" i="1"/>
  <c r="Q246" i="1"/>
  <c r="Q237" i="1"/>
  <c r="Q234" i="1"/>
  <c r="Q235" i="1"/>
  <c r="Q232" i="1"/>
  <c r="Q238" i="1"/>
  <c r="Q239" i="1"/>
  <c r="Q240" i="1"/>
  <c r="E21" i="1"/>
  <c r="F21" i="1" s="1"/>
  <c r="G21" i="1" s="1"/>
  <c r="I21" i="1" s="1"/>
  <c r="E30" i="1"/>
  <c r="F30" i="1" s="1"/>
  <c r="G30" i="1" s="1"/>
  <c r="I30" i="1" s="1"/>
  <c r="E32" i="1"/>
  <c r="F32" i="1" s="1"/>
  <c r="G32" i="1" s="1"/>
  <c r="I32" i="1" s="1"/>
  <c r="E37" i="1"/>
  <c r="E39" i="1"/>
  <c r="E41" i="1"/>
  <c r="F41" i="1" s="1"/>
  <c r="G41" i="1" s="1"/>
  <c r="H41" i="1" s="1"/>
  <c r="E43" i="1"/>
  <c r="E45" i="1"/>
  <c r="E46" i="1"/>
  <c r="F46" i="1" s="1"/>
  <c r="G46" i="1" s="1"/>
  <c r="H46" i="1" s="1"/>
  <c r="E47" i="1"/>
  <c r="E49" i="1"/>
  <c r="F49" i="1" s="1"/>
  <c r="G49" i="1" s="1"/>
  <c r="H49" i="1" s="1"/>
  <c r="E50" i="1"/>
  <c r="F50" i="1" s="1"/>
  <c r="G50" i="1" s="1"/>
  <c r="H50" i="1" s="1"/>
  <c r="E52" i="1"/>
  <c r="F52" i="1" s="1"/>
  <c r="G52" i="1" s="1"/>
  <c r="I52" i="1" s="1"/>
  <c r="E53" i="1"/>
  <c r="E54" i="1"/>
  <c r="F54" i="1" s="1"/>
  <c r="G54" i="1" s="1"/>
  <c r="I54" i="1" s="1"/>
  <c r="E77" i="1"/>
  <c r="F77" i="1" s="1"/>
  <c r="G77" i="1" s="1"/>
  <c r="I77" i="1" s="1"/>
  <c r="E79" i="1"/>
  <c r="F79" i="1" s="1"/>
  <c r="G79" i="1" s="1"/>
  <c r="I79" i="1" s="1"/>
  <c r="E83" i="1"/>
  <c r="F83" i="1" s="1"/>
  <c r="G83" i="1" s="1"/>
  <c r="I83" i="1" s="1"/>
  <c r="E84" i="1"/>
  <c r="F84" i="1"/>
  <c r="E85" i="1"/>
  <c r="F85" i="1" s="1"/>
  <c r="G85" i="1" s="1"/>
  <c r="I85" i="1" s="1"/>
  <c r="E89" i="1"/>
  <c r="E94" i="1"/>
  <c r="F94" i="1" s="1"/>
  <c r="G94" i="1" s="1"/>
  <c r="I94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100" i="1"/>
  <c r="E103" i="1"/>
  <c r="F103" i="1" s="1"/>
  <c r="G103" i="1" s="1"/>
  <c r="I103" i="1" s="1"/>
  <c r="E106" i="1"/>
  <c r="F106" i="1" s="1"/>
  <c r="G106" i="1" s="1"/>
  <c r="E110" i="1"/>
  <c r="F110" i="1" s="1"/>
  <c r="G110" i="1" s="1"/>
  <c r="I110" i="1" s="1"/>
  <c r="E115" i="1"/>
  <c r="F115" i="1"/>
  <c r="E116" i="1"/>
  <c r="F116" i="1" s="1"/>
  <c r="G116" i="1" s="1"/>
  <c r="E121" i="1"/>
  <c r="F121" i="1" s="1"/>
  <c r="G121" i="1" s="1"/>
  <c r="E122" i="1"/>
  <c r="E126" i="1"/>
  <c r="F126" i="1" s="1"/>
  <c r="G126" i="1" s="1"/>
  <c r="I126" i="1" s="1"/>
  <c r="E129" i="1"/>
  <c r="F129" i="1" s="1"/>
  <c r="G129" i="1" s="1"/>
  <c r="I129" i="1" s="1"/>
  <c r="E130" i="1"/>
  <c r="F130" i="1"/>
  <c r="G130" i="1" s="1"/>
  <c r="I130" i="1" s="1"/>
  <c r="E131" i="1"/>
  <c r="F131" i="1"/>
  <c r="G131" i="1" s="1"/>
  <c r="E132" i="1"/>
  <c r="F132" i="1" s="1"/>
  <c r="G132" i="1" s="1"/>
  <c r="E133" i="1"/>
  <c r="F133" i="1" s="1"/>
  <c r="G133" i="1" s="1"/>
  <c r="I133" i="1" s="1"/>
  <c r="E134" i="1"/>
  <c r="E136" i="1"/>
  <c r="F136" i="1" s="1"/>
  <c r="G136" i="1" s="1"/>
  <c r="I136" i="1" s="1"/>
  <c r="E137" i="1"/>
  <c r="F137" i="1"/>
  <c r="G137" i="1" s="1"/>
  <c r="I137" i="1" s="1"/>
  <c r="E138" i="1"/>
  <c r="F138" i="1" s="1"/>
  <c r="G138" i="1" s="1"/>
  <c r="I138" i="1" s="1"/>
  <c r="E139" i="1"/>
  <c r="F139" i="1"/>
  <c r="G139" i="1" s="1"/>
  <c r="E22" i="1"/>
  <c r="F22" i="1" s="1"/>
  <c r="G22" i="1" s="1"/>
  <c r="E107" i="1"/>
  <c r="F107" i="1"/>
  <c r="G107" i="1" s="1"/>
  <c r="J107" i="1" s="1"/>
  <c r="E111" i="1"/>
  <c r="F111" i="1" s="1"/>
  <c r="G111" i="1" s="1"/>
  <c r="J111" i="1" s="1"/>
  <c r="E113" i="1"/>
  <c r="F113" i="1" s="1"/>
  <c r="G113" i="1" s="1"/>
  <c r="J113" i="1" s="1"/>
  <c r="E117" i="1"/>
  <c r="F117" i="1" s="1"/>
  <c r="G117" i="1" s="1"/>
  <c r="J117" i="1" s="1"/>
  <c r="E108" i="1"/>
  <c r="F108" i="1" s="1"/>
  <c r="G108" i="1" s="1"/>
  <c r="E112" i="1"/>
  <c r="F112" i="1"/>
  <c r="G112" i="1" s="1"/>
  <c r="J112" i="1" s="1"/>
  <c r="E114" i="1"/>
  <c r="F114" i="1" s="1"/>
  <c r="G114" i="1" s="1"/>
  <c r="J114" i="1" s="1"/>
  <c r="E118" i="1"/>
  <c r="F118" i="1" s="1"/>
  <c r="G118" i="1" s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167" i="1"/>
  <c r="Q168" i="1"/>
  <c r="Q170" i="1"/>
  <c r="Q173" i="1"/>
  <c r="Q175" i="1"/>
  <c r="Q177" i="1"/>
  <c r="Q178" i="1"/>
  <c r="Q181" i="1"/>
  <c r="Q183" i="1"/>
  <c r="Q184" i="1"/>
  <c r="Q185" i="1"/>
  <c r="Q186" i="1"/>
  <c r="Q187" i="1"/>
  <c r="Q188" i="1"/>
  <c r="Q192" i="1"/>
  <c r="Q194" i="1"/>
  <c r="Q196" i="1"/>
  <c r="Q197" i="1"/>
  <c r="Q198" i="1"/>
  <c r="Q199" i="1"/>
  <c r="Q204" i="1"/>
  <c r="Q208" i="1"/>
  <c r="Q209" i="1"/>
  <c r="Q220" i="1"/>
  <c r="Q231" i="1"/>
  <c r="G210" i="2"/>
  <c r="C210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209" i="2"/>
  <c r="C209" i="2"/>
  <c r="G142" i="2"/>
  <c r="C142" i="2"/>
  <c r="G141" i="2"/>
  <c r="C141" i="2"/>
  <c r="G140" i="2"/>
  <c r="C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G208" i="2"/>
  <c r="C208" i="2"/>
  <c r="G207" i="2"/>
  <c r="C207" i="2"/>
  <c r="G133" i="2"/>
  <c r="C133" i="2"/>
  <c r="G132" i="2"/>
  <c r="C132" i="2"/>
  <c r="E132" i="2"/>
  <c r="G131" i="2"/>
  <c r="C131" i="2"/>
  <c r="G206" i="2"/>
  <c r="C206" i="2"/>
  <c r="G130" i="2"/>
  <c r="C130" i="2"/>
  <c r="G129" i="2"/>
  <c r="C129" i="2"/>
  <c r="G128" i="2"/>
  <c r="C128" i="2"/>
  <c r="G127" i="2"/>
  <c r="C127" i="2"/>
  <c r="G205" i="2"/>
  <c r="C205" i="2"/>
  <c r="G204" i="2"/>
  <c r="C204" i="2"/>
  <c r="G203" i="2"/>
  <c r="C203" i="2"/>
  <c r="G202" i="2"/>
  <c r="C202" i="2"/>
  <c r="G126" i="2"/>
  <c r="C126" i="2"/>
  <c r="G201" i="2"/>
  <c r="C201" i="2"/>
  <c r="G200" i="2"/>
  <c r="C200" i="2"/>
  <c r="E200" i="2"/>
  <c r="G125" i="2"/>
  <c r="C125" i="2"/>
  <c r="G124" i="2"/>
  <c r="C124" i="2"/>
  <c r="E124" i="2"/>
  <c r="G123" i="2"/>
  <c r="C123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22" i="2"/>
  <c r="C122" i="2"/>
  <c r="G193" i="2"/>
  <c r="C193" i="2"/>
  <c r="G121" i="2"/>
  <c r="C121" i="2"/>
  <c r="E121" i="2"/>
  <c r="G120" i="2"/>
  <c r="C120" i="2"/>
  <c r="G192" i="2"/>
  <c r="C192" i="2"/>
  <c r="G191" i="2"/>
  <c r="C191" i="2"/>
  <c r="E191" i="2"/>
  <c r="G119" i="2"/>
  <c r="C119" i="2"/>
  <c r="G190" i="2"/>
  <c r="C190" i="2"/>
  <c r="G118" i="2"/>
  <c r="C118" i="2"/>
  <c r="G189" i="2"/>
  <c r="C189" i="2"/>
  <c r="E189" i="2"/>
  <c r="G117" i="2"/>
  <c r="C117" i="2"/>
  <c r="G116" i="2"/>
  <c r="C116" i="2"/>
  <c r="G188" i="2"/>
  <c r="C188" i="2"/>
  <c r="G115" i="2"/>
  <c r="C115" i="2"/>
  <c r="E115" i="2"/>
  <c r="G187" i="2"/>
  <c r="C187" i="2"/>
  <c r="G186" i="2"/>
  <c r="C186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E108" i="2"/>
  <c r="G107" i="2"/>
  <c r="C107" i="2"/>
  <c r="E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E96" i="2"/>
  <c r="G95" i="2"/>
  <c r="C95" i="2"/>
  <c r="G94" i="2"/>
  <c r="C94" i="2"/>
  <c r="G93" i="2"/>
  <c r="C93" i="2"/>
  <c r="E93" i="2"/>
  <c r="G92" i="2"/>
  <c r="C92" i="2"/>
  <c r="G91" i="2"/>
  <c r="C91" i="2"/>
  <c r="E140" i="1"/>
  <c r="F140" i="1"/>
  <c r="G90" i="2"/>
  <c r="C90" i="2"/>
  <c r="E90" i="2"/>
  <c r="G89" i="2"/>
  <c r="C89" i="2"/>
  <c r="G88" i="2"/>
  <c r="C88" i="2"/>
  <c r="E88" i="2"/>
  <c r="G87" i="2"/>
  <c r="C87" i="2"/>
  <c r="E87" i="2"/>
  <c r="G86" i="2"/>
  <c r="C86" i="2"/>
  <c r="E135" i="1"/>
  <c r="E86" i="2" s="1"/>
  <c r="G85" i="2"/>
  <c r="C85" i="2"/>
  <c r="G84" i="2"/>
  <c r="C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128" i="1"/>
  <c r="E79" i="2" s="1"/>
  <c r="G78" i="2"/>
  <c r="C78" i="2"/>
  <c r="G77" i="2"/>
  <c r="C77" i="2"/>
  <c r="E77" i="2"/>
  <c r="G76" i="2"/>
  <c r="C76" i="2"/>
  <c r="E125" i="1"/>
  <c r="F125" i="1" s="1"/>
  <c r="G75" i="2"/>
  <c r="C75" i="2"/>
  <c r="E124" i="1"/>
  <c r="F124" i="1"/>
  <c r="G124" i="1" s="1"/>
  <c r="I124" i="1" s="1"/>
  <c r="G74" i="2"/>
  <c r="C74" i="2"/>
  <c r="G73" i="2"/>
  <c r="C73" i="2"/>
  <c r="G72" i="2"/>
  <c r="C72" i="2"/>
  <c r="E72" i="2"/>
  <c r="G71" i="2"/>
  <c r="C71" i="2"/>
  <c r="G70" i="2"/>
  <c r="C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G64" i="2"/>
  <c r="C64" i="2"/>
  <c r="E64" i="2"/>
  <c r="G63" i="2"/>
  <c r="C63" i="2"/>
  <c r="G62" i="2"/>
  <c r="C62" i="2"/>
  <c r="E62" i="2"/>
  <c r="G61" i="2"/>
  <c r="C61" i="2"/>
  <c r="E61" i="2"/>
  <c r="G60" i="2"/>
  <c r="C60" i="2"/>
  <c r="G59" i="2"/>
  <c r="C59" i="2"/>
  <c r="E104" i="1"/>
  <c r="E59" i="2" s="1"/>
  <c r="G58" i="2"/>
  <c r="C58" i="2"/>
  <c r="E58" i="2"/>
  <c r="G57" i="2"/>
  <c r="C57" i="2"/>
  <c r="G56" i="2"/>
  <c r="C56" i="2"/>
  <c r="E101" i="1"/>
  <c r="F101" i="1" s="1"/>
  <c r="G55" i="2"/>
  <c r="C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G49" i="2"/>
  <c r="C49" i="2"/>
  <c r="E49" i="2"/>
  <c r="G48" i="2"/>
  <c r="C48" i="2"/>
  <c r="E93" i="1"/>
  <c r="F93" i="1"/>
  <c r="G93" i="1" s="1"/>
  <c r="I93" i="1" s="1"/>
  <c r="G47" i="2"/>
  <c r="C47" i="2"/>
  <c r="G46" i="2"/>
  <c r="C46" i="2"/>
  <c r="E91" i="1"/>
  <c r="E46" i="2" s="1"/>
  <c r="G45" i="2"/>
  <c r="C45" i="2"/>
  <c r="E90" i="1"/>
  <c r="E45" i="2" s="1"/>
  <c r="G44" i="2"/>
  <c r="C44" i="2"/>
  <c r="G43" i="2"/>
  <c r="C43" i="2"/>
  <c r="G42" i="2"/>
  <c r="C42" i="2"/>
  <c r="E87" i="1"/>
  <c r="E42" i="2"/>
  <c r="G41" i="2"/>
  <c r="C41" i="2"/>
  <c r="E41" i="2"/>
  <c r="E86" i="1"/>
  <c r="G40" i="2"/>
  <c r="C40" i="2"/>
  <c r="E40" i="2"/>
  <c r="G39" i="2"/>
  <c r="C39" i="2"/>
  <c r="E39" i="2"/>
  <c r="G38" i="2"/>
  <c r="C38" i="2"/>
  <c r="E38" i="2"/>
  <c r="G37" i="2"/>
  <c r="C37" i="2"/>
  <c r="E82" i="1"/>
  <c r="F82" i="1" s="1"/>
  <c r="G82" i="1" s="1"/>
  <c r="I82" i="1"/>
  <c r="G36" i="2"/>
  <c r="C36" i="2"/>
  <c r="G35" i="2"/>
  <c r="C35" i="2"/>
  <c r="G34" i="2"/>
  <c r="C34" i="2"/>
  <c r="E34" i="2"/>
  <c r="G33" i="2"/>
  <c r="C33" i="2"/>
  <c r="G32" i="2"/>
  <c r="C32" i="2"/>
  <c r="E32" i="2"/>
  <c r="G31" i="2"/>
  <c r="C31" i="2"/>
  <c r="E76" i="1"/>
  <c r="E31" i="2" s="1"/>
  <c r="G30" i="2"/>
  <c r="C30" i="2"/>
  <c r="E75" i="1"/>
  <c r="E30" i="2"/>
  <c r="G29" i="2"/>
  <c r="C29" i="2"/>
  <c r="E74" i="1"/>
  <c r="E29" i="2" s="1"/>
  <c r="G28" i="2"/>
  <c r="C28" i="2"/>
  <c r="E73" i="1"/>
  <c r="E28" i="2" s="1"/>
  <c r="G27" i="2"/>
  <c r="C27" i="2"/>
  <c r="E72" i="1"/>
  <c r="E27" i="2" s="1"/>
  <c r="G26" i="2"/>
  <c r="C26" i="2"/>
  <c r="E71" i="1"/>
  <c r="E26" i="2" s="1"/>
  <c r="G25" i="2"/>
  <c r="C25" i="2"/>
  <c r="E70" i="1"/>
  <c r="E25" i="2" s="1"/>
  <c r="G24" i="2"/>
  <c r="C24" i="2"/>
  <c r="E69" i="1"/>
  <c r="E24" i="2"/>
  <c r="G23" i="2"/>
  <c r="C23" i="2"/>
  <c r="E68" i="1"/>
  <c r="E23" i="2" s="1"/>
  <c r="G22" i="2"/>
  <c r="C22" i="2"/>
  <c r="E67" i="1"/>
  <c r="E22" i="2" s="1"/>
  <c r="G21" i="2"/>
  <c r="C21" i="2"/>
  <c r="E66" i="1"/>
  <c r="E21" i="2" s="1"/>
  <c r="G20" i="2"/>
  <c r="C20" i="2"/>
  <c r="E65" i="1"/>
  <c r="E20" i="2" s="1"/>
  <c r="G19" i="2"/>
  <c r="C19" i="2"/>
  <c r="E64" i="1"/>
  <c r="F64" i="1" s="1"/>
  <c r="G64" i="1" s="1"/>
  <c r="I64" i="1" s="1"/>
  <c r="G18" i="2"/>
  <c r="C18" i="2"/>
  <c r="E63" i="1"/>
  <c r="E18" i="2"/>
  <c r="G17" i="2"/>
  <c r="C17" i="2"/>
  <c r="E62" i="1"/>
  <c r="E17" i="2" s="1"/>
  <c r="G16" i="2"/>
  <c r="C16" i="2"/>
  <c r="E61" i="1"/>
  <c r="E16" i="2"/>
  <c r="G15" i="2"/>
  <c r="C15" i="2"/>
  <c r="E60" i="1"/>
  <c r="F60" i="1" s="1"/>
  <c r="G60" i="1" s="1"/>
  <c r="I60" i="1" s="1"/>
  <c r="G14" i="2"/>
  <c r="C14" i="2"/>
  <c r="E59" i="1"/>
  <c r="F59" i="1" s="1"/>
  <c r="G59" i="1" s="1"/>
  <c r="I59" i="1" s="1"/>
  <c r="E14" i="2"/>
  <c r="G13" i="2"/>
  <c r="C13" i="2"/>
  <c r="E58" i="1"/>
  <c r="F58" i="1" s="1"/>
  <c r="G58" i="1" s="1"/>
  <c r="I58" i="1" s="1"/>
  <c r="G12" i="2"/>
  <c r="C12" i="2"/>
  <c r="E57" i="1"/>
  <c r="E12" i="2" s="1"/>
  <c r="G11" i="2"/>
  <c r="C11" i="2"/>
  <c r="E11" i="2"/>
  <c r="E56" i="1"/>
  <c r="G185" i="2"/>
  <c r="C185" i="2"/>
  <c r="G184" i="2"/>
  <c r="C184" i="2"/>
  <c r="E184" i="2"/>
  <c r="G183" i="2"/>
  <c r="C183" i="2"/>
  <c r="G182" i="2"/>
  <c r="C182" i="2"/>
  <c r="G181" i="2"/>
  <c r="C181" i="2"/>
  <c r="G180" i="2"/>
  <c r="C180" i="2"/>
  <c r="E180" i="2"/>
  <c r="G179" i="2"/>
  <c r="C179" i="2"/>
  <c r="E179" i="2"/>
  <c r="G178" i="2"/>
  <c r="C178" i="2"/>
  <c r="G177" i="2"/>
  <c r="C177" i="2"/>
  <c r="G176" i="2"/>
  <c r="C176" i="2"/>
  <c r="E176" i="2"/>
  <c r="G175" i="2"/>
  <c r="C175" i="2"/>
  <c r="G174" i="2"/>
  <c r="C174" i="2"/>
  <c r="G173" i="2"/>
  <c r="C173" i="2"/>
  <c r="G172" i="2"/>
  <c r="C172" i="2"/>
  <c r="G171" i="2"/>
  <c r="C171" i="2"/>
  <c r="E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E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E152" i="2"/>
  <c r="A207" i="2"/>
  <c r="H207" i="2"/>
  <c r="B207" i="2"/>
  <c r="D207" i="2"/>
  <c r="A208" i="2"/>
  <c r="H208" i="2"/>
  <c r="B208" i="2"/>
  <c r="D208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209" i="2"/>
  <c r="H209" i="2"/>
  <c r="B209" i="2"/>
  <c r="D209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210" i="2"/>
  <c r="H210" i="2"/>
  <c r="B210" i="2"/>
  <c r="D210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206" i="2"/>
  <c r="B206" i="2"/>
  <c r="D206" i="2"/>
  <c r="A206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205" i="2"/>
  <c r="D205" i="2"/>
  <c r="B205" i="2"/>
  <c r="A205" i="2"/>
  <c r="H204" i="2"/>
  <c r="B204" i="2"/>
  <c r="D204" i="2"/>
  <c r="A204" i="2"/>
  <c r="H203" i="2"/>
  <c r="D203" i="2"/>
  <c r="B203" i="2"/>
  <c r="A203" i="2"/>
  <c r="H202" i="2"/>
  <c r="B202" i="2"/>
  <c r="D202" i="2"/>
  <c r="A202" i="2"/>
  <c r="H126" i="2"/>
  <c r="D126" i="2"/>
  <c r="B126" i="2"/>
  <c r="A126" i="2"/>
  <c r="H201" i="2"/>
  <c r="B201" i="2"/>
  <c r="D201" i="2"/>
  <c r="A201" i="2"/>
  <c r="H200" i="2"/>
  <c r="D200" i="2"/>
  <c r="B200" i="2"/>
  <c r="A200" i="2"/>
  <c r="H125" i="2"/>
  <c r="B125" i="2"/>
  <c r="D125" i="2"/>
  <c r="A125" i="2"/>
  <c r="H124" i="2"/>
  <c r="D124" i="2"/>
  <c r="B124" i="2"/>
  <c r="A124" i="2"/>
  <c r="H123" i="2"/>
  <c r="B123" i="2"/>
  <c r="D123" i="2"/>
  <c r="A123" i="2"/>
  <c r="H199" i="2"/>
  <c r="D199" i="2"/>
  <c r="B199" i="2"/>
  <c r="A199" i="2"/>
  <c r="H198" i="2"/>
  <c r="B198" i="2"/>
  <c r="D198" i="2"/>
  <c r="A198" i="2"/>
  <c r="H197" i="2"/>
  <c r="D197" i="2"/>
  <c r="B197" i="2"/>
  <c r="A197" i="2"/>
  <c r="H196" i="2"/>
  <c r="B196" i="2"/>
  <c r="D196" i="2"/>
  <c r="A196" i="2"/>
  <c r="H195" i="2"/>
  <c r="D195" i="2"/>
  <c r="B195" i="2"/>
  <c r="A195" i="2"/>
  <c r="H194" i="2"/>
  <c r="B194" i="2"/>
  <c r="D194" i="2"/>
  <c r="A194" i="2"/>
  <c r="H122" i="2"/>
  <c r="D122" i="2"/>
  <c r="B122" i="2"/>
  <c r="A122" i="2"/>
  <c r="H193" i="2"/>
  <c r="B193" i="2"/>
  <c r="D193" i="2"/>
  <c r="A193" i="2"/>
  <c r="H121" i="2"/>
  <c r="D121" i="2"/>
  <c r="B121" i="2"/>
  <c r="A121" i="2"/>
  <c r="H120" i="2"/>
  <c r="B120" i="2"/>
  <c r="D120" i="2"/>
  <c r="A120" i="2"/>
  <c r="H192" i="2"/>
  <c r="D192" i="2"/>
  <c r="B192" i="2"/>
  <c r="A192" i="2"/>
  <c r="H191" i="2"/>
  <c r="B191" i="2"/>
  <c r="D191" i="2"/>
  <c r="A191" i="2"/>
  <c r="H119" i="2"/>
  <c r="D119" i="2"/>
  <c r="B119" i="2"/>
  <c r="A119" i="2"/>
  <c r="H190" i="2"/>
  <c r="B190" i="2"/>
  <c r="D190" i="2"/>
  <c r="A190" i="2"/>
  <c r="H118" i="2"/>
  <c r="D118" i="2"/>
  <c r="B118" i="2"/>
  <c r="A118" i="2"/>
  <c r="H189" i="2"/>
  <c r="B189" i="2"/>
  <c r="D189" i="2"/>
  <c r="A189" i="2"/>
  <c r="H117" i="2"/>
  <c r="D117" i="2"/>
  <c r="B117" i="2"/>
  <c r="A117" i="2"/>
  <c r="H116" i="2"/>
  <c r="B116" i="2"/>
  <c r="D116" i="2"/>
  <c r="A116" i="2"/>
  <c r="H188" i="2"/>
  <c r="D188" i="2"/>
  <c r="B188" i="2"/>
  <c r="A188" i="2"/>
  <c r="H115" i="2"/>
  <c r="B115" i="2"/>
  <c r="D115" i="2"/>
  <c r="A115" i="2"/>
  <c r="H187" i="2"/>
  <c r="D187" i="2"/>
  <c r="B187" i="2"/>
  <c r="A187" i="2"/>
  <c r="H186" i="2"/>
  <c r="B186" i="2"/>
  <c r="D186" i="2"/>
  <c r="A186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H97" i="2"/>
  <c r="B97" i="2"/>
  <c r="D97" i="2"/>
  <c r="A97" i="2"/>
  <c r="H96" i="2"/>
  <c r="D96" i="2"/>
  <c r="B96" i="2"/>
  <c r="A96" i="2"/>
  <c r="H95" i="2"/>
  <c r="B95" i="2"/>
  <c r="D95" i="2"/>
  <c r="A95" i="2"/>
  <c r="H94" i="2"/>
  <c r="D94" i="2"/>
  <c r="B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D68" i="2"/>
  <c r="B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B48" i="2"/>
  <c r="F48" i="2"/>
  <c r="D48" i="2"/>
  <c r="A48" i="2"/>
  <c r="H47" i="2"/>
  <c r="B47" i="2"/>
  <c r="F47" i="2"/>
  <c r="D47" i="2"/>
  <c r="A47" i="2"/>
  <c r="H46" i="2"/>
  <c r="B46" i="2"/>
  <c r="F46" i="2"/>
  <c r="D46" i="2"/>
  <c r="A46" i="2"/>
  <c r="H45" i="2"/>
  <c r="B45" i="2"/>
  <c r="F45" i="2"/>
  <c r="D45" i="2"/>
  <c r="A45" i="2"/>
  <c r="H44" i="2"/>
  <c r="B44" i="2"/>
  <c r="F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D11" i="2"/>
  <c r="B11" i="2"/>
  <c r="A11" i="2"/>
  <c r="H185" i="2"/>
  <c r="B185" i="2"/>
  <c r="D185" i="2"/>
  <c r="A185" i="2"/>
  <c r="H184" i="2"/>
  <c r="D184" i="2"/>
  <c r="B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D168" i="2"/>
  <c r="B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D158" i="2"/>
  <c r="B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Q228" i="1"/>
  <c r="Q229" i="1"/>
  <c r="Q227" i="1"/>
  <c r="Q223" i="1"/>
  <c r="Q224" i="1"/>
  <c r="Q230" i="1"/>
  <c r="Q226" i="1"/>
  <c r="Q218" i="1"/>
  <c r="Q222" i="1"/>
  <c r="Q219" i="1"/>
  <c r="Q225" i="1"/>
  <c r="Q221" i="1"/>
  <c r="Q216" i="1"/>
  <c r="Q200" i="1"/>
  <c r="Q207" i="1"/>
  <c r="Q211" i="1"/>
  <c r="Q215" i="1"/>
  <c r="Q201" i="1"/>
  <c r="Q202" i="1"/>
  <c r="Q203" i="1"/>
  <c r="Q205" i="1"/>
  <c r="Q210" i="1"/>
  <c r="Q212" i="1"/>
  <c r="Q213" i="1"/>
  <c r="Q214" i="1"/>
  <c r="Q217" i="1"/>
  <c r="Q195" i="1"/>
  <c r="Q191" i="1"/>
  <c r="G125" i="1"/>
  <c r="I125" i="1" s="1"/>
  <c r="F128" i="1"/>
  <c r="G128" i="1" s="1"/>
  <c r="I128" i="1" s="1"/>
  <c r="F135" i="1"/>
  <c r="G135" i="1" s="1"/>
  <c r="I135" i="1" s="1"/>
  <c r="F87" i="1"/>
  <c r="G87" i="1"/>
  <c r="I87" i="1" s="1"/>
  <c r="F90" i="1"/>
  <c r="G90" i="1" s="1"/>
  <c r="I90" i="1" s="1"/>
  <c r="F91" i="1"/>
  <c r="G91" i="1" s="1"/>
  <c r="I91" i="1" s="1"/>
  <c r="G101" i="1"/>
  <c r="I101" i="1"/>
  <c r="F104" i="1"/>
  <c r="G104" i="1"/>
  <c r="I104" i="1" s="1"/>
  <c r="F56" i="1"/>
  <c r="F61" i="1"/>
  <c r="F62" i="1"/>
  <c r="G62" i="1" s="1"/>
  <c r="I62" i="1" s="1"/>
  <c r="F63" i="1"/>
  <c r="G63" i="1" s="1"/>
  <c r="I63" i="1"/>
  <c r="F65" i="1"/>
  <c r="G65" i="1" s="1"/>
  <c r="I65" i="1" s="1"/>
  <c r="F66" i="1"/>
  <c r="G66" i="1" s="1"/>
  <c r="I66" i="1" s="1"/>
  <c r="F67" i="1"/>
  <c r="G67" i="1"/>
  <c r="I67" i="1" s="1"/>
  <c r="F68" i="1"/>
  <c r="G68" i="1" s="1"/>
  <c r="I68" i="1" s="1"/>
  <c r="F69" i="1"/>
  <c r="G69" i="1" s="1"/>
  <c r="I69" i="1" s="1"/>
  <c r="F70" i="1"/>
  <c r="G70" i="1" s="1"/>
  <c r="I70" i="1" s="1"/>
  <c r="F71" i="1"/>
  <c r="G71" i="1" s="1"/>
  <c r="I71" i="1" s="1"/>
  <c r="F72" i="1"/>
  <c r="G72" i="1" s="1"/>
  <c r="I72" i="1"/>
  <c r="F75" i="1"/>
  <c r="G75" i="1" s="1"/>
  <c r="I75" i="1" s="1"/>
  <c r="F76" i="1"/>
  <c r="F86" i="1"/>
  <c r="F16" i="1"/>
  <c r="F17" i="1" s="1"/>
  <c r="C17" i="1"/>
  <c r="Q206" i="1"/>
  <c r="G56" i="1"/>
  <c r="I56" i="1" s="1"/>
  <c r="G61" i="1"/>
  <c r="I61" i="1" s="1"/>
  <c r="G76" i="1"/>
  <c r="I76" i="1"/>
  <c r="G140" i="1"/>
  <c r="I140" i="1" s="1"/>
  <c r="Q193" i="1"/>
  <c r="Q157" i="1"/>
  <c r="Q189" i="1"/>
  <c r="Q190" i="1"/>
  <c r="Q117" i="1"/>
  <c r="Q113" i="1"/>
  <c r="Q111" i="1"/>
  <c r="Q107" i="1"/>
  <c r="Q154" i="1"/>
  <c r="Q156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I98" i="1"/>
  <c r="Q98" i="1"/>
  <c r="Q99" i="1"/>
  <c r="Q100" i="1"/>
  <c r="Q101" i="1"/>
  <c r="Q102" i="1"/>
  <c r="Q103" i="1"/>
  <c r="Q104" i="1"/>
  <c r="Q105" i="1"/>
  <c r="I106" i="1"/>
  <c r="Q106" i="1"/>
  <c r="J108" i="1"/>
  <c r="Q108" i="1"/>
  <c r="Q109" i="1"/>
  <c r="Q110" i="1"/>
  <c r="Q112" i="1"/>
  <c r="Q114" i="1"/>
  <c r="Q115" i="1"/>
  <c r="I116" i="1"/>
  <c r="Q116" i="1"/>
  <c r="J118" i="1"/>
  <c r="Q118" i="1"/>
  <c r="Q119" i="1"/>
  <c r="Q120" i="1"/>
  <c r="I121" i="1"/>
  <c r="Q121" i="1"/>
  <c r="Q122" i="1"/>
  <c r="Q123" i="1"/>
  <c r="Q124" i="1"/>
  <c r="Q125" i="1"/>
  <c r="Q126" i="1"/>
  <c r="Q127" i="1"/>
  <c r="Q128" i="1"/>
  <c r="Q129" i="1"/>
  <c r="Q130" i="1"/>
  <c r="I131" i="1"/>
  <c r="Q131" i="1"/>
  <c r="I132" i="1"/>
  <c r="Q132" i="1"/>
  <c r="Q133" i="1"/>
  <c r="Q134" i="1"/>
  <c r="Q135" i="1"/>
  <c r="Q136" i="1"/>
  <c r="Q137" i="1"/>
  <c r="Q138" i="1"/>
  <c r="I139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5" i="1"/>
  <c r="Q158" i="1"/>
  <c r="Q159" i="1"/>
  <c r="Q160" i="1"/>
  <c r="Q161" i="1"/>
  <c r="Q162" i="1"/>
  <c r="Q163" i="1"/>
  <c r="Q164" i="1"/>
  <c r="Q165" i="1"/>
  <c r="Q166" i="1"/>
  <c r="Q169" i="1"/>
  <c r="Q171" i="1"/>
  <c r="Q172" i="1"/>
  <c r="Q174" i="1"/>
  <c r="Q176" i="1"/>
  <c r="Q179" i="1"/>
  <c r="Q180" i="1"/>
  <c r="Q182" i="1"/>
  <c r="Q22" i="1"/>
  <c r="H22" i="1"/>
  <c r="E48" i="2"/>
  <c r="E75" i="2"/>
  <c r="E149" i="2"/>
  <c r="K231" i="1"/>
  <c r="E147" i="2"/>
  <c r="E150" i="2"/>
  <c r="E37" i="2"/>
  <c r="E56" i="2"/>
  <c r="E91" i="2"/>
  <c r="E13" i="2" l="1"/>
  <c r="E15" i="2"/>
  <c r="E19" i="2"/>
  <c r="E127" i="1"/>
  <c r="E120" i="1"/>
  <c r="E92" i="1"/>
  <c r="E78" i="1"/>
  <c r="E51" i="1"/>
  <c r="E44" i="1"/>
  <c r="E36" i="1"/>
  <c r="E29" i="1"/>
  <c r="E24" i="1"/>
  <c r="E240" i="1"/>
  <c r="F240" i="1" s="1"/>
  <c r="G240" i="1" s="1"/>
  <c r="K240" i="1" s="1"/>
  <c r="E236" i="1"/>
  <c r="F236" i="1" s="1"/>
  <c r="G236" i="1" s="1"/>
  <c r="K236" i="1" s="1"/>
  <c r="E227" i="1"/>
  <c r="E222" i="1"/>
  <c r="E208" i="1"/>
  <c r="E203" i="1"/>
  <c r="E191" i="1"/>
  <c r="E181" i="1"/>
  <c r="E178" i="1"/>
  <c r="E174" i="1"/>
  <c r="E157" i="1"/>
  <c r="F157" i="1" s="1"/>
  <c r="E152" i="1"/>
  <c r="E259" i="1"/>
  <c r="F259" i="1" s="1"/>
  <c r="G259" i="1" s="1"/>
  <c r="K259" i="1" s="1"/>
  <c r="E35" i="1"/>
  <c r="E28" i="1"/>
  <c r="E23" i="1"/>
  <c r="E244" i="1"/>
  <c r="F244" i="1" s="1"/>
  <c r="G244" i="1" s="1"/>
  <c r="K244" i="1" s="1"/>
  <c r="E230" i="1"/>
  <c r="G226" i="1"/>
  <c r="J226" i="1" s="1"/>
  <c r="E213" i="1"/>
  <c r="E198" i="1"/>
  <c r="E194" i="1"/>
  <c r="G190" i="1"/>
  <c r="K190" i="1" s="1"/>
  <c r="E186" i="1"/>
  <c r="G180" i="1"/>
  <c r="I180" i="1" s="1"/>
  <c r="G177" i="1"/>
  <c r="K177" i="1" s="1"/>
  <c r="G173" i="1"/>
  <c r="I173" i="1" s="1"/>
  <c r="E170" i="1"/>
  <c r="E166" i="1"/>
  <c r="E161" i="1"/>
  <c r="G156" i="1"/>
  <c r="J156" i="1" s="1"/>
  <c r="E143" i="1"/>
  <c r="E242" i="1"/>
  <c r="F242" i="1" s="1"/>
  <c r="G242" i="1" s="1"/>
  <c r="K242" i="1" s="1"/>
  <c r="E251" i="1"/>
  <c r="F251" i="1" s="1"/>
  <c r="G251" i="1" s="1"/>
  <c r="K251" i="1" s="1"/>
  <c r="E245" i="1"/>
  <c r="F245" i="1" s="1"/>
  <c r="G245" i="1" s="1"/>
  <c r="K245" i="1" s="1"/>
  <c r="E264" i="1"/>
  <c r="F264" i="1" s="1"/>
  <c r="G264" i="1" s="1"/>
  <c r="K264" i="1" s="1"/>
  <c r="E89" i="2"/>
  <c r="E100" i="2"/>
  <c r="E138" i="2"/>
  <c r="E119" i="1"/>
  <c r="E109" i="1"/>
  <c r="F109" i="1" s="1"/>
  <c r="G109" i="1" s="1"/>
  <c r="I109" i="1" s="1"/>
  <c r="E102" i="1"/>
  <c r="E95" i="1"/>
  <c r="E88" i="1"/>
  <c r="E81" i="1"/>
  <c r="E42" i="1"/>
  <c r="E34" i="1"/>
  <c r="E27" i="1"/>
  <c r="E246" i="1"/>
  <c r="F246" i="1" s="1"/>
  <c r="G246" i="1" s="1"/>
  <c r="K246" i="1" s="1"/>
  <c r="E239" i="1"/>
  <c r="F239" i="1" s="1"/>
  <c r="G239" i="1" s="1"/>
  <c r="K239" i="1" s="1"/>
  <c r="E235" i="1"/>
  <c r="F235" i="1" s="1"/>
  <c r="G235" i="1" s="1"/>
  <c r="K235" i="1" s="1"/>
  <c r="E221" i="1"/>
  <c r="F221" i="1" s="1"/>
  <c r="G221" i="1" s="1"/>
  <c r="K221" i="1" s="1"/>
  <c r="E218" i="1"/>
  <c r="E212" i="1"/>
  <c r="E207" i="1"/>
  <c r="E202" i="1"/>
  <c r="E197" i="1"/>
  <c r="E185" i="1"/>
  <c r="E151" i="1"/>
  <c r="E148" i="1"/>
  <c r="E261" i="1"/>
  <c r="F261" i="1" s="1"/>
  <c r="G261" i="1" s="1"/>
  <c r="K261" i="1" s="1"/>
  <c r="E258" i="1"/>
  <c r="F258" i="1" s="1"/>
  <c r="G258" i="1" s="1"/>
  <c r="K258" i="1" s="1"/>
  <c r="E65" i="2"/>
  <c r="E160" i="2"/>
  <c r="E84" i="2"/>
  <c r="E123" i="1"/>
  <c r="G115" i="1"/>
  <c r="I115" i="1" s="1"/>
  <c r="E105" i="1"/>
  <c r="E99" i="1"/>
  <c r="E54" i="2" s="1"/>
  <c r="G84" i="1"/>
  <c r="I84" i="1" s="1"/>
  <c r="E80" i="1"/>
  <c r="E55" i="1"/>
  <c r="E48" i="1"/>
  <c r="E40" i="1"/>
  <c r="E33" i="1"/>
  <c r="E26" i="1"/>
  <c r="E158" i="1"/>
  <c r="E238" i="1"/>
  <c r="F238" i="1" s="1"/>
  <c r="G238" i="1" s="1"/>
  <c r="K238" i="1" s="1"/>
  <c r="E234" i="1"/>
  <c r="F234" i="1" s="1"/>
  <c r="G234" i="1" s="1"/>
  <c r="K234" i="1" s="1"/>
  <c r="E225" i="1"/>
  <c r="E220" i="1"/>
  <c r="E216" i="1"/>
  <c r="F216" i="1" s="1"/>
  <c r="G216" i="1" s="1"/>
  <c r="K216" i="1" s="1"/>
  <c r="E210" i="1"/>
  <c r="E201" i="1"/>
  <c r="E196" i="1"/>
  <c r="E193" i="1"/>
  <c r="F193" i="1" s="1"/>
  <c r="G193" i="1" s="1"/>
  <c r="K193" i="1" s="1"/>
  <c r="E189" i="1"/>
  <c r="F189" i="1" s="1"/>
  <c r="G189" i="1" s="1"/>
  <c r="K189" i="1" s="1"/>
  <c r="E184" i="1"/>
  <c r="E176" i="1"/>
  <c r="E168" i="1"/>
  <c r="E165" i="1"/>
  <c r="E155" i="1"/>
  <c r="E150" i="1"/>
  <c r="E146" i="1"/>
  <c r="E263" i="1"/>
  <c r="F263" i="1" s="1"/>
  <c r="G263" i="1" s="1"/>
  <c r="K263" i="1" s="1"/>
  <c r="E257" i="1"/>
  <c r="F257" i="1" s="1"/>
  <c r="G257" i="1" s="1"/>
  <c r="K257" i="1" s="1"/>
  <c r="E210" i="2"/>
  <c r="E95" i="2"/>
  <c r="E208" i="2"/>
  <c r="E142" i="2"/>
  <c r="E255" i="1"/>
  <c r="F255" i="1" s="1"/>
  <c r="G255" i="1" s="1"/>
  <c r="K255" i="1" s="1"/>
  <c r="E260" i="1"/>
  <c r="F260" i="1" s="1"/>
  <c r="G260" i="1" s="1"/>
  <c r="K260" i="1" s="1"/>
  <c r="F74" i="1"/>
  <c r="G74" i="1" s="1"/>
  <c r="I74" i="1" s="1"/>
  <c r="E182" i="2"/>
  <c r="E126" i="2"/>
  <c r="E38" i="1"/>
  <c r="E31" i="1"/>
  <c r="E25" i="1"/>
  <c r="E250" i="1"/>
  <c r="F250" i="1" s="1"/>
  <c r="G250" i="1" s="1"/>
  <c r="K250" i="1" s="1"/>
  <c r="E241" i="1"/>
  <c r="F241" i="1" s="1"/>
  <c r="G241" i="1" s="1"/>
  <c r="K241" i="1" s="1"/>
  <c r="E232" i="1"/>
  <c r="F232" i="1" s="1"/>
  <c r="G232" i="1" s="1"/>
  <c r="K232" i="1" s="1"/>
  <c r="E223" i="1"/>
  <c r="E205" i="1"/>
  <c r="E200" i="1"/>
  <c r="E188" i="1"/>
  <c r="E182" i="1"/>
  <c r="E122" i="2" s="1"/>
  <c r="E179" i="1"/>
  <c r="E175" i="1"/>
  <c r="E172" i="1"/>
  <c r="E167" i="1"/>
  <c r="E163" i="1"/>
  <c r="G157" i="1"/>
  <c r="J157" i="1" s="1"/>
  <c r="E153" i="1"/>
  <c r="E141" i="1"/>
  <c r="F123" i="1"/>
  <c r="G123" i="1" s="1"/>
  <c r="I123" i="1" s="1"/>
  <c r="E74" i="2"/>
  <c r="F99" i="1"/>
  <c r="G99" i="1" s="1"/>
  <c r="I99" i="1" s="1"/>
  <c r="E175" i="2"/>
  <c r="F45" i="1"/>
  <c r="G45" i="1" s="1"/>
  <c r="H45" i="1" s="1"/>
  <c r="E159" i="2"/>
  <c r="F29" i="1"/>
  <c r="G29" i="1" s="1"/>
  <c r="I29" i="1" s="1"/>
  <c r="F212" i="1"/>
  <c r="G212" i="1" s="1"/>
  <c r="K212" i="1" s="1"/>
  <c r="E136" i="2"/>
  <c r="F182" i="1"/>
  <c r="G182" i="1" s="1"/>
  <c r="I182" i="1" s="1"/>
  <c r="F164" i="1"/>
  <c r="G164" i="1" s="1"/>
  <c r="I164" i="1" s="1"/>
  <c r="E112" i="2"/>
  <c r="F57" i="1"/>
  <c r="G57" i="1" s="1"/>
  <c r="I57" i="1" s="1"/>
  <c r="E73" i="2"/>
  <c r="F122" i="1"/>
  <c r="G122" i="1" s="1"/>
  <c r="I122" i="1" s="1"/>
  <c r="F55" i="1"/>
  <c r="G55" i="1" s="1"/>
  <c r="I55" i="1" s="1"/>
  <c r="E185" i="2"/>
  <c r="F39" i="1"/>
  <c r="G39" i="1" s="1"/>
  <c r="H39" i="1" s="1"/>
  <c r="E169" i="2"/>
  <c r="F217" i="1"/>
  <c r="G217" i="1" s="1"/>
  <c r="K217" i="1" s="1"/>
  <c r="E140" i="2"/>
  <c r="F211" i="1"/>
  <c r="G211" i="1" s="1"/>
  <c r="K211" i="1" s="1"/>
  <c r="E135" i="2"/>
  <c r="F187" i="1"/>
  <c r="G187" i="1" s="1"/>
  <c r="K187" i="1" s="1"/>
  <c r="E198" i="2"/>
  <c r="F171" i="1"/>
  <c r="G171" i="1" s="1"/>
  <c r="I171" i="1" s="1"/>
  <c r="E116" i="2"/>
  <c r="E111" i="2"/>
  <c r="F163" i="1"/>
  <c r="G163" i="1" s="1"/>
  <c r="I163" i="1" s="1"/>
  <c r="F134" i="1"/>
  <c r="G134" i="1" s="1"/>
  <c r="I134" i="1" s="1"/>
  <c r="E85" i="2"/>
  <c r="E173" i="2"/>
  <c r="F43" i="1"/>
  <c r="G43" i="1" s="1"/>
  <c r="H43" i="1" s="1"/>
  <c r="E157" i="2"/>
  <c r="F27" i="1"/>
  <c r="G27" i="1" s="1"/>
  <c r="I27" i="1" s="1"/>
  <c r="F23" i="1"/>
  <c r="G23" i="1" s="1"/>
  <c r="H23" i="1" s="1"/>
  <c r="E153" i="2"/>
  <c r="E145" i="2"/>
  <c r="F224" i="1"/>
  <c r="G224" i="1" s="1"/>
  <c r="J224" i="1" s="1"/>
  <c r="E183" i="2"/>
  <c r="F53" i="1"/>
  <c r="G53" i="1" s="1"/>
  <c r="I53" i="1" s="1"/>
  <c r="E167" i="2"/>
  <c r="F37" i="1"/>
  <c r="G37" i="1" s="1"/>
  <c r="H37" i="1" s="1"/>
  <c r="F89" i="1"/>
  <c r="G89" i="1" s="1"/>
  <c r="I89" i="1" s="1"/>
  <c r="E44" i="2"/>
  <c r="F47" i="1"/>
  <c r="G47" i="1" s="1"/>
  <c r="H47" i="1" s="1"/>
  <c r="E177" i="2"/>
  <c r="F31" i="1"/>
  <c r="G31" i="1" s="1"/>
  <c r="I31" i="1" s="1"/>
  <c r="E161" i="2"/>
  <c r="E43" i="2"/>
  <c r="F88" i="1"/>
  <c r="G88" i="1" s="1"/>
  <c r="I88" i="1" s="1"/>
  <c r="F81" i="1"/>
  <c r="G81" i="1" s="1"/>
  <c r="I81" i="1" s="1"/>
  <c r="E36" i="2"/>
  <c r="E206" i="2"/>
  <c r="F204" i="1"/>
  <c r="G204" i="1" s="1"/>
  <c r="K204" i="1" s="1"/>
  <c r="F176" i="1"/>
  <c r="G176" i="1" s="1"/>
  <c r="I176" i="1" s="1"/>
  <c r="E119" i="2"/>
  <c r="F147" i="1"/>
  <c r="G147" i="1" s="1"/>
  <c r="I147" i="1" s="1"/>
  <c r="E98" i="2"/>
  <c r="F73" i="1"/>
  <c r="G73" i="1" s="1"/>
  <c r="I73" i="1" s="1"/>
  <c r="F100" i="1"/>
  <c r="G100" i="1" s="1"/>
  <c r="I100" i="1" s="1"/>
  <c r="E55" i="2"/>
  <c r="E181" i="2"/>
  <c r="F51" i="1"/>
  <c r="G51" i="1" s="1"/>
  <c r="H51" i="1" s="1"/>
  <c r="E165" i="2"/>
  <c r="F35" i="1"/>
  <c r="G35" i="1" s="1"/>
  <c r="I35" i="1" s="1"/>
  <c r="E205" i="2"/>
  <c r="F199" i="1"/>
  <c r="G199" i="1" s="1"/>
  <c r="K199" i="1" s="1"/>
  <c r="F183" i="1"/>
  <c r="G183" i="1" s="1"/>
  <c r="I183" i="1" s="1"/>
  <c r="E194" i="2"/>
  <c r="E187" i="2"/>
  <c r="F168" i="1"/>
  <c r="G168" i="1" s="1"/>
  <c r="I168" i="1" s="1"/>
  <c r="F155" i="1"/>
  <c r="G155" i="1" s="1"/>
  <c r="J155" i="1" s="1"/>
  <c r="E105" i="2"/>
  <c r="E97" i="2"/>
  <c r="F146" i="1"/>
  <c r="G146" i="1" s="1"/>
  <c r="E76" i="2"/>
  <c r="F25" i="1" l="1"/>
  <c r="G25" i="1" s="1"/>
  <c r="I25" i="1" s="1"/>
  <c r="E155" i="2"/>
  <c r="E101" i="2"/>
  <c r="F150" i="1"/>
  <c r="G150" i="1" s="1"/>
  <c r="I150" i="1" s="1"/>
  <c r="F80" i="1"/>
  <c r="G80" i="1" s="1"/>
  <c r="I80" i="1" s="1"/>
  <c r="E35" i="2"/>
  <c r="F197" i="1"/>
  <c r="G197" i="1" s="1"/>
  <c r="K197" i="1" s="1"/>
  <c r="E203" i="2"/>
  <c r="F174" i="1"/>
  <c r="G174" i="1" s="1"/>
  <c r="I174" i="1" s="1"/>
  <c r="E118" i="2"/>
  <c r="E148" i="2"/>
  <c r="F227" i="1"/>
  <c r="G227" i="1" s="1"/>
  <c r="K227" i="1" s="1"/>
  <c r="E33" i="2"/>
  <c r="F78" i="1"/>
  <c r="G78" i="1" s="1"/>
  <c r="I78" i="1" s="1"/>
  <c r="E123" i="2"/>
  <c r="E63" i="2"/>
  <c r="F200" i="1"/>
  <c r="G200" i="1" s="1"/>
  <c r="K200" i="1" s="1"/>
  <c r="E127" i="2"/>
  <c r="F202" i="1"/>
  <c r="G202" i="1" s="1"/>
  <c r="K202" i="1" s="1"/>
  <c r="E129" i="2"/>
  <c r="E70" i="2"/>
  <c r="F119" i="1"/>
  <c r="G119" i="1" s="1"/>
  <c r="I119" i="1" s="1"/>
  <c r="E94" i="2"/>
  <c r="F143" i="1"/>
  <c r="G143" i="1" s="1"/>
  <c r="I143" i="1" s="1"/>
  <c r="F186" i="1"/>
  <c r="G186" i="1" s="1"/>
  <c r="K186" i="1" s="1"/>
  <c r="E197" i="2"/>
  <c r="E192" i="2"/>
  <c r="F178" i="1"/>
  <c r="G178" i="1" s="1"/>
  <c r="K178" i="1" s="1"/>
  <c r="E47" i="2"/>
  <c r="F92" i="1"/>
  <c r="G92" i="1" s="1"/>
  <c r="I92" i="1" s="1"/>
  <c r="F167" i="1"/>
  <c r="G167" i="1" s="1"/>
  <c r="I167" i="1" s="1"/>
  <c r="E186" i="2"/>
  <c r="F205" i="1"/>
  <c r="G205" i="1" s="1"/>
  <c r="K205" i="1" s="1"/>
  <c r="E131" i="2"/>
  <c r="F38" i="1"/>
  <c r="G38" i="1" s="1"/>
  <c r="H38" i="1" s="1"/>
  <c r="E168" i="2"/>
  <c r="E113" i="2"/>
  <c r="F165" i="1"/>
  <c r="G165" i="1" s="1"/>
  <c r="I165" i="1" s="1"/>
  <c r="F196" i="1"/>
  <c r="G196" i="1" s="1"/>
  <c r="K196" i="1" s="1"/>
  <c r="E202" i="2"/>
  <c r="F158" i="1"/>
  <c r="U158" i="1" s="1"/>
  <c r="E106" i="2"/>
  <c r="F207" i="1"/>
  <c r="G207" i="1" s="1"/>
  <c r="K207" i="1" s="1"/>
  <c r="E133" i="2"/>
  <c r="F34" i="1"/>
  <c r="G34" i="1" s="1"/>
  <c r="I34" i="1" s="1"/>
  <c r="E164" i="2"/>
  <c r="F28" i="1"/>
  <c r="G28" i="1" s="1"/>
  <c r="I28" i="1" s="1"/>
  <c r="E158" i="2"/>
  <c r="E193" i="2"/>
  <c r="F181" i="1"/>
  <c r="G181" i="1" s="1"/>
  <c r="I181" i="1" s="1"/>
  <c r="F172" i="1"/>
  <c r="G172" i="1" s="1"/>
  <c r="I172" i="1" s="1"/>
  <c r="E117" i="2"/>
  <c r="F223" i="1"/>
  <c r="G223" i="1" s="1"/>
  <c r="J223" i="1" s="1"/>
  <c r="E144" i="2"/>
  <c r="E128" i="2"/>
  <c r="F201" i="1"/>
  <c r="G201" i="1" s="1"/>
  <c r="K201" i="1" s="1"/>
  <c r="F26" i="1"/>
  <c r="G26" i="1" s="1"/>
  <c r="I26" i="1" s="1"/>
  <c r="E156" i="2"/>
  <c r="F105" i="1"/>
  <c r="G105" i="1" s="1"/>
  <c r="I105" i="1" s="1"/>
  <c r="E60" i="2"/>
  <c r="F148" i="1"/>
  <c r="G148" i="1" s="1"/>
  <c r="I148" i="1" s="1"/>
  <c r="E99" i="2"/>
  <c r="F42" i="1"/>
  <c r="G42" i="1" s="1"/>
  <c r="H42" i="1" s="1"/>
  <c r="E172" i="2"/>
  <c r="E109" i="2"/>
  <c r="F161" i="1"/>
  <c r="G161" i="1" s="1"/>
  <c r="I161" i="1" s="1"/>
  <c r="F194" i="1"/>
  <c r="G194" i="1" s="1"/>
  <c r="K194" i="1" s="1"/>
  <c r="E201" i="2"/>
  <c r="E125" i="2"/>
  <c r="F191" i="1"/>
  <c r="G191" i="1" s="1"/>
  <c r="K191" i="1" s="1"/>
  <c r="E154" i="2"/>
  <c r="F24" i="1"/>
  <c r="G24" i="1" s="1"/>
  <c r="I24" i="1" s="1"/>
  <c r="E71" i="2"/>
  <c r="F120" i="1"/>
  <c r="G120" i="1" s="1"/>
  <c r="I120" i="1" s="1"/>
  <c r="F175" i="1"/>
  <c r="G175" i="1" s="1"/>
  <c r="I175" i="1" s="1"/>
  <c r="E190" i="2"/>
  <c r="F210" i="1"/>
  <c r="G210" i="1" s="1"/>
  <c r="K210" i="1" s="1"/>
  <c r="E134" i="2"/>
  <c r="F33" i="1"/>
  <c r="G33" i="1" s="1"/>
  <c r="I33" i="1" s="1"/>
  <c r="E163" i="2"/>
  <c r="F151" i="1"/>
  <c r="G151" i="1" s="1"/>
  <c r="I151" i="1" s="1"/>
  <c r="E102" i="2"/>
  <c r="E141" i="2"/>
  <c r="F218" i="1"/>
  <c r="G218" i="1" s="1"/>
  <c r="K218" i="1" s="1"/>
  <c r="E114" i="2"/>
  <c r="F166" i="1"/>
  <c r="G166" i="1" s="1"/>
  <c r="I166" i="1" s="1"/>
  <c r="E204" i="2"/>
  <c r="F198" i="1"/>
  <c r="G198" i="1" s="1"/>
  <c r="K198" i="1" s="1"/>
  <c r="F203" i="1"/>
  <c r="G203" i="1" s="1"/>
  <c r="K203" i="1" s="1"/>
  <c r="E130" i="2"/>
  <c r="E78" i="2"/>
  <c r="F127" i="1"/>
  <c r="G127" i="1" s="1"/>
  <c r="I127" i="1" s="1"/>
  <c r="F179" i="1"/>
  <c r="G179" i="1" s="1"/>
  <c r="I179" i="1" s="1"/>
  <c r="E120" i="2"/>
  <c r="F40" i="1"/>
  <c r="G40" i="1" s="1"/>
  <c r="H40" i="1" s="1"/>
  <c r="E170" i="2"/>
  <c r="E188" i="2"/>
  <c r="F170" i="1"/>
  <c r="G170" i="1" s="1"/>
  <c r="I170" i="1" s="1"/>
  <c r="F213" i="1"/>
  <c r="G213" i="1" s="1"/>
  <c r="K213" i="1" s="1"/>
  <c r="E137" i="2"/>
  <c r="F208" i="1"/>
  <c r="G208" i="1" s="1"/>
  <c r="K208" i="1" s="1"/>
  <c r="E207" i="2"/>
  <c r="F36" i="1"/>
  <c r="G36" i="1" s="1"/>
  <c r="H36" i="1" s="1"/>
  <c r="E166" i="2"/>
  <c r="F141" i="1"/>
  <c r="G141" i="1" s="1"/>
  <c r="E92" i="2"/>
  <c r="F220" i="1"/>
  <c r="G220" i="1" s="1"/>
  <c r="K220" i="1" s="1"/>
  <c r="E209" i="2"/>
  <c r="F48" i="1"/>
  <c r="G48" i="1" s="1"/>
  <c r="H48" i="1" s="1"/>
  <c r="E178" i="2"/>
  <c r="F185" i="1"/>
  <c r="G185" i="1" s="1"/>
  <c r="K185" i="1" s="1"/>
  <c r="E196" i="2"/>
  <c r="F95" i="1"/>
  <c r="G95" i="1" s="1"/>
  <c r="I95" i="1" s="1"/>
  <c r="E50" i="2"/>
  <c r="E103" i="2"/>
  <c r="F152" i="1"/>
  <c r="G152" i="1" s="1"/>
  <c r="I152" i="1" s="1"/>
  <c r="F44" i="1"/>
  <c r="G44" i="1" s="1"/>
  <c r="H44" i="1" s="1"/>
  <c r="E174" i="2"/>
  <c r="F153" i="1"/>
  <c r="G153" i="1" s="1"/>
  <c r="I153" i="1" s="1"/>
  <c r="E104" i="2"/>
  <c r="F188" i="1"/>
  <c r="G188" i="1" s="1"/>
  <c r="K188" i="1" s="1"/>
  <c r="E199" i="2"/>
  <c r="F184" i="1"/>
  <c r="G184" i="1" s="1"/>
  <c r="I184" i="1" s="1"/>
  <c r="E195" i="2"/>
  <c r="F225" i="1"/>
  <c r="G225" i="1" s="1"/>
  <c r="K225" i="1" s="1"/>
  <c r="E146" i="2"/>
  <c r="E57" i="2"/>
  <c r="F102" i="1"/>
  <c r="G102" i="1" s="1"/>
  <c r="I102" i="1" s="1"/>
  <c r="E151" i="2"/>
  <c r="F230" i="1"/>
  <c r="G230" i="1" s="1"/>
  <c r="K230" i="1" s="1"/>
  <c r="E143" i="2"/>
  <c r="F222" i="1"/>
  <c r="G222" i="1" s="1"/>
  <c r="J222" i="1" s="1"/>
  <c r="I146" i="1"/>
  <c r="C11" i="1"/>
  <c r="C12" i="1"/>
  <c r="C16" i="1" l="1"/>
  <c r="D18" i="1" s="1"/>
  <c r="O21" i="1"/>
  <c r="O134" i="1"/>
  <c r="O169" i="1"/>
  <c r="O88" i="1"/>
  <c r="O172" i="1"/>
  <c r="O241" i="1"/>
  <c r="O231" i="1"/>
  <c r="O257" i="1"/>
  <c r="O115" i="1"/>
  <c r="O35" i="1"/>
  <c r="O174" i="1"/>
  <c r="O185" i="1"/>
  <c r="C15" i="1"/>
  <c r="O154" i="1"/>
  <c r="O30" i="1"/>
  <c r="O43" i="1"/>
  <c r="O152" i="1"/>
  <c r="O24" i="1"/>
  <c r="O117" i="1"/>
  <c r="O107" i="1"/>
  <c r="O223" i="1"/>
  <c r="O116" i="1"/>
  <c r="O245" i="1"/>
  <c r="O40" i="1"/>
  <c r="O73" i="1"/>
  <c r="O104" i="1"/>
  <c r="O49" i="1"/>
  <c r="O135" i="1"/>
  <c r="O233" i="1"/>
  <c r="O173" i="1"/>
  <c r="O92" i="1"/>
  <c r="O147" i="1"/>
  <c r="O119" i="1"/>
  <c r="O243" i="1"/>
  <c r="O209" i="1"/>
  <c r="O156" i="1"/>
  <c r="O236" i="1"/>
  <c r="O234" i="1"/>
  <c r="O59" i="1"/>
  <c r="O26" i="1"/>
  <c r="O224" i="1"/>
  <c r="O36" i="1"/>
  <c r="O113" i="1"/>
  <c r="O76" i="1"/>
  <c r="O57" i="1"/>
  <c r="O29" i="1"/>
  <c r="O124" i="1"/>
  <c r="O184" i="1"/>
  <c r="O120" i="1"/>
  <c r="O51" i="1"/>
  <c r="O159" i="1"/>
  <c r="O78" i="1"/>
  <c r="O195" i="1"/>
  <c r="O55" i="1"/>
  <c r="O126" i="1"/>
  <c r="O127" i="1"/>
  <c r="O33" i="1"/>
  <c r="O226" i="1"/>
  <c r="O101" i="1"/>
  <c r="O75" i="1"/>
  <c r="O81" i="1"/>
  <c r="O89" i="1"/>
  <c r="O253" i="1"/>
  <c r="O67" i="1"/>
  <c r="O182" i="1"/>
  <c r="O199" i="1"/>
  <c r="O79" i="1"/>
  <c r="O53" i="1"/>
  <c r="O221" i="1"/>
  <c r="O63" i="1"/>
  <c r="O171" i="1"/>
  <c r="O62" i="1"/>
  <c r="O248" i="1"/>
  <c r="O133" i="1"/>
  <c r="O103" i="1"/>
  <c r="O222" i="1"/>
  <c r="O167" i="1"/>
  <c r="O196" i="1"/>
  <c r="O90" i="1"/>
  <c r="O28" i="1"/>
  <c r="O242" i="1"/>
  <c r="O181" i="1"/>
  <c r="O175" i="1"/>
  <c r="O189" i="1"/>
  <c r="O109" i="1"/>
  <c r="O188" i="1"/>
  <c r="O95" i="1"/>
  <c r="O38" i="1"/>
  <c r="O178" i="1"/>
  <c r="O83" i="1"/>
  <c r="O141" i="1"/>
  <c r="O220" i="1"/>
  <c r="O94" i="1"/>
  <c r="O204" i="1"/>
  <c r="O239" i="1"/>
  <c r="O110" i="1"/>
  <c r="O202" i="1"/>
  <c r="O44" i="1"/>
  <c r="O251" i="1"/>
  <c r="O123" i="1"/>
  <c r="O70" i="1"/>
  <c r="O122" i="1"/>
  <c r="O249" i="1"/>
  <c r="O56" i="1"/>
  <c r="O225" i="1"/>
  <c r="O46" i="1"/>
  <c r="O200" i="1"/>
  <c r="O139" i="1"/>
  <c r="O208" i="1"/>
  <c r="O247" i="1"/>
  <c r="O263" i="1"/>
  <c r="O111" i="1"/>
  <c r="O136" i="1"/>
  <c r="O216" i="1"/>
  <c r="O207" i="1"/>
  <c r="O25" i="1"/>
  <c r="O158" i="1"/>
  <c r="O229" i="1"/>
  <c r="O258" i="1"/>
  <c r="O131" i="1"/>
  <c r="O168" i="1"/>
  <c r="O112" i="1"/>
  <c r="O262" i="1"/>
  <c r="O238" i="1"/>
  <c r="O255" i="1"/>
  <c r="O179" i="1"/>
  <c r="O250" i="1"/>
  <c r="O163" i="1"/>
  <c r="O61" i="1"/>
  <c r="O23" i="1"/>
  <c r="O252" i="1"/>
  <c r="O155" i="1"/>
  <c r="O84" i="1"/>
  <c r="O50" i="1"/>
  <c r="O237" i="1"/>
  <c r="O219" i="1"/>
  <c r="O108" i="1"/>
  <c r="O87" i="1"/>
  <c r="O164" i="1"/>
  <c r="O214" i="1"/>
  <c r="O37" i="1"/>
  <c r="O256" i="1"/>
  <c r="O161" i="1"/>
  <c r="O54" i="1"/>
  <c r="O187" i="1"/>
  <c r="O260" i="1"/>
  <c r="O64" i="1"/>
  <c r="O69" i="1"/>
  <c r="O217" i="1"/>
  <c r="O264" i="1"/>
  <c r="O86" i="1"/>
  <c r="O151" i="1"/>
  <c r="O128" i="1"/>
  <c r="O27" i="1"/>
  <c r="O71" i="1"/>
  <c r="O201" i="1"/>
  <c r="O215" i="1"/>
  <c r="O137" i="1"/>
  <c r="O170" i="1"/>
  <c r="O203" i="1"/>
  <c r="O77" i="1"/>
  <c r="O176" i="1"/>
  <c r="O60" i="1"/>
  <c r="O138" i="1"/>
  <c r="O66" i="1"/>
  <c r="O47" i="1"/>
  <c r="O197" i="1"/>
  <c r="O68" i="1"/>
  <c r="O259" i="1"/>
  <c r="O206" i="1"/>
  <c r="O213" i="1"/>
  <c r="O191" i="1"/>
  <c r="O240" i="1"/>
  <c r="O85" i="1"/>
  <c r="O157" i="1"/>
  <c r="O130" i="1"/>
  <c r="O246" i="1"/>
  <c r="O125" i="1"/>
  <c r="O230" i="1"/>
  <c r="O148" i="1"/>
  <c r="O39" i="1"/>
  <c r="O82" i="1"/>
  <c r="O186" i="1"/>
  <c r="O146" i="1"/>
  <c r="O102" i="1"/>
  <c r="O93" i="1"/>
  <c r="O74" i="1"/>
  <c r="O183" i="1"/>
  <c r="O228" i="1"/>
  <c r="O42" i="1"/>
  <c r="O72" i="1"/>
  <c r="O211" i="1"/>
  <c r="O96" i="1"/>
  <c r="O177" i="1"/>
  <c r="O143" i="1"/>
  <c r="O261" i="1"/>
  <c r="O118" i="1"/>
  <c r="O22" i="1"/>
  <c r="O212" i="1"/>
  <c r="O265" i="1"/>
  <c r="O210" i="1"/>
  <c r="O254" i="1"/>
  <c r="O218" i="1"/>
  <c r="O192" i="1"/>
  <c r="O232" i="1"/>
  <c r="O193" i="1"/>
  <c r="O91" i="1"/>
  <c r="O145" i="1"/>
  <c r="O52" i="1"/>
  <c r="O97" i="1"/>
  <c r="O98" i="1"/>
  <c r="O132" i="1"/>
  <c r="O227" i="1"/>
  <c r="O99" i="1"/>
  <c r="O65" i="1"/>
  <c r="O58" i="1"/>
  <c r="O32" i="1"/>
  <c r="O244" i="1"/>
  <c r="O153" i="1"/>
  <c r="O48" i="1"/>
  <c r="O180" i="1"/>
  <c r="O121" i="1"/>
  <c r="O149" i="1"/>
  <c r="O142" i="1"/>
  <c r="O80" i="1"/>
  <c r="O106" i="1"/>
  <c r="O190" i="1"/>
  <c r="O144" i="1"/>
  <c r="O194" i="1"/>
  <c r="O105" i="1"/>
  <c r="O198" i="1"/>
  <c r="O160" i="1"/>
  <c r="O205" i="1"/>
  <c r="O41" i="1"/>
  <c r="O100" i="1"/>
  <c r="O166" i="1"/>
  <c r="O114" i="1"/>
  <c r="O31" i="1"/>
  <c r="O150" i="1"/>
  <c r="O34" i="1"/>
  <c r="O45" i="1"/>
  <c r="O129" i="1"/>
  <c r="O235" i="1"/>
  <c r="O140" i="1"/>
  <c r="O165" i="1"/>
  <c r="O162" i="1"/>
  <c r="I141" i="1"/>
  <c r="F18" i="1" l="1"/>
  <c r="F19" i="1" s="1"/>
  <c r="C18" i="1"/>
</calcChain>
</file>

<file path=xl/sharedStrings.xml><?xml version="1.0" encoding="utf-8"?>
<sst xmlns="http://schemas.openxmlformats.org/spreadsheetml/2006/main" count="2292" uniqueCount="828">
  <si>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</si>
  <si>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</si>
  <si>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</si>
  <si>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</si>
  <si>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</si>
  <si>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</si>
  <si>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</si>
  <si>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</si>
  <si>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</si>
  <si>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</si>
  <si>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</si>
  <si>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</si>
  <si>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</si>
  <si>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</si>
  <si>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</si>
  <si>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</si>
  <si>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</si>
  <si>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</si>
  <si>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</si>
  <si>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</si>
  <si>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</si>
  <si>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</si>
  <si>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</si>
  <si>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</si>
  <si>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</si>
  <si>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</si>
  <si>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</si>
  <si>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</si>
  <si>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</si>
  <si>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</si>
  <si>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Bull.23</t>
  </si>
  <si>
    <t>B</t>
  </si>
  <si>
    <t>v</t>
  </si>
  <si>
    <t>G. Samolyk</t>
  </si>
  <si>
    <t>AAVSO 3</t>
  </si>
  <si>
    <t>A</t>
  </si>
  <si>
    <t>AN 302,1,54</t>
  </si>
  <si>
    <t>K</t>
  </si>
  <si>
    <t>BBSAG Bull.39</t>
  </si>
  <si>
    <t>BAV-M 32</t>
  </si>
  <si>
    <t>Locher K</t>
  </si>
  <si>
    <t>BBSAG Bull.50</t>
  </si>
  <si>
    <t>:</t>
  </si>
  <si>
    <t>C. Hesseltine</t>
  </si>
  <si>
    <t>G. Hanson</t>
  </si>
  <si>
    <t>BBSAG Bull.52</t>
  </si>
  <si>
    <t>BBSAG Bull.53</t>
  </si>
  <si>
    <t>BBSAG Bull.56</t>
  </si>
  <si>
    <t>BBSAG Bull.58</t>
  </si>
  <si>
    <t>BBSAG Bull.61</t>
  </si>
  <si>
    <t>BBSAG Bull.62</t>
  </si>
  <si>
    <t>BBSAG Bull.63</t>
  </si>
  <si>
    <t>Germann R</t>
  </si>
  <si>
    <t>BBSAG Bull.64</t>
  </si>
  <si>
    <t>BBSAG Bull.66</t>
  </si>
  <si>
    <t>BBSAG Bull.67</t>
  </si>
  <si>
    <t>S v</t>
  </si>
  <si>
    <t>BBSAG Bull.69</t>
  </si>
  <si>
    <t>pg</t>
  </si>
  <si>
    <t>BAV-M 38</t>
  </si>
  <si>
    <t>BBSAG Bull.73</t>
  </si>
  <si>
    <t>Wils P</t>
  </si>
  <si>
    <t>D. Williams</t>
  </si>
  <si>
    <t>BBSAG Bull.74</t>
  </si>
  <si>
    <t>BAV-M 39</t>
  </si>
  <si>
    <t>BBSAG Bull.77</t>
  </si>
  <si>
    <t>Kohl M</t>
  </si>
  <si>
    <t>BBSAG Bull.78</t>
  </si>
  <si>
    <t>Peter H</t>
  </si>
  <si>
    <t>BBSAG Bull.80</t>
  </si>
  <si>
    <t>BAV-M 50</t>
  </si>
  <si>
    <t>Blaettler E</t>
  </si>
  <si>
    <t>BBSAG Bull.84</t>
  </si>
  <si>
    <t>Mavrofridis G</t>
  </si>
  <si>
    <t>phe</t>
  </si>
  <si>
    <t>PASP 680,884</t>
  </si>
  <si>
    <t>BBSAG Bull.86</t>
  </si>
  <si>
    <t>S phe</t>
  </si>
  <si>
    <t>BBSAG Bull.89</t>
  </si>
  <si>
    <t>BBSAG Bull.90</t>
  </si>
  <si>
    <t>BBSAG Bull.93</t>
  </si>
  <si>
    <t>BBSAG Bull.94</t>
  </si>
  <si>
    <t>BBSAG Bull.96</t>
  </si>
  <si>
    <t>BBSAG Bull.97</t>
  </si>
  <si>
    <t>BBSAG Bull.98</t>
  </si>
  <si>
    <t>BBSAG Bull.99</t>
  </si>
  <si>
    <t>BBSAG Bull.100</t>
  </si>
  <si>
    <t>BBSAG Bull.102</t>
  </si>
  <si>
    <t>BBSAG Bull.105</t>
  </si>
  <si>
    <t>BBSAG Bull.106</t>
  </si>
  <si>
    <t>BAV-M 79</t>
  </si>
  <si>
    <t>BBSAG Bull.107</t>
  </si>
  <si>
    <t>phe  V</t>
  </si>
  <si>
    <t>BAV-M 80</t>
  </si>
  <si>
    <t>phe  B</t>
  </si>
  <si>
    <t>BRNO 31</t>
  </si>
  <si>
    <t>BBSAG Bull.110</t>
  </si>
  <si>
    <t>N   ccd</t>
  </si>
  <si>
    <t>S. Cook</t>
  </si>
  <si>
    <t>BBSAG Bull.112</t>
  </si>
  <si>
    <t>BBSAG Bull.113</t>
  </si>
  <si>
    <t>BBSAG Bull.115</t>
  </si>
  <si>
    <t>BBSAG Bull.116</t>
  </si>
  <si>
    <t>II</t>
  </si>
  <si>
    <t>IBVS 4222</t>
  </si>
  <si>
    <t>IBVS</t>
  </si>
  <si>
    <t>Lu 1992</t>
  </si>
  <si>
    <t>IBVS 5583</t>
  </si>
  <si>
    <t>IBVS 5502</t>
  </si>
  <si>
    <t>I</t>
  </si>
  <si>
    <t>EB/KE</t>
  </si>
  <si>
    <t>SU Cep / GSC 03976-01325</t>
  </si>
  <si>
    <t># of data points:</t>
  </si>
  <si>
    <t>IBVS 5694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</si>
  <si>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</si>
  <si>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</si>
  <si>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</si>
  <si>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</si>
  <si>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</si>
  <si>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</si>
  <si>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Nelson</t>
  </si>
  <si>
    <t>2008JAVSO..36..171S</t>
  </si>
  <si>
    <t>2008JAVSO..36..186S</t>
  </si>
  <si>
    <t>IBVS 5602</t>
  </si>
  <si>
    <t>Add cycle</t>
  </si>
  <si>
    <t>Old Cycle</t>
  </si>
  <si>
    <t>OEJV 0003</t>
  </si>
  <si>
    <t>IBVS 6011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</si>
  <si>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</si>
  <si>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</si>
  <si>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</si>
  <si>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</si>
  <si>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</si>
  <si>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</si>
  <si>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</si>
  <si>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</si>
  <si>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OEJV 0160</t>
  </si>
  <si>
    <t>IBVS 6070</t>
  </si>
  <si>
    <t>JAVSO..41..328</t>
  </si>
  <si>
    <t>JAVSO..41..122</t>
  </si>
  <si>
    <t>JAVSO..40..975</t>
  </si>
  <si>
    <t>IBVS 6094</t>
  </si>
  <si>
    <t>IBVS 6118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</si>
  <si>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</si>
  <si>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</si>
  <si>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</si>
  <si>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</si>
  <si>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</si>
  <si>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</si>
  <si>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</si>
  <si>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</si>
  <si>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</si>
  <si>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</si>
  <si>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</si>
  <si>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</si>
  <si>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</si>
  <si>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</si>
  <si>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2426239.399 </t>
  </si>
  <si>
    <t> 19.09.1930 21:34 </t>
  </si>
  <si>
    <t> 0.018 </t>
  </si>
  <si>
    <t>V </t>
  </si>
  <si>
    <t> Zessewitsch (Lkn.) </t>
  </si>
  <si>
    <t> IODE 4.1.188 </t>
  </si>
  <si>
    <t>2426325.475 </t>
  </si>
  <si>
    <t> 14.12.1930 23:24 </t>
  </si>
  <si>
    <t> 0.010 </t>
  </si>
  <si>
    <t> W.Zessewitsch </t>
  </si>
  <si>
    <t> PTAO 34.197 </t>
  </si>
  <si>
    <t>2426538.201 </t>
  </si>
  <si>
    <t> 15.07.1931 16:49 </t>
  </si>
  <si>
    <t> 0.005 </t>
  </si>
  <si>
    <t>2426538.656 </t>
  </si>
  <si>
    <t> 16.07.1931 03:44 </t>
  </si>
  <si>
    <t>2426550.380 </t>
  </si>
  <si>
    <t> 27.07.1931 21:07 </t>
  </si>
  <si>
    <t> 0.015 </t>
  </si>
  <si>
    <t> IODE 4.1.189 </t>
  </si>
  <si>
    <t>2426564.343 </t>
  </si>
  <si>
    <t> 10.08.1931 20:13 </t>
  </si>
  <si>
    <t> 0.007 </t>
  </si>
  <si>
    <t> IODE 4.1.190 </t>
  </si>
  <si>
    <t>2426574.259 </t>
  </si>
  <si>
    <t> 20.08.1931 18:12 </t>
  </si>
  <si>
    <t>2426581.458 </t>
  </si>
  <si>
    <t> 27.08.1931 22:59 </t>
  </si>
  <si>
    <t> -0.005 </t>
  </si>
  <si>
    <t>2426582.365 </t>
  </si>
  <si>
    <t> 28.08.1931 20:45 </t>
  </si>
  <si>
    <t> 0.001 </t>
  </si>
  <si>
    <t>2426601.302 </t>
  </si>
  <si>
    <t> 16.09.1931 19:14 </t>
  </si>
  <si>
    <t> 0.008 </t>
  </si>
  <si>
    <t>2426602.201 </t>
  </si>
  <si>
    <t> 17.09.1931 16:49 </t>
  </si>
  <si>
    <t> 0.006 </t>
  </si>
  <si>
    <t> IODE 4.1.191 </t>
  </si>
  <si>
    <t>2426984.399 </t>
  </si>
  <si>
    <t> 03.10.1932 21:34 </t>
  </si>
  <si>
    <t>2428883.638 </t>
  </si>
  <si>
    <t> 16.12.1937 03:18 </t>
  </si>
  <si>
    <t> S.Gaposchkin </t>
  </si>
  <si>
    <t> HA 113.73 </t>
  </si>
  <si>
    <t>2429550.675 </t>
  </si>
  <si>
    <t> 14.10.1939 04:12 </t>
  </si>
  <si>
    <t> E.Woodward </t>
  </si>
  <si>
    <t> HB 917.7 </t>
  </si>
  <si>
    <t>2433771.492 </t>
  </si>
  <si>
    <t> 04.05.1951 23:48 </t>
  </si>
  <si>
    <t> 0.003 </t>
  </si>
  <si>
    <t> H.Albo </t>
  </si>
  <si>
    <t>2433806.193 </t>
  </si>
  <si>
    <t> 08.06.1951 16:37 </t>
  </si>
  <si>
    <t> 0.000 </t>
  </si>
  <si>
    <t>2434063.097 </t>
  </si>
  <si>
    <t> 20.02.1952 14:19 </t>
  </si>
  <si>
    <t>2434361.458 </t>
  </si>
  <si>
    <t> 14.12.1952 22:59 </t>
  </si>
  <si>
    <t> 0.002 </t>
  </si>
  <si>
    <t>2434361.907 </t>
  </si>
  <si>
    <t> 15.12.1952 09:46 </t>
  </si>
  <si>
    <t>2434396.611 </t>
  </si>
  <si>
    <t> 19.01.1953 02:39 </t>
  </si>
  <si>
    <t> I.M.Ischenko </t>
  </si>
  <si>
    <t> TTAO 9.36 </t>
  </si>
  <si>
    <t>2434429.512 </t>
  </si>
  <si>
    <t> 21.02.1953 00:17 </t>
  </si>
  <si>
    <t>2434457.904 </t>
  </si>
  <si>
    <t> 21.03.1953 09:41 </t>
  </si>
  <si>
    <t> -0.002 </t>
  </si>
  <si>
    <t>2434748.157 </t>
  </si>
  <si>
    <t> 05.01.1954 15:46 </t>
  </si>
  <si>
    <t>2434882.013 </t>
  </si>
  <si>
    <t> 19.05.1954 12:18 </t>
  </si>
  <si>
    <t>2435209.675 </t>
  </si>
  <si>
    <t> 12.04.1955 04:12 </t>
  </si>
  <si>
    <t>2435482.351 </t>
  </si>
  <si>
    <t> 09.01.1956 20:25 </t>
  </si>
  <si>
    <t>2436080.425 </t>
  </si>
  <si>
    <t> 29.08.1957 22:12 </t>
  </si>
  <si>
    <t> O.E.Mandel </t>
  </si>
  <si>
    <t> PZ 13.226 </t>
  </si>
  <si>
    <t>2436081.336 </t>
  </si>
  <si>
    <t> 30.08.1957 20:03 </t>
  </si>
  <si>
    <t> Y.Alexandrovich </t>
  </si>
  <si>
    <t> AC 194.26 </t>
  </si>
  <si>
    <t>2436117.376 </t>
  </si>
  <si>
    <t> 05.10.1957 21:01 </t>
  </si>
  <si>
    <t> -0.009 </t>
  </si>
  <si>
    <t>2437908.475 </t>
  </si>
  <si>
    <t> 31.08.1962 23:24 </t>
  </si>
  <si>
    <t> P.Ahnert </t>
  </si>
  <si>
    <t> MVS 720 </t>
  </si>
  <si>
    <t>2437944.530 </t>
  </si>
  <si>
    <t> 07.10.1962 00:43 </t>
  </si>
  <si>
    <t> W.Braune </t>
  </si>
  <si>
    <t>BAVM 15 </t>
  </si>
  <si>
    <t>2437944.533 </t>
  </si>
  <si>
    <t> 07.10.1962 00:47 </t>
  </si>
  <si>
    <t> J.Düball </t>
  </si>
  <si>
    <t>2437946.323 </t>
  </si>
  <si>
    <t> 08.10.1962 19:45 </t>
  </si>
  <si>
    <t>2438557.474 </t>
  </si>
  <si>
    <t> 10.06.1964 23:22 </t>
  </si>
  <si>
    <t> -0.004 </t>
  </si>
  <si>
    <t> K.Carbol </t>
  </si>
  <si>
    <t> BRNO 6 </t>
  </si>
  <si>
    <t>2442617.386 </t>
  </si>
  <si>
    <t> 23.07.1975 21:15 </t>
  </si>
  <si>
    <t> R.Diethelm </t>
  </si>
  <si>
    <t> BBS 23 </t>
  </si>
  <si>
    <t>2443326.798 </t>
  </si>
  <si>
    <t> 02.07.1977 07:09 </t>
  </si>
  <si>
    <t> G.Samolyk </t>
  </si>
  <si>
    <t> AOEB 3 </t>
  </si>
  <si>
    <t>2443440.376 </t>
  </si>
  <si>
    <t> 23.10.1977 21:01 </t>
  </si>
  <si>
    <t> D.Lichtenknecker </t>
  </si>
  <si>
    <t>BAVM 31 </t>
  </si>
  <si>
    <t>2443769.395 </t>
  </si>
  <si>
    <t> 17.09.1978 21:28 </t>
  </si>
  <si>
    <t> 0.016 </t>
  </si>
  <si>
    <t> BBS 39 </t>
  </si>
  <si>
    <t>2443820.759 </t>
  </si>
  <si>
    <t> 08.11.1978 06:12 </t>
  </si>
  <si>
    <t>2444049.714 </t>
  </si>
  <si>
    <t> 25.06.1979 05:08 </t>
  </si>
  <si>
    <t> -0.001 </t>
  </si>
  <si>
    <t>2444490.503 </t>
  </si>
  <si>
    <t> 08.09.1980 00:04 </t>
  </si>
  <si>
    <t>BAVM 32 </t>
  </si>
  <si>
    <t>2444509.436 </t>
  </si>
  <si>
    <t> 26.09.1980 22:27 </t>
  </si>
  <si>
    <t> K.Locher </t>
  </si>
  <si>
    <t> BBS 50 </t>
  </si>
  <si>
    <t>2444510.328 </t>
  </si>
  <si>
    <t> 27.09.1980 19:52 </t>
  </si>
  <si>
    <t>2444525.647 </t>
  </si>
  <si>
    <t> 13.10.1980 03:31 </t>
  </si>
  <si>
    <t> -0.008 </t>
  </si>
  <si>
    <t> C.Hesseltine </t>
  </si>
  <si>
    <t>2444525.663 </t>
  </si>
  <si>
    <t> 13.10.1980 03:54 </t>
  </si>
  <si>
    <t>2444544.592 </t>
  </si>
  <si>
    <t> 01.11.1980 02:12 </t>
  </si>
  <si>
    <t> G.Hanson </t>
  </si>
  <si>
    <t>2444562.605 </t>
  </si>
  <si>
    <t> 19.11.1980 02:31 </t>
  </si>
  <si>
    <t> -0.007 </t>
  </si>
  <si>
    <t>2444591.466 </t>
  </si>
  <si>
    <t> 17.12.1980 23:11 </t>
  </si>
  <si>
    <t> 0.009 </t>
  </si>
  <si>
    <t> BBS 52 </t>
  </si>
  <si>
    <t>2444690.611 </t>
  </si>
  <si>
    <t> 27.03.1981 02:39 </t>
  </si>
  <si>
    <t> -0.000 </t>
  </si>
  <si>
    <t> BBS 53 </t>
  </si>
  <si>
    <t>2444793.381 </t>
  </si>
  <si>
    <t> 07.07.1981 21:08 </t>
  </si>
  <si>
    <t> BBS 56 </t>
  </si>
  <si>
    <t>2444958.323 </t>
  </si>
  <si>
    <t> 19.12.1981 19:45 </t>
  </si>
  <si>
    <t> BBS 58 </t>
  </si>
  <si>
    <t>2445158.455 </t>
  </si>
  <si>
    <t> 07.07.1982 22:55 </t>
  </si>
  <si>
    <t> 0.017 </t>
  </si>
  <si>
    <t> BBS 61 </t>
  </si>
  <si>
    <t>2445173.745 </t>
  </si>
  <si>
    <t> 23.07.1982 05:52 </t>
  </si>
  <si>
    <t> -0.017 </t>
  </si>
  <si>
    <t>2445223.353 </t>
  </si>
  <si>
    <t> 10.09.1982 20:28 </t>
  </si>
  <si>
    <t> 0.014 </t>
  </si>
  <si>
    <t> BBS 62 </t>
  </si>
  <si>
    <t>2445249.497 </t>
  </si>
  <si>
    <t> 06.10.1982 23:55 </t>
  </si>
  <si>
    <t> BBS 63 </t>
  </si>
  <si>
    <t>2445269.307 </t>
  </si>
  <si>
    <t> 26.10.1982 19:22 </t>
  </si>
  <si>
    <t> R.Germann </t>
  </si>
  <si>
    <t>2445278.326 </t>
  </si>
  <si>
    <t> 04.11.1982 19:49 </t>
  </si>
  <si>
    <t> BBS 64 </t>
  </si>
  <si>
    <t>2445333.306 </t>
  </si>
  <si>
    <t> 29.12.1982 19:20 </t>
  </si>
  <si>
    <t>2445334.204 </t>
  </si>
  <si>
    <t> 30.12.1982 16:53 </t>
  </si>
  <si>
    <t>2445449.591 </t>
  </si>
  <si>
    <t> 25.04.1983 02:11 </t>
  </si>
  <si>
    <t> BBS 66 </t>
  </si>
  <si>
    <t>2445521.699 </t>
  </si>
  <si>
    <t> 06.07.1983 04:46 </t>
  </si>
  <si>
    <t>2445523.510 </t>
  </si>
  <si>
    <t> 08.07.1983 00:14 </t>
  </si>
  <si>
    <t> 0.004 </t>
  </si>
  <si>
    <t> BBS 67 </t>
  </si>
  <si>
    <t>2445532.520 </t>
  </si>
  <si>
    <t> 17.07.1983 00:28 </t>
  </si>
  <si>
    <t>2445612.299 </t>
  </si>
  <si>
    <t> 04.10.1983 19:10 </t>
  </si>
  <si>
    <t> BBS 69 </t>
  </si>
  <si>
    <t>2445622.565 </t>
  </si>
  <si>
    <t> 15.10.1983 01:33 </t>
  </si>
  <si>
    <t> -0.095 </t>
  </si>
  <si>
    <t> P.Frank </t>
  </si>
  <si>
    <t>BAVM 38 </t>
  </si>
  <si>
    <t>2445622.661 </t>
  </si>
  <si>
    <t> 15.10.1983 03:51 </t>
  </si>
  <si>
    <t>2445889.458 </t>
  </si>
  <si>
    <t> 07.07.1984 22:59 </t>
  </si>
  <si>
    <t> -0.016 </t>
  </si>
  <si>
    <t> BBS 73 </t>
  </si>
  <si>
    <t>2445889.477 </t>
  </si>
  <si>
    <t> 07.07.1984 23:26 </t>
  </si>
  <si>
    <t> P.Wils </t>
  </si>
  <si>
    <t>2445895.785 </t>
  </si>
  <si>
    <t> 14.07.1984 06:50 </t>
  </si>
  <si>
    <t> D.Williams </t>
  </si>
  <si>
    <t>2445923.731 </t>
  </si>
  <si>
    <t> 11.08.1984 05:32 </t>
  </si>
  <si>
    <t>2445973.294 </t>
  </si>
  <si>
    <t> 29.09.1984 19:03 </t>
  </si>
  <si>
    <t> -0.011 </t>
  </si>
  <si>
    <t> BBS 74 </t>
  </si>
  <si>
    <t>2446046.323 </t>
  </si>
  <si>
    <t> 11.12.1984 19:45 </t>
  </si>
  <si>
    <t> W.Quester </t>
  </si>
  <si>
    <t>BAVM 39 </t>
  </si>
  <si>
    <t>2446217.590 </t>
  </si>
  <si>
    <t> 01.06.1985 02:09 </t>
  </si>
  <si>
    <t> BBS 77 </t>
  </si>
  <si>
    <t>2446259.489 </t>
  </si>
  <si>
    <t> 12.07.1985 23:44 </t>
  </si>
  <si>
    <t> M.Kohl </t>
  </si>
  <si>
    <t>2446290.592 </t>
  </si>
  <si>
    <t> 13.08.1985 02:12 </t>
  </si>
  <si>
    <t> -0.006 </t>
  </si>
  <si>
    <t> BBS 78 </t>
  </si>
  <si>
    <t>2446320.335 </t>
  </si>
  <si>
    <t> 11.09.1985 20:02 </t>
  </si>
  <si>
    <t>2446329.377 </t>
  </si>
  <si>
    <t> 20.09.1985 21:02 </t>
  </si>
  <si>
    <t> 0.019 </t>
  </si>
  <si>
    <t> H.Peter </t>
  </si>
  <si>
    <t>2446348.288 </t>
  </si>
  <si>
    <t> 09.10.1985 18:54 </t>
  </si>
  <si>
    <t>2446356.398 </t>
  </si>
  <si>
    <t> 17.10.1985 21:33 </t>
  </si>
  <si>
    <t>2446363.611 </t>
  </si>
  <si>
    <t> 25.10.1985 02:39 </t>
  </si>
  <si>
    <t>2446365.410 </t>
  </si>
  <si>
    <t> 26.10.1985 21:50 </t>
  </si>
  <si>
    <t>2446611.501 </t>
  </si>
  <si>
    <t> 30.06.1986 00:01 </t>
  </si>
  <si>
    <t> BBS 80 </t>
  </si>
  <si>
    <t>2446769.243 </t>
  </si>
  <si>
    <t> 04.12.1986 17:49 </t>
  </si>
  <si>
    <t>BAVM 50 </t>
  </si>
  <si>
    <t>2446903.541 </t>
  </si>
  <si>
    <t> 18.04.1987 00:59 </t>
  </si>
  <si>
    <t> -0.010 </t>
  </si>
  <si>
    <t> E.Blättler </t>
  </si>
  <si>
    <t> BBS 84 </t>
  </si>
  <si>
    <t>2446987.380 </t>
  </si>
  <si>
    <t> 10.07.1987 21:07 </t>
  </si>
  <si>
    <t> G.Mavrofridis </t>
  </si>
  <si>
    <t>2446991.8906 </t>
  </si>
  <si>
    <t> 15.07.1987 09:22 </t>
  </si>
  <si>
    <t> 0.0026 </t>
  </si>
  <si>
    <t>E </t>
  </si>
  <si>
    <t>?</t>
  </si>
  <si>
    <t> Meng Lu &amp; Scarfe </t>
  </si>
  <si>
    <t> PASP 104.884 </t>
  </si>
  <si>
    <t>2447004.516 </t>
  </si>
  <si>
    <t> 28.07.1987 00:23 </t>
  </si>
  <si>
    <t> BBS 86 </t>
  </si>
  <si>
    <t>2447005.421 </t>
  </si>
  <si>
    <t> 28.07.1987 22:06 </t>
  </si>
  <si>
    <t> 0.012 </t>
  </si>
  <si>
    <t>2447005.8610 </t>
  </si>
  <si>
    <t> 29.07.1987 08:39 </t>
  </si>
  <si>
    <t> 0.0013 </t>
  </si>
  <si>
    <t>2447009.9154 </t>
  </si>
  <si>
    <t> 02.08.1987 09:58 </t>
  </si>
  <si>
    <t> -0.0006 </t>
  </si>
  <si>
    <t>2447023.435 </t>
  </si>
  <si>
    <t> 15.08.1987 22:26 </t>
  </si>
  <si>
    <t>2447051.381 </t>
  </si>
  <si>
    <t> 12.09.1987 21:08 </t>
  </si>
  <si>
    <t>2447061.7550 </t>
  </si>
  <si>
    <t> 23.09.1987 06:07 </t>
  </si>
  <si>
    <t> 0.0084 </t>
  </si>
  <si>
    <t>2447389.417 </t>
  </si>
  <si>
    <t> 15.08.1988 22:00 </t>
  </si>
  <si>
    <t> 0.011 </t>
  </si>
  <si>
    <t> BBS 89 </t>
  </si>
  <si>
    <t>2447399.345 </t>
  </si>
  <si>
    <t> 25.08.1988 20:16 </t>
  </si>
  <si>
    <t> 0.024 </t>
  </si>
  <si>
    <t>2447412.385 </t>
  </si>
  <si>
    <t> 07.09.1988 21:14 </t>
  </si>
  <si>
    <t>2447467.390 </t>
  </si>
  <si>
    <t> 01.11.1988 21:21 </t>
  </si>
  <si>
    <t> 0.013 </t>
  </si>
  <si>
    <t> BBS 90 </t>
  </si>
  <si>
    <t>2447472.346 </t>
  </si>
  <si>
    <t> 06.11.1988 20:18 </t>
  </si>
  <si>
    <t>2447481.357 </t>
  </si>
  <si>
    <t> 15.11.1988 20:34 </t>
  </si>
  <si>
    <t>2447491.271 </t>
  </si>
  <si>
    <t> 25.11.1988 18:30 </t>
  </si>
  <si>
    <t>2447523.274 </t>
  </si>
  <si>
    <t> 27.12.1988 18:34 </t>
  </si>
  <si>
    <t>2447527.317 </t>
  </si>
  <si>
    <t> 31.12.1988 19:36 </t>
  </si>
  <si>
    <t>2447706.713 </t>
  </si>
  <si>
    <t> 29.06.1989 05:06 </t>
  </si>
  <si>
    <t>2447815.325 </t>
  </si>
  <si>
    <t> 15.10.1989 19:48 </t>
  </si>
  <si>
    <t> BBS 93 </t>
  </si>
  <si>
    <t>2447838.317 </t>
  </si>
  <si>
    <t> 07.11.1989 19:36 </t>
  </si>
  <si>
    <t>2447911.330 </t>
  </si>
  <si>
    <t> 19.01.1990 19:55 </t>
  </si>
  <si>
    <t> BBS 94 </t>
  </si>
  <si>
    <t>2448084.398 </t>
  </si>
  <si>
    <t> 11.07.1990 21:33 </t>
  </si>
  <si>
    <t> BBS 96 </t>
  </si>
  <si>
    <t>2448121.348 </t>
  </si>
  <si>
    <t> 17.08.1990 20:21 </t>
  </si>
  <si>
    <t>2448167.331 </t>
  </si>
  <si>
    <t> 02.10.1990 19:56 </t>
  </si>
  <si>
    <t>2448210.583 </t>
  </si>
  <si>
    <t> 15.11.1990 01:59 </t>
  </si>
  <si>
    <t>2448222.306 </t>
  </si>
  <si>
    <t> 26.11.1990 19:20 </t>
  </si>
  <si>
    <t> BBS 97 </t>
  </si>
  <si>
    <t>2448440.454 </t>
  </si>
  <si>
    <t> 02.07.1991 22:53 </t>
  </si>
  <si>
    <t> BBS 98 </t>
  </si>
  <si>
    <t>2448449.455 </t>
  </si>
  <si>
    <t> 11.07.1991 22:55 </t>
  </si>
  <si>
    <t>2448486.421 </t>
  </si>
  <si>
    <t> 17.08.1991 22:06 </t>
  </si>
  <si>
    <t>2448501.749 </t>
  </si>
  <si>
    <t> 02.09.1991 05:58 </t>
  </si>
  <si>
    <t>2448504.454 </t>
  </si>
  <si>
    <t> 04.09.1991 22:53 </t>
  </si>
  <si>
    <t> BBS 99 </t>
  </si>
  <si>
    <t>2448625.242 </t>
  </si>
  <si>
    <t> 03.01.1992 17:48 </t>
  </si>
  <si>
    <t> BBS 100 </t>
  </si>
  <si>
    <t>2448831.660 </t>
  </si>
  <si>
    <t> 28.07.1992 03:50 </t>
  </si>
  <si>
    <t>2448843.386 </t>
  </si>
  <si>
    <t> 08.08.1992 21:15 </t>
  </si>
  <si>
    <t> 0.020 </t>
  </si>
  <si>
    <t> BBS 102 </t>
  </si>
  <si>
    <t>2448914.579 </t>
  </si>
  <si>
    <t> 19.10.1992 01:53 </t>
  </si>
  <si>
    <t>2449217.461 </t>
  </si>
  <si>
    <t> 17.08.1993 23:03 </t>
  </si>
  <si>
    <t> BBS 105 </t>
  </si>
  <si>
    <t>2449218.362 </t>
  </si>
  <si>
    <t> 18.08.1993 20:41 </t>
  </si>
  <si>
    <t>2449236.386 </t>
  </si>
  <si>
    <t> 05.09.1993 21:15 </t>
  </si>
  <si>
    <t>2449333.734 </t>
  </si>
  <si>
    <t> 12.12.1993 05:36 </t>
  </si>
  <si>
    <t>2449374.295 </t>
  </si>
  <si>
    <t> 21.01.1994 19:04 </t>
  </si>
  <si>
    <t> BBS 106 </t>
  </si>
  <si>
    <t>2449546.456 </t>
  </si>
  <si>
    <t> 12.07.1994 22:56 </t>
  </si>
  <si>
    <t> R.Baule </t>
  </si>
  <si>
    <t>BAVM 79 </t>
  </si>
  <si>
    <t>2449546.469 </t>
  </si>
  <si>
    <t> 12.07.1994 23:15 </t>
  </si>
  <si>
    <t> BBS 107 </t>
  </si>
  <si>
    <t>2449592.4330 </t>
  </si>
  <si>
    <t> 27.08.1994 22:23 </t>
  </si>
  <si>
    <t> 0.0028 </t>
  </si>
  <si>
    <t>G</t>
  </si>
  <si>
    <t> F.Agerer </t>
  </si>
  <si>
    <t>BAVM 80 </t>
  </si>
  <si>
    <t>2449592.4331 </t>
  </si>
  <si>
    <t> 0.0029 </t>
  </si>
  <si>
    <t>B;V</t>
  </si>
  <si>
    <t>2449593.440 </t>
  </si>
  <si>
    <t> 28.08.1994 22:33 </t>
  </si>
  <si>
    <t> 0.108 </t>
  </si>
  <si>
    <t> M.Vrastak </t>
  </si>
  <si>
    <t> BRNO 31 </t>
  </si>
  <si>
    <t>2449621.284 </t>
  </si>
  <si>
    <t> 25.09.1994 18:48 </t>
  </si>
  <si>
    <t>2449899.806 </t>
  </si>
  <si>
    <t> 01.07.1995 07:20 </t>
  </si>
  <si>
    <t>2449955.702 </t>
  </si>
  <si>
    <t> 26.08.1995 04:50 </t>
  </si>
  <si>
    <t>2449967.412 </t>
  </si>
  <si>
    <t> 06.09.1995 21:53 </t>
  </si>
  <si>
    <t> BBS 110 </t>
  </si>
  <si>
    <t>2449983.641 </t>
  </si>
  <si>
    <t> 23.09.1995 03:23 </t>
  </si>
  <si>
    <t>2449995.364 </t>
  </si>
  <si>
    <t> 04.10.1995 20:44 </t>
  </si>
  <si>
    <t>2450014.304 </t>
  </si>
  <si>
    <t> 23.10.1995 19:17 </t>
  </si>
  <si>
    <t>2450055.752 </t>
  </si>
  <si>
    <t> 04.12.1995 06:02 </t>
  </si>
  <si>
    <t>C </t>
  </si>
  <si>
    <t>ns</t>
  </si>
  <si>
    <t> S.Cook </t>
  </si>
  <si>
    <t>2450192.765 </t>
  </si>
  <si>
    <t> 19.04.1996 06:21 </t>
  </si>
  <si>
    <t> AOEB 9 </t>
  </si>
  <si>
    <t>2450284.712 </t>
  </si>
  <si>
    <t> 20.07.1996 05:05 </t>
  </si>
  <si>
    <t>2450287.416 </t>
  </si>
  <si>
    <t> 22.07.1996 21:59 </t>
  </si>
  <si>
    <t> BBS 112 </t>
  </si>
  <si>
    <t>2450320.769 </t>
  </si>
  <si>
    <t> 25.08.1996 06:27 </t>
  </si>
  <si>
    <t>2450324.383 </t>
  </si>
  <si>
    <t> 28.08.1996 21:11 </t>
  </si>
  <si>
    <t> BBS 113 </t>
  </si>
  <si>
    <t>2450370.343 </t>
  </si>
  <si>
    <t> 13.10.1996 20:13 </t>
  </si>
  <si>
    <t>2450376.657 </t>
  </si>
  <si>
    <t> 20.10.1996 03:46 </t>
  </si>
  <si>
    <t>2450671.409 </t>
  </si>
  <si>
    <t> 10.08.1997 21:48 </t>
  </si>
  <si>
    <t> BBS 115 </t>
  </si>
  <si>
    <t>2450687.634 </t>
  </si>
  <si>
    <t> 27.08.1997 03:12 </t>
  </si>
  <si>
    <t>2450699.361 </t>
  </si>
  <si>
    <t> 07.09.1997 20:39 </t>
  </si>
  <si>
    <t> BBS 116 </t>
  </si>
  <si>
    <t>2450717.3866 </t>
  </si>
  <si>
    <t> 25.09.1997 21:16 </t>
  </si>
  <si>
    <t> 0.0078 </t>
  </si>
  <si>
    <t> L.Brat </t>
  </si>
  <si>
    <t> BRNO 32 </t>
  </si>
  <si>
    <t>2450717.3901 </t>
  </si>
  <si>
    <t> 25.09.1997 21:21 </t>
  </si>
  <si>
    <t> 0.0113 </t>
  </si>
  <si>
    <t> P.Sobotka </t>
  </si>
  <si>
    <t>2450727.314 </t>
  </si>
  <si>
    <t> 05.10.1997 19:32 </t>
  </si>
  <si>
    <t>2450754.339 </t>
  </si>
  <si>
    <t> 01.11.1997 20:08 </t>
  </si>
  <si>
    <t>2450770.564 </t>
  </si>
  <si>
    <t> 18.11.1997 01:32 </t>
  </si>
  <si>
    <t>2450782.284 </t>
  </si>
  <si>
    <t> 29.11.1997 18:48 </t>
  </si>
  <si>
    <t>2451053.603 </t>
  </si>
  <si>
    <t> 28.08.1998 02:28 </t>
  </si>
  <si>
    <t>2451097.785 </t>
  </si>
  <si>
    <t> 11.10.1998 06:50 </t>
  </si>
  <si>
    <t>2451839.636 </t>
  </si>
  <si>
    <t> 22.10.2000 03:15 </t>
  </si>
  <si>
    <t>2452076.6952 </t>
  </si>
  <si>
    <t> 16.06.2001 04:41 </t>
  </si>
  <si>
    <t> 0.0036 </t>
  </si>
  <si>
    <t>2452149.702 </t>
  </si>
  <si>
    <t> 28.08.2001 04:50 </t>
  </si>
  <si>
    <t>2452463.3957 </t>
  </si>
  <si>
    <t> 07.07.2002 21:29 </t>
  </si>
  <si>
    <t> 0.0030 </t>
  </si>
  <si>
    <t> Baldinelli &amp; Maitan </t>
  </si>
  <si>
    <t>2452816.7475 </t>
  </si>
  <si>
    <t> 26.06.2003 05:56 </t>
  </si>
  <si>
    <t> 0.0056 </t>
  </si>
  <si>
    <t> S.Dvorak </t>
  </si>
  <si>
    <t>IBVS 5502 </t>
  </si>
  <si>
    <t>2453070.4915 </t>
  </si>
  <si>
    <t> 05.03.2004 23:47 </t>
  </si>
  <si>
    <t> 0.0052 </t>
  </si>
  <si>
    <t> M.Zejda </t>
  </si>
  <si>
    <t>IBVS 5583 </t>
  </si>
  <si>
    <t>2453144.8552 </t>
  </si>
  <si>
    <t> 19.05.2004 08:31 </t>
  </si>
  <si>
    <t> 0.0033 </t>
  </si>
  <si>
    <t> R.Nelson </t>
  </si>
  <si>
    <t>IBVS 5602 </t>
  </si>
  <si>
    <t>2453201.6463 </t>
  </si>
  <si>
    <t> 15.07.2004 03:30 </t>
  </si>
  <si>
    <t> 0.0061 </t>
  </si>
  <si>
    <t>2453326.0382 </t>
  </si>
  <si>
    <t> 16.11.2004 12:55 </t>
  </si>
  <si>
    <t> 0.0047 </t>
  </si>
  <si>
    <t> C.-H.Kim et al. </t>
  </si>
  <si>
    <t>IBVS 5694 </t>
  </si>
  <si>
    <t>2453387.342 </t>
  </si>
  <si>
    <t> 16.01.2005 20:12 </t>
  </si>
  <si>
    <t>OEJV 0003 </t>
  </si>
  <si>
    <t>2453603.6702 </t>
  </si>
  <si>
    <t> 21.08.2005 04:05 </t>
  </si>
  <si>
    <t> 0.0051 </t>
  </si>
  <si>
    <t> AOEB 12 </t>
  </si>
  <si>
    <t>2454107.5521 </t>
  </si>
  <si>
    <t> 07.01.2007 01:15 </t>
  </si>
  <si>
    <t> 0.0038 </t>
  </si>
  <si>
    <t>2454205.8049 </t>
  </si>
  <si>
    <t> 15.04.2007 07:19 </t>
  </si>
  <si>
    <t> 0.0039 </t>
  </si>
  <si>
    <t>2454382.4856 </t>
  </si>
  <si>
    <t> 08.10.2007 23:39 </t>
  </si>
  <si>
    <t> 0.0100 </t>
  </si>
  <si>
    <t>-I</t>
  </si>
  <si>
    <t>BAVM 193 </t>
  </si>
  <si>
    <t>2454407.7197 </t>
  </si>
  <si>
    <t> 03.11.2007 05:16 </t>
  </si>
  <si>
    <t>31154</t>
  </si>
  <si>
    <t> 0.0048 </t>
  </si>
  <si>
    <t> J.Bialozynski </t>
  </si>
  <si>
    <t>JAAVSO 36(2);171 </t>
  </si>
  <si>
    <t>2454616.8451 </t>
  </si>
  <si>
    <t> 30.05.2008 08:16 </t>
  </si>
  <si>
    <t>31386</t>
  </si>
  <si>
    <t>o</t>
  </si>
  <si>
    <t>JAAVSO 36(2);186 </t>
  </si>
  <si>
    <t>2454653.8024 </t>
  </si>
  <si>
    <t> 06.07.2008 07:15 </t>
  </si>
  <si>
    <t>31427</t>
  </si>
  <si>
    <t> 0.0050 </t>
  </si>
  <si>
    <t>2454700.6754 </t>
  </si>
  <si>
    <t> 22.08.2008 04:12 </t>
  </si>
  <si>
    <t>31479</t>
  </si>
  <si>
    <t> K.Menzies </t>
  </si>
  <si>
    <t>2454798.4788 </t>
  </si>
  <si>
    <t> 27.11.2008 23:29 </t>
  </si>
  <si>
    <t>31587.5</t>
  </si>
  <si>
    <t> 0.0066 </t>
  </si>
  <si>
    <t>BAVM 203 </t>
  </si>
  <si>
    <t>2454829.5755 </t>
  </si>
  <si>
    <t> 29.12.2008 01:48 </t>
  </si>
  <si>
    <t>31622</t>
  </si>
  <si>
    <t> 0.0049 </t>
  </si>
  <si>
    <t> N.Simmons </t>
  </si>
  <si>
    <t> JAAVSO 37;44 </t>
  </si>
  <si>
    <t>2454986.8694 </t>
  </si>
  <si>
    <t> 04.06.2009 08:51 </t>
  </si>
  <si>
    <t>31796.5</t>
  </si>
  <si>
    <t> 0.0043 </t>
  </si>
  <si>
    <t>R</t>
  </si>
  <si>
    <t>IBVS 5929 </t>
  </si>
  <si>
    <t>2455055.8268 </t>
  </si>
  <si>
    <t> 12.08.2009 07:50 </t>
  </si>
  <si>
    <t>31873</t>
  </si>
  <si>
    <t> 0.0045 </t>
  </si>
  <si>
    <t> JAAVSO 38;85 </t>
  </si>
  <si>
    <t>2455058.5355 </t>
  </si>
  <si>
    <t> 15.08.2009 00:51 </t>
  </si>
  <si>
    <t>31876</t>
  </si>
  <si>
    <t> 0.0090 </t>
  </si>
  <si>
    <t>BAVM 212 </t>
  </si>
  <si>
    <t>2455072.0539 </t>
  </si>
  <si>
    <t> 28.08.2009 13:17 </t>
  </si>
  <si>
    <t>31891</t>
  </si>
  <si>
    <t> 0.0064 </t>
  </si>
  <si>
    <t> H.Itoh </t>
  </si>
  <si>
    <t>VSB 50 </t>
  </si>
  <si>
    <t>2455138.7555 </t>
  </si>
  <si>
    <t> 03.11.2009 06:07 </t>
  </si>
  <si>
    <t>31965</t>
  </si>
  <si>
    <t> JAAVSO 38;120 </t>
  </si>
  <si>
    <t>2455367.7122 </t>
  </si>
  <si>
    <t> 20.06.2010 05:05 </t>
  </si>
  <si>
    <t>32219</t>
  </si>
  <si>
    <t> JAAVSO 39;94 </t>
  </si>
  <si>
    <t>2455478.5844 </t>
  </si>
  <si>
    <t> 09.10.2010 02:01 </t>
  </si>
  <si>
    <t>32342</t>
  </si>
  <si>
    <t> JAAVSO 39;177 </t>
  </si>
  <si>
    <t>2455486.6964 </t>
  </si>
  <si>
    <t> 17.10.2010 04:42 </t>
  </si>
  <si>
    <t>32351</t>
  </si>
  <si>
    <t> 0.0044 </t>
  </si>
  <si>
    <t>2455523.6550 </t>
  </si>
  <si>
    <t> 23.11.2010 03:43 </t>
  </si>
  <si>
    <t>32392</t>
  </si>
  <si>
    <t> R.Poklar </t>
  </si>
  <si>
    <t>2455806.6959 </t>
  </si>
  <si>
    <t> 02.09.2011 04:42 </t>
  </si>
  <si>
    <t>32706</t>
  </si>
  <si>
    <t> 0.0065 </t>
  </si>
  <si>
    <t> JAAVSO 40;975 </t>
  </si>
  <si>
    <t>2455852.6644 </t>
  </si>
  <si>
    <t> 18.10.2011 03:56 </t>
  </si>
  <si>
    <t>32757</t>
  </si>
  <si>
    <t>IBVS 6011 </t>
  </si>
  <si>
    <t>2456046.46991 </t>
  </si>
  <si>
    <t> 28.04.2012 23:16 </t>
  </si>
  <si>
    <t>32972</t>
  </si>
  <si>
    <t> 0.00784 </t>
  </si>
  <si>
    <t> M.Urbanik </t>
  </si>
  <si>
    <t>OEJV 0160 </t>
  </si>
  <si>
    <t>2456188.4410 </t>
  </si>
  <si>
    <t> 17.09.2012 22:35 </t>
  </si>
  <si>
    <t>33129.5</t>
  </si>
  <si>
    <t> 0.0083 </t>
  </si>
  <si>
    <t>BAVM 231 </t>
  </si>
  <si>
    <t>2456191.5928 </t>
  </si>
  <si>
    <t> 21.09.2012 02:13 </t>
  </si>
  <si>
    <t>33133</t>
  </si>
  <si>
    <t> JAAVSO 41;122 </t>
  </si>
  <si>
    <t>2456203.3110 </t>
  </si>
  <si>
    <t> 02.10.2012 19:27 </t>
  </si>
  <si>
    <t>33146</t>
  </si>
  <si>
    <t>2456494.4643 </t>
  </si>
  <si>
    <t> 20.07.2013 23:08 </t>
  </si>
  <si>
    <t>33469</t>
  </si>
  <si>
    <t> 0.0059 </t>
  </si>
  <si>
    <t>BAVM 234 </t>
  </si>
  <si>
    <t>2456521.5095 </t>
  </si>
  <si>
    <t> 17.08.2013 00:13 </t>
  </si>
  <si>
    <t>33499</t>
  </si>
  <si>
    <t> 0.0091 </t>
  </si>
  <si>
    <t>2456565.6755 </t>
  </si>
  <si>
    <t> 30.09.2013 04:12 </t>
  </si>
  <si>
    <t>33548</t>
  </si>
  <si>
    <t> JAAVSO 41;328 </t>
  </si>
  <si>
    <t>2456596.3229 </t>
  </si>
  <si>
    <t> 30.10.2013 19:44 </t>
  </si>
  <si>
    <t>33582</t>
  </si>
  <si>
    <t> 0.0062 </t>
  </si>
  <si>
    <t>2456633.2807 </t>
  </si>
  <si>
    <t> 06.12.2013 18:44 </t>
  </si>
  <si>
    <t>33623</t>
  </si>
  <si>
    <t> G.Marino </t>
  </si>
  <si>
    <t>IBVS 6094 </t>
  </si>
  <si>
    <t>2456814.4614 </t>
  </si>
  <si>
    <t> 05.06.2014 23:04 </t>
  </si>
  <si>
    <t>33824</t>
  </si>
  <si>
    <t>BAVM 238 </t>
  </si>
  <si>
    <t>2456877.5603 </t>
  </si>
  <si>
    <t> 08.08.2014 01:26 </t>
  </si>
  <si>
    <t>33894</t>
  </si>
  <si>
    <t>2456894.6864 </t>
  </si>
  <si>
    <t> 25.08.2014 04:28 </t>
  </si>
  <si>
    <t>33913</t>
  </si>
  <si>
    <t> JAAVSO 42;426 </t>
  </si>
  <si>
    <t>2457179.5277 </t>
  </si>
  <si>
    <t> 06.06.2015 00:39 </t>
  </si>
  <si>
    <t>34229</t>
  </si>
  <si>
    <t>BAVM 241 (=IBVS 6157) </t>
  </si>
  <si>
    <t>BAD?</t>
  </si>
  <si>
    <t>IBVS 6157</t>
  </si>
  <si>
    <t>IBVS 6209</t>
  </si>
  <si>
    <t>OEJV 0179</t>
  </si>
  <si>
    <t>JAVSO..43..238</t>
  </si>
  <si>
    <t>JAVSO..44..164</t>
  </si>
  <si>
    <t>JAVSO..45..121</t>
  </si>
  <si>
    <t>JAVSO..45..215</t>
  </si>
  <si>
    <t>JAVSO..46…79 (2018)</t>
  </si>
  <si>
    <t>OEJV 0203</t>
  </si>
  <si>
    <t>JAVSO..46..184</t>
  </si>
  <si>
    <t>JAVSO..47..263</t>
  </si>
  <si>
    <t>JAVSO..48…87</t>
  </si>
  <si>
    <t>JAVSO..48..256</t>
  </si>
  <si>
    <t>OEJV 0211</t>
  </si>
  <si>
    <t>JAVSO 49, 108</t>
  </si>
  <si>
    <t>JAVSO, 49, 108</t>
  </si>
  <si>
    <t>JAVSO, 49, 265</t>
  </si>
  <si>
    <t>JBAV, 60</t>
  </si>
  <si>
    <t>JAVSO, 50, 133</t>
  </si>
  <si>
    <t>VSB, 91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</si>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</sst>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1" fillId="0" borderId="0" xfId="0" applyFont="1" applyAlignment="1"/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7" fillId="0" borderId="10" xfId="0" applyFont="1" applyBorder="1" applyAlignment="1">
      <alignment horizontal="center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16" fillId="0" borderId="0" xfId="42" applyFont="1" applyAlignment="1">
      <alignment horizontal="left" vertical="center"/>
    </xf>
    <xf numFmtId="0" fontId="1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38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  <xf numFmtId="0" fontId="39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Cep - O-C Diagr.</a:t>
            </a:r>
          </a:p>
        </c:rich>
      </c:tx>
      <c:layout>
        <c:manualLayout>
          <c:xMode val="edge"/>
          <c:yMode val="edge"/>
          <c:x val="0.38028234733569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1539043456332"/>
          <c:y val="0.14723926380368099"/>
          <c:w val="0.813772761658783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">
                  <c:v>0</c:v>
                </c:pt>
                <c:pt idx="2">
                  <c:v>9.9999999983992893E-3</c:v>
                </c:pt>
                <c:pt idx="15">
                  <c:v>3.2134499997482635E-3</c:v>
                </c:pt>
                <c:pt idx="16">
                  <c:v>2.7109999791719019E-4</c:v>
                </c:pt>
                <c:pt idx="17">
                  <c:v>4.957600001944229E-3</c:v>
                </c:pt>
                <c:pt idx="18">
                  <c:v>2.1934999967925251E-3</c:v>
                </c:pt>
                <c:pt idx="19">
                  <c:v>4.9294999917037785E-4</c:v>
                </c:pt>
                <c:pt idx="20">
                  <c:v>5.5059999431250617E-4</c:v>
                </c:pt>
                <c:pt idx="21">
                  <c:v>4.1045000398298725E-4</c:v>
                </c:pt>
                <c:pt idx="22">
                  <c:v>-1.724199995805975E-3</c:v>
                </c:pt>
                <c:pt idx="23">
                  <c:v>1.216000018757768E-4</c:v>
                </c:pt>
                <c:pt idx="24">
                  <c:v>-1.9417500006966293E-3</c:v>
                </c:pt>
                <c:pt idx="25">
                  <c:v>7.584000049973838E-4</c:v>
                </c:pt>
                <c:pt idx="26">
                  <c:v>2.9256500056362711E-3</c:v>
                </c:pt>
                <c:pt idx="27">
                  <c:v>-2.7042000001529232E-3</c:v>
                </c:pt>
                <c:pt idx="28">
                  <c:v>6.8947000036132522E-3</c:v>
                </c:pt>
                <c:pt idx="29">
                  <c:v>-9.1492999999900348E-3</c:v>
                </c:pt>
                <c:pt idx="30">
                  <c:v>5.8649999991757795E-3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FA-4B43-B212-0F835664098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  <c:pt idx="116">
                    <c:v>4.0000000000000001E-3</c:v>
                  </c:pt>
                  <c:pt idx="117">
                    <c:v>5.0000000000000001E-3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3">
                    <c:v>4.0000000000000001E-3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31">
                    <c:v>6.0000000000000001E-3</c:v>
                  </c:pt>
                  <c:pt idx="133">
                    <c:v>6.9999999999999999E-4</c:v>
                  </c:pt>
                  <c:pt idx="135">
                    <c:v>8.0000000000000004E-4</c:v>
                  </c:pt>
                  <c:pt idx="138">
                    <c:v>5.0000000000000001E-3</c:v>
                  </c:pt>
                  <c:pt idx="141">
                    <c:v>4.0000000000000001E-3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5.0000000000000001E-3</c:v>
                  </c:pt>
                  <c:pt idx="149">
                    <c:v>0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0</c:v>
                  </c:pt>
                  <c:pt idx="153">
                    <c:v>4.0000000000000001E-3</c:v>
                  </c:pt>
                  <c:pt idx="154">
                    <c:v>0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6.0000000000000001E-3</c:v>
                  </c:pt>
                  <c:pt idx="159">
                    <c:v>7.0000000000000001E-3</c:v>
                  </c:pt>
                  <c:pt idx="160">
                    <c:v>0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4.0000000000000001E-3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6.0000000000000002E-5</c:v>
                  </c:pt>
                  <c:pt idx="173">
                    <c:v>0</c:v>
                  </c:pt>
                  <c:pt idx="174">
                    <c:v>4.0000000000000001E-3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5.0000000000000001E-4</c:v>
                  </c:pt>
                  <c:pt idx="197">
                    <c:v>4.0000000000000002E-4</c:v>
                  </c:pt>
                  <c:pt idx="198">
                    <c:v>3.3E-3</c:v>
                  </c:pt>
                  <c:pt idx="199">
                    <c:v>0</c:v>
                  </c:pt>
                  <c:pt idx="200">
                    <c:v>2.9999999999999997E-4</c:v>
                  </c:pt>
                  <c:pt idx="201">
                    <c:v>6.9999999999999999E-4</c:v>
                  </c:pt>
                  <c:pt idx="202">
                    <c:v>3.2899999999999999E-2</c:v>
                  </c:pt>
                  <c:pt idx="203">
                    <c:v>1.38E-2</c:v>
                  </c:pt>
                  <c:pt idx="204">
                    <c:v>2.0000000000000001E-4</c:v>
                  </c:pt>
                  <c:pt idx="205">
                    <c:v>3.5999999999999999E-3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1.2999999999999999E-3</c:v>
                  </c:pt>
                  <c:pt idx="211">
                    <c:v>2.9999999999999997E-4</c:v>
                  </c:pt>
                  <c:pt idx="212">
                    <c:v>1E-4</c:v>
                  </c:pt>
                  <c:pt idx="213">
                    <c:v>8.0000000000000004E-4</c:v>
                  </c:pt>
                  <c:pt idx="214">
                    <c:v>1.9000000000000001E-4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5.0000000000000001E-4</c:v>
                  </c:pt>
                  <c:pt idx="218">
                    <c:v>2.9999999999999997E-4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1.5E-3</c:v>
                  </c:pt>
                  <c:pt idx="224">
                    <c:v>1.4999999999999999E-4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8.9999999999999998E-4</c:v>
                  </c:pt>
                  <c:pt idx="238">
                    <c:v>4.0000000000000002E-4</c:v>
                  </c:pt>
                  <c:pt idx="239">
                    <c:v>2.0000000000000001E-4</c:v>
                  </c:pt>
                  <c:pt idx="240">
                    <c:v>6.9999999999999999E-4</c:v>
                  </c:pt>
                  <c:pt idx="241">
                    <c:v>1E-4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  <c:pt idx="116">
                    <c:v>4.0000000000000001E-3</c:v>
                  </c:pt>
                  <c:pt idx="117">
                    <c:v>5.0000000000000001E-3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3">
                    <c:v>4.0000000000000001E-3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31">
                    <c:v>6.0000000000000001E-3</c:v>
                  </c:pt>
                  <c:pt idx="133">
                    <c:v>6.9999999999999999E-4</c:v>
                  </c:pt>
                  <c:pt idx="135">
                    <c:v>8.0000000000000004E-4</c:v>
                  </c:pt>
                  <c:pt idx="138">
                    <c:v>5.0000000000000001E-3</c:v>
                  </c:pt>
                  <c:pt idx="141">
                    <c:v>4.0000000000000001E-3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5.0000000000000001E-3</c:v>
                  </c:pt>
                  <c:pt idx="149">
                    <c:v>0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0</c:v>
                  </c:pt>
                  <c:pt idx="153">
                    <c:v>4.0000000000000001E-3</c:v>
                  </c:pt>
                  <c:pt idx="154">
                    <c:v>0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6.0000000000000001E-3</c:v>
                  </c:pt>
                  <c:pt idx="159">
                    <c:v>7.0000000000000001E-3</c:v>
                  </c:pt>
                  <c:pt idx="160">
                    <c:v>0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4.0000000000000001E-3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6.0000000000000002E-5</c:v>
                  </c:pt>
                  <c:pt idx="173">
                    <c:v>0</c:v>
                  </c:pt>
                  <c:pt idx="174">
                    <c:v>4.0000000000000001E-3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5.0000000000000001E-4</c:v>
                  </c:pt>
                  <c:pt idx="197">
                    <c:v>4.0000000000000002E-4</c:v>
                  </c:pt>
                  <c:pt idx="198">
                    <c:v>3.3E-3</c:v>
                  </c:pt>
                  <c:pt idx="199">
                    <c:v>0</c:v>
                  </c:pt>
                  <c:pt idx="200">
                    <c:v>2.9999999999999997E-4</c:v>
                  </c:pt>
                  <c:pt idx="201">
                    <c:v>6.9999999999999999E-4</c:v>
                  </c:pt>
                  <c:pt idx="202">
                    <c:v>3.2899999999999999E-2</c:v>
                  </c:pt>
                  <c:pt idx="203">
                    <c:v>1.38E-2</c:v>
                  </c:pt>
                  <c:pt idx="204">
                    <c:v>2.0000000000000001E-4</c:v>
                  </c:pt>
                  <c:pt idx="205">
                    <c:v>3.5999999999999999E-3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1.2999999999999999E-3</c:v>
                  </c:pt>
                  <c:pt idx="211">
                    <c:v>2.9999999999999997E-4</c:v>
                  </c:pt>
                  <c:pt idx="212">
                    <c:v>1E-4</c:v>
                  </c:pt>
                  <c:pt idx="213">
                    <c:v>8.0000000000000004E-4</c:v>
                  </c:pt>
                  <c:pt idx="214">
                    <c:v>1.9000000000000001E-4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5.0000000000000001E-4</c:v>
                  </c:pt>
                  <c:pt idx="218">
                    <c:v>2.9999999999999997E-4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1.5E-3</c:v>
                  </c:pt>
                  <c:pt idx="224">
                    <c:v>1.4999999999999999E-4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8.9999999999999998E-4</c:v>
                  </c:pt>
                  <c:pt idx="238">
                    <c:v>4.0000000000000002E-4</c:v>
                  </c:pt>
                  <c:pt idx="239">
                    <c:v>2.0000000000000001E-4</c:v>
                  </c:pt>
                  <c:pt idx="240">
                    <c:v>6.9999999999999999E-4</c:v>
                  </c:pt>
                  <c:pt idx="241">
                    <c:v>1E-4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1.7805049999878975E-2</c:v>
                </c:pt>
                <c:pt idx="3">
                  <c:v>5.3403999991132878E-3</c:v>
                </c:pt>
                <c:pt idx="4">
                  <c:v>9.6398499990755226E-3</c:v>
                </c:pt>
                <c:pt idx="5">
                  <c:v>1.5425550001964439E-2</c:v>
                </c:pt>
                <c:pt idx="6">
                  <c:v>6.7085000009683426E-3</c:v>
                </c:pt>
                <c:pt idx="7">
                  <c:v>7.2963999991770834E-3</c:v>
                </c:pt>
                <c:pt idx="8">
                  <c:v>-4.9123999997391365E-3</c:v>
                </c:pt>
                <c:pt idx="9">
                  <c:v>6.8650000321213156E-4</c:v>
                </c:pt>
                <c:pt idx="10">
                  <c:v>8.2633999991230667E-3</c:v>
                </c:pt>
                <c:pt idx="11">
                  <c:v>5.8623000004445203E-3</c:v>
                </c:pt>
                <c:pt idx="12">
                  <c:v>9.7959000013361219E-3</c:v>
                </c:pt>
                <c:pt idx="13">
                  <c:v>-3.3218000025954098E-3</c:v>
                </c:pt>
                <c:pt idx="14">
                  <c:v>-3.1358000014733989E-3</c:v>
                </c:pt>
                <c:pt idx="31">
                  <c:v>4.8209999949904159E-3</c:v>
                </c:pt>
                <c:pt idx="32">
                  <c:v>7.8209999992395751E-3</c:v>
                </c:pt>
                <c:pt idx="33">
                  <c:v>-4.9811999997473322E-3</c:v>
                </c:pt>
                <c:pt idx="34">
                  <c:v>-3.9269999979296699E-3</c:v>
                </c:pt>
                <c:pt idx="35">
                  <c:v>-2.4813999989419244E-3</c:v>
                </c:pt>
                <c:pt idx="36">
                  <c:v>6.8529000054695643E-3</c:v>
                </c:pt>
                <c:pt idx="37">
                  <c:v>8.3143000010750256E-3</c:v>
                </c:pt>
                <c:pt idx="38">
                  <c:v>1.591280000138795E-2</c:v>
                </c:pt>
                <c:pt idx="39">
                  <c:v>5.0099995860364288E-5</c:v>
                </c:pt>
                <c:pt idx="40">
                  <c:v>-8.2929999916814268E-4</c:v>
                </c:pt>
                <c:pt idx="41">
                  <c:v>3.0327999993460253E-3</c:v>
                </c:pt>
                <c:pt idx="42">
                  <c:v>6.6097000017180108E-3</c:v>
                </c:pt>
                <c:pt idx="43">
                  <c:v>-2.7914000020246021E-3</c:v>
                </c:pt>
                <c:pt idx="44">
                  <c:v>-7.6101000013295561E-3</c:v>
                </c:pt>
                <c:pt idx="45">
                  <c:v>8.3899000019300729E-3</c:v>
                </c:pt>
                <c:pt idx="46">
                  <c:v>7.9667999962111935E-3</c:v>
                </c:pt>
                <c:pt idx="47">
                  <c:v>-7.0551999961026013E-3</c:v>
                </c:pt>
                <c:pt idx="48">
                  <c:v>9.1095999960089102E-3</c:v>
                </c:pt>
                <c:pt idx="49">
                  <c:v>-1.1400006769690663E-5</c:v>
                </c:pt>
                <c:pt idx="50">
                  <c:v>1.0263199998007622E-2</c:v>
                </c:pt>
                <c:pt idx="51">
                  <c:v>-4.1380999973625876E-3</c:v>
                </c:pt>
                <c:pt idx="52">
                  <c:v>1.681770000141114E-2</c:v>
                </c:pt>
                <c:pt idx="53">
                  <c:v>-1.7000999992887955E-2</c:v>
                </c:pt>
                <c:pt idx="54">
                  <c:v>1.3938500007498078E-2</c:v>
                </c:pt>
                <c:pt idx="55">
                  <c:v>1.730659999884665E-2</c:v>
                </c:pt>
                <c:pt idx="56">
                  <c:v>-3.5175999946659431E-3</c:v>
                </c:pt>
                <c:pt idx="57">
                  <c:v>1.4713999989908189E-3</c:v>
                </c:pt>
                <c:pt idx="58">
                  <c:v>-3.9956999971764162E-3</c:v>
                </c:pt>
                <c:pt idx="59">
                  <c:v>-7.3967999996966682E-3</c:v>
                </c:pt>
                <c:pt idx="60">
                  <c:v>2.6240000443067402E-4</c:v>
                </c:pt>
                <c:pt idx="61">
                  <c:v>-3.8255999970715493E-3</c:v>
                </c:pt>
                <c:pt idx="62">
                  <c:v>4.3722000045818277E-3</c:v>
                </c:pt>
                <c:pt idx="63">
                  <c:v>3.6119999276706949E-4</c:v>
                </c:pt>
                <c:pt idx="64">
                  <c:v>5.3638499957742169E-3</c:v>
                </c:pt>
                <c:pt idx="66">
                  <c:v>1.2512000030255876E-3</c:v>
                </c:pt>
                <c:pt idx="67">
                  <c:v>-1.647439999942435E-2</c:v>
                </c:pt>
                <c:pt idx="68">
                  <c:v>2.5256000008084811E-3</c:v>
                </c:pt>
                <c:pt idx="69">
                  <c:v>7.1790000947657973E-4</c:v>
                </c:pt>
                <c:pt idx="70">
                  <c:v>3.2838000042829663E-3</c:v>
                </c:pt>
                <c:pt idx="71">
                  <c:v>-1.0776699993584771E-2</c:v>
                </c:pt>
                <c:pt idx="72">
                  <c:v>4.7341999961645342E-3</c:v>
                </c:pt>
                <c:pt idx="73">
                  <c:v>5.525200002011843E-3</c:v>
                </c:pt>
                <c:pt idx="74">
                  <c:v>-1.0625950002577156E-2</c:v>
                </c:pt>
                <c:pt idx="75">
                  <c:v>-5.9639000028255396E-3</c:v>
                </c:pt>
                <c:pt idx="76">
                  <c:v>-9.2001999946660362E-3</c:v>
                </c:pt>
                <c:pt idx="77">
                  <c:v>1.8788800000038464E-2</c:v>
                </c:pt>
                <c:pt idx="78">
                  <c:v>3.6570000520441681E-4</c:v>
                </c:pt>
                <c:pt idx="79">
                  <c:v>-2.2441999972215854E-3</c:v>
                </c:pt>
                <c:pt idx="80">
                  <c:v>-4.5300000056158751E-4</c:v>
                </c:pt>
                <c:pt idx="81">
                  <c:v>-4.2551999940769747E-3</c:v>
                </c:pt>
                <c:pt idx="82">
                  <c:v>4.2444999926374294E-3</c:v>
                </c:pt>
                <c:pt idx="83">
                  <c:v>1.0520000068936497E-3</c:v>
                </c:pt>
                <c:pt idx="84">
                  <c:v>-9.7118999983649701E-3</c:v>
                </c:pt>
                <c:pt idx="85">
                  <c:v>-1.0142000028281473E-3</c:v>
                </c:pt>
                <c:pt idx="88">
                  <c:v>8.3649000007426366E-3</c:v>
                </c:pt>
                <c:pt idx="89">
                  <c:v>1.1963800003286451E-2</c:v>
                </c:pt>
                <c:pt idx="94">
                  <c:v>-2.0581999997375533E-3</c:v>
                </c:pt>
                <c:pt idx="95">
                  <c:v>5.0770000234479085E-4</c:v>
                </c:pt>
                <c:pt idx="98">
                  <c:v>1.1095200003182981E-2</c:v>
                </c:pt>
                <c:pt idx="99">
                  <c:v>2.3683100007474422E-2</c:v>
                </c:pt>
                <c:pt idx="100">
                  <c:v>-6.6328499960945919E-3</c:v>
                </c:pt>
                <c:pt idx="101">
                  <c:v>1.2900050001917407E-2</c:v>
                </c:pt>
                <c:pt idx="102">
                  <c:v>1.1193999998795334E-2</c:v>
                </c:pt>
                <c:pt idx="103">
                  <c:v>8.1830000053741969E-3</c:v>
                </c:pt>
                <c:pt idx="104">
                  <c:v>6.7709000068134628E-3</c:v>
                </c:pt>
                <c:pt idx="105">
                  <c:v>1.0031849997176323E-2</c:v>
                </c:pt>
                <c:pt idx="106">
                  <c:v>-3.2730999955674633E-3</c:v>
                </c:pt>
                <c:pt idx="107">
                  <c:v>1.3908000008086674E-2</c:v>
                </c:pt>
                <c:pt idx="108">
                  <c:v>7.0754499975009821E-3</c:v>
                </c:pt>
                <c:pt idx="109">
                  <c:v>1.3347400003112853E-2</c:v>
                </c:pt>
                <c:pt idx="110">
                  <c:v>1.2858300004154444E-2</c:v>
                </c:pt>
                <c:pt idx="111">
                  <c:v>1.1847100002341904E-2</c:v>
                </c:pt>
                <c:pt idx="112">
                  <c:v>4.4019999986630864E-3</c:v>
                </c:pt>
                <c:pt idx="113">
                  <c:v>1.5945899998769164E-2</c:v>
                </c:pt>
                <c:pt idx="114">
                  <c:v>6.9309999526012689E-4</c:v>
                </c:pt>
                <c:pt idx="115">
                  <c:v>5.4787999979453161E-3</c:v>
                </c:pt>
                <c:pt idx="116">
                  <c:v>1.4412599994102493E-2</c:v>
                </c:pt>
                <c:pt idx="117">
                  <c:v>1.4016000059200451E-3</c:v>
                </c:pt>
                <c:pt idx="118">
                  <c:v>9.9564999982248992E-3</c:v>
                </c:pt>
                <c:pt idx="119">
                  <c:v>1.4137800004391465E-2</c:v>
                </c:pt>
                <c:pt idx="120">
                  <c:v>1.4934499995433725E-2</c:v>
                </c:pt>
                <c:pt idx="121">
                  <c:v>1.5187099998001941E-2</c:v>
                </c:pt>
                <c:pt idx="122">
                  <c:v>1.2335200008237734E-2</c:v>
                </c:pt>
                <c:pt idx="123">
                  <c:v>2.0120900000620168E-2</c:v>
                </c:pt>
                <c:pt idx="124">
                  <c:v>2.4339999945368618E-3</c:v>
                </c:pt>
                <c:pt idx="125">
                  <c:v>1.3664400008565281E-2</c:v>
                </c:pt>
                <c:pt idx="126">
                  <c:v>1.326330000301823E-2</c:v>
                </c:pt>
                <c:pt idx="127">
                  <c:v>9.2412999947555363E-3</c:v>
                </c:pt>
                <c:pt idx="128">
                  <c:v>5.9225000004516914E-3</c:v>
                </c:pt>
                <c:pt idx="129">
                  <c:v>3.8729999942006543E-3</c:v>
                </c:pt>
                <c:pt idx="130">
                  <c:v>-2.7370999960112385E-3</c:v>
                </c:pt>
                <c:pt idx="131">
                  <c:v>1.0262900002999231E-2</c:v>
                </c:pt>
                <c:pt idx="132">
                  <c:v>2.8068000028724782E-3</c:v>
                </c:pt>
                <c:pt idx="138">
                  <c:v>8.9716000002226792E-3</c:v>
                </c:pt>
                <c:pt idx="139">
                  <c:v>-1.9682999991346151E-3</c:v>
                </c:pt>
                <c:pt idx="140">
                  <c:v>7.1634999985690229E-3</c:v>
                </c:pt>
                <c:pt idx="141">
                  <c:v>-1.0507999977562577E-3</c:v>
                </c:pt>
                <c:pt idx="142">
                  <c:v>2.7294000028632581E-3</c:v>
                </c:pt>
                <c:pt idx="143">
                  <c:v>7.5151000055484474E-3</c:v>
                </c:pt>
                <c:pt idx="144">
                  <c:v>1.8091999998432584E-2</c:v>
                </c:pt>
                <c:pt idx="145">
                  <c:v>1.6414000056101941E-3</c:v>
                </c:pt>
                <c:pt idx="146">
                  <c:v>1.6742000007070601E-3</c:v>
                </c:pt>
                <c:pt idx="147">
                  <c:v>5.7620000006863847E-3</c:v>
                </c:pt>
                <c:pt idx="148">
                  <c:v>5.5586999951628968E-3</c:v>
                </c:pt>
                <c:pt idx="149">
                  <c:v>6.7180000041844323E-3</c:v>
                </c:pt>
                <c:pt idx="150">
                  <c:v>1.5113600005861372E-2</c:v>
                </c:pt>
                <c:pt idx="151">
                  <c:v>3.6575000049197115E-3</c:v>
                </c:pt>
                <c:pt idx="152">
                  <c:v>7.8498000002582557E-3</c:v>
                </c:pt>
                <c:pt idx="153">
                  <c:v>1.6901000053621829E-3</c:v>
                </c:pt>
                <c:pt idx="154">
                  <c:v>1.4702999978908338E-3</c:v>
                </c:pt>
                <c:pt idx="155">
                  <c:v>1.025600000139093E-2</c:v>
                </c:pt>
                <c:pt idx="158">
                  <c:v>1.9821900001261383E-2</c:v>
                </c:pt>
                <c:pt idx="159">
                  <c:v>2.7888999975402839E-3</c:v>
                </c:pt>
                <c:pt idx="160">
                  <c:v>2.5691000046208501E-3</c:v>
                </c:pt>
                <c:pt idx="161">
                  <c:v>4.3547999957809225E-3</c:v>
                </c:pt>
                <c:pt idx="162">
                  <c:v>1.6237000090768561E-3</c:v>
                </c:pt>
                <c:pt idx="163">
                  <c:v>1.4969800002290867E-2</c:v>
                </c:pt>
                <c:pt idx="174">
                  <c:v>1.3175799998862203E-2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FA-4B43-B212-0F83566409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86">
                  <c:v>2.5803000025916845E-3</c:v>
                </c:pt>
                <c:pt idx="87">
                  <c:v>2.5803000025916845E-3</c:v>
                </c:pt>
                <c:pt idx="90">
                  <c:v>1.2632499929168262E-3</c:v>
                </c:pt>
                <c:pt idx="91">
                  <c:v>1.2632499929168262E-3</c:v>
                </c:pt>
                <c:pt idx="92">
                  <c:v>-6.4169999677687883E-4</c:v>
                </c:pt>
                <c:pt idx="93">
                  <c:v>-6.4169999677687883E-4</c:v>
                </c:pt>
                <c:pt idx="96">
                  <c:v>8.3950499974889681E-3</c:v>
                </c:pt>
                <c:pt idx="97">
                  <c:v>8.3950499974889681E-3</c:v>
                </c:pt>
                <c:pt idx="133">
                  <c:v>2.8068000028724782E-3</c:v>
                </c:pt>
                <c:pt idx="134">
                  <c:v>2.9068000076222233E-3</c:v>
                </c:pt>
                <c:pt idx="135">
                  <c:v>2.9068000076222233E-3</c:v>
                </c:pt>
                <c:pt idx="136">
                  <c:v>2.9068000076222233E-3</c:v>
                </c:pt>
                <c:pt idx="198">
                  <c:v>8.2575500055099837E-3</c:v>
                </c:pt>
                <c:pt idx="201">
                  <c:v>5.139400003827177E-3</c:v>
                </c:pt>
                <c:pt idx="202">
                  <c:v>5.8841000063694082E-3</c:v>
                </c:pt>
                <c:pt idx="203">
                  <c:v>9.0511000016704202E-3</c:v>
                </c:pt>
                <c:pt idx="205">
                  <c:v>6.1598000029334798E-3</c:v>
                </c:pt>
                <c:pt idx="207">
                  <c:v>5.5935999989742413E-3</c:v>
                </c:pt>
                <c:pt idx="208">
                  <c:v>6.4165999938268214E-3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FA-4B43-B212-0F835664098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56">
                  <c:v>7.8340000036405399E-3</c:v>
                </c:pt>
                <c:pt idx="157">
                  <c:v>1.1334000002534594E-2</c:v>
                </c:pt>
                <c:pt idx="164">
                  <c:v>1.2864500000432599E-2</c:v>
                </c:pt>
                <c:pt idx="165">
                  <c:v>3.575200003979262E-3</c:v>
                </c:pt>
                <c:pt idx="166">
                  <c:v>-3.1138999984250404E-3</c:v>
                </c:pt>
                <c:pt idx="167">
                  <c:v>3.0033000002731569E-3</c:v>
                </c:pt>
                <c:pt idx="168">
                  <c:v>5.5720999953337014E-3</c:v>
                </c:pt>
                <c:pt idx="169">
                  <c:v>5.1624499974423088E-3</c:v>
                </c:pt>
                <c:pt idx="170">
                  <c:v>3.2716999994590878E-3</c:v>
                </c:pt>
                <c:pt idx="171">
                  <c:v>6.1024000024190173E-3</c:v>
                </c:pt>
                <c:pt idx="172">
                  <c:v>4.640599996491801E-3</c:v>
                </c:pt>
                <c:pt idx="173">
                  <c:v>4.6505999998771586E-3</c:v>
                </c:pt>
                <c:pt idx="175">
                  <c:v>5.1118000046699308E-3</c:v>
                </c:pt>
                <c:pt idx="176">
                  <c:v>3.796899996814318E-3</c:v>
                </c:pt>
                <c:pt idx="177">
                  <c:v>3.877000002830755E-3</c:v>
                </c:pt>
                <c:pt idx="178">
                  <c:v>9.9614000064320862E-3</c:v>
                </c:pt>
                <c:pt idx="179">
                  <c:v>4.8306000026059337E-3</c:v>
                </c:pt>
                <c:pt idx="180">
                  <c:v>5.175400001462549E-3</c:v>
                </c:pt>
                <c:pt idx="181">
                  <c:v>5.0303000025451183E-3</c:v>
                </c:pt>
                <c:pt idx="182">
                  <c:v>5.1731000057770871E-3</c:v>
                </c:pt>
                <c:pt idx="183">
                  <c:v>6.5537499976926483E-3</c:v>
                </c:pt>
                <c:pt idx="184">
                  <c:v>4.9157999965245835E-3</c:v>
                </c:pt>
                <c:pt idx="185">
                  <c:v>4.3238500002189539E-3</c:v>
                </c:pt>
                <c:pt idx="186">
                  <c:v>4.5396999994409271E-3</c:v>
                </c:pt>
                <c:pt idx="187">
                  <c:v>9.0363999988767318E-3</c:v>
                </c:pt>
                <c:pt idx="188">
                  <c:v>6.4199000044027343E-3</c:v>
                </c:pt>
                <c:pt idx="189">
                  <c:v>4.3385000026319176E-3</c:v>
                </c:pt>
                <c:pt idx="190">
                  <c:v>5.1591000010375865E-3</c:v>
                </c:pt>
                <c:pt idx="191">
                  <c:v>5.0238000039826147E-3</c:v>
                </c:pt>
                <c:pt idx="192">
                  <c:v>4.4139000019640662E-3</c:v>
                </c:pt>
                <c:pt idx="193">
                  <c:v>5.5687999993097037E-3</c:v>
                </c:pt>
                <c:pt idx="194">
                  <c:v>6.5233999994234182E-3</c:v>
                </c:pt>
                <c:pt idx="195">
                  <c:v>6.5233999994234182E-3</c:v>
                </c:pt>
                <c:pt idx="196">
                  <c:v>3.5673000020324253E-3</c:v>
                </c:pt>
                <c:pt idx="197">
                  <c:v>7.8407999972114339E-3</c:v>
                </c:pt>
                <c:pt idx="199">
                  <c:v>5.1536999962991104E-3</c:v>
                </c:pt>
                <c:pt idx="200">
                  <c:v>5.2537000010488555E-3</c:v>
                </c:pt>
                <c:pt idx="204">
                  <c:v>6.39719999890076E-3</c:v>
                </c:pt>
                <c:pt idx="206">
                  <c:v>6.514700005936902E-3</c:v>
                </c:pt>
                <c:pt idx="209">
                  <c:v>5.8957000001100823E-3</c:v>
                </c:pt>
                <c:pt idx="210">
                  <c:v>4.4481000004452653E-3</c:v>
                </c:pt>
                <c:pt idx="211">
                  <c:v>1.3883999999961816E-2</c:v>
                </c:pt>
                <c:pt idx="212">
                  <c:v>6.6260000094189309E-3</c:v>
                </c:pt>
                <c:pt idx="213">
                  <c:v>4.8946500028250739E-3</c:v>
                </c:pt>
                <c:pt idx="214">
                  <c:v>6.0703999988618307E-3</c:v>
                </c:pt>
                <c:pt idx="215">
                  <c:v>6.4827999958652072E-3</c:v>
                </c:pt>
                <c:pt idx="216">
                  <c:v>6.6784000009647571E-3</c:v>
                </c:pt>
                <c:pt idx="217">
                  <c:v>6.2923500008764677E-3</c:v>
                </c:pt>
                <c:pt idx="218">
                  <c:v>9.6973500039894134E-3</c:v>
                </c:pt>
                <c:pt idx="219">
                  <c:v>6.1413999937940389E-3</c:v>
                </c:pt>
                <c:pt idx="220">
                  <c:v>5.1915000003646128E-3</c:v>
                </c:pt>
                <c:pt idx="221">
                  <c:v>5.0720500148599967E-3</c:v>
                </c:pt>
                <c:pt idx="222">
                  <c:v>6.2241000050562434E-3</c:v>
                </c:pt>
                <c:pt idx="223">
                  <c:v>7.0207999960985035E-3</c:v>
                </c:pt>
                <c:pt idx="224">
                  <c:v>6.1448499982361682E-3</c:v>
                </c:pt>
                <c:pt idx="225">
                  <c:v>6.8657000010716729E-3</c:v>
                </c:pt>
                <c:pt idx="226">
                  <c:v>5.8774999997694977E-3</c:v>
                </c:pt>
                <c:pt idx="227">
                  <c:v>6.4373500063084066E-3</c:v>
                </c:pt>
                <c:pt idx="228">
                  <c:v>5.1301999992574565E-3</c:v>
                </c:pt>
                <c:pt idx="229">
                  <c:v>6.2922500001150183E-3</c:v>
                </c:pt>
                <c:pt idx="230">
                  <c:v>7.8221000003395602E-3</c:v>
                </c:pt>
                <c:pt idx="231">
                  <c:v>8.9769999976851977E-3</c:v>
                </c:pt>
                <c:pt idx="232">
                  <c:v>6.1626999959116802E-3</c:v>
                </c:pt>
                <c:pt idx="233">
                  <c:v>6.375500001013279E-3</c:v>
                </c:pt>
                <c:pt idx="234">
                  <c:v>6.7049999997834675E-3</c:v>
                </c:pt>
                <c:pt idx="235">
                  <c:v>6.7049999997834675E-3</c:v>
                </c:pt>
                <c:pt idx="236">
                  <c:v>7.1740000057616271E-3</c:v>
                </c:pt>
                <c:pt idx="237">
                  <c:v>7.3146000067936257E-3</c:v>
                </c:pt>
                <c:pt idx="238">
                  <c:v>7.205800007795915E-3</c:v>
                </c:pt>
                <c:pt idx="239">
                  <c:v>7.2585000016260892E-3</c:v>
                </c:pt>
                <c:pt idx="240">
                  <c:v>8.2585000054677948E-3</c:v>
                </c:pt>
                <c:pt idx="241">
                  <c:v>6.3122999999905005E-3</c:v>
                </c:pt>
                <c:pt idx="242">
                  <c:v>6.9122998393140733E-3</c:v>
                </c:pt>
                <c:pt idx="243">
                  <c:v>7.2925000058603473E-3</c:v>
                </c:pt>
                <c:pt idx="244">
                  <c:v>7.5054000044474378E-3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FA-4B43-B212-0F835664098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FA-4B43-B212-0F83566409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FA-4B43-B212-0F83566409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FA-4B43-B212-0F83566409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7.7363901024304531E-3</c:v>
                </c:pt>
                <c:pt idx="1">
                  <c:v>7.7324970218350265E-3</c:v>
                </c:pt>
                <c:pt idx="2">
                  <c:v>7.7324970218350265E-3</c:v>
                </c:pt>
                <c:pt idx="3">
                  <c:v>7.7228764247615125E-3</c:v>
                </c:pt>
                <c:pt idx="4">
                  <c:v>7.7228560421405941E-3</c:v>
                </c:pt>
                <c:pt idx="5">
                  <c:v>7.7223260939967139E-3</c:v>
                </c:pt>
                <c:pt idx="6">
                  <c:v>7.7216942327482411E-3</c:v>
                </c:pt>
                <c:pt idx="7">
                  <c:v>7.7212458150880351E-3</c:v>
                </c:pt>
                <c:pt idx="8">
                  <c:v>7.72091969315334E-3</c:v>
                </c:pt>
                <c:pt idx="9">
                  <c:v>7.7208789279115033E-3</c:v>
                </c:pt>
                <c:pt idx="10">
                  <c:v>7.720022857832928E-3</c:v>
                </c:pt>
                <c:pt idx="11">
                  <c:v>7.7199820925910904E-3</c:v>
                </c:pt>
                <c:pt idx="12">
                  <c:v>7.7026976300522349E-3</c:v>
                </c:pt>
                <c:pt idx="13">
                  <c:v>7.6168052655018349E-3</c:v>
                </c:pt>
                <c:pt idx="14">
                  <c:v>7.5866389865425115E-3</c:v>
                </c:pt>
                <c:pt idx="15">
                  <c:v>7.3957557416411135E-3</c:v>
                </c:pt>
                <c:pt idx="16">
                  <c:v>7.394186279830392E-3</c:v>
                </c:pt>
                <c:pt idx="17">
                  <c:v>7.382568185906868E-3</c:v>
                </c:pt>
                <c:pt idx="18">
                  <c:v>7.3690748908588465E-3</c:v>
                </c:pt>
                <c:pt idx="19">
                  <c:v>7.3690545082379282E-3</c:v>
                </c:pt>
                <c:pt idx="20">
                  <c:v>7.3674850464272058E-3</c:v>
                </c:pt>
                <c:pt idx="21">
                  <c:v>7.3659971151001586E-3</c:v>
                </c:pt>
                <c:pt idx="22">
                  <c:v>7.3647130099822955E-3</c:v>
                </c:pt>
                <c:pt idx="23">
                  <c:v>7.3515866021108059E-3</c:v>
                </c:pt>
                <c:pt idx="24">
                  <c:v>7.3455329636980225E-3</c:v>
                </c:pt>
                <c:pt idx="25">
                  <c:v>7.3307147982903005E-3</c:v>
                </c:pt>
                <c:pt idx="26">
                  <c:v>7.3183833126346312E-3</c:v>
                </c:pt>
                <c:pt idx="27">
                  <c:v>7.2913355746758316E-3</c:v>
                </c:pt>
                <c:pt idx="28">
                  <c:v>7.2912948094339949E-3</c:v>
                </c:pt>
                <c:pt idx="29">
                  <c:v>7.2896641997605175E-3</c:v>
                </c:pt>
                <c:pt idx="30">
                  <c:v>7.2086636642305496E-3</c:v>
                </c:pt>
                <c:pt idx="31">
                  <c:v>7.2070330545570722E-3</c:v>
                </c:pt>
                <c:pt idx="32">
                  <c:v>7.2070330545570722E-3</c:v>
                </c:pt>
                <c:pt idx="33">
                  <c:v>7.206951524073398E-3</c:v>
                </c:pt>
                <c:pt idx="34">
                  <c:v>7.179312690107964E-3</c:v>
                </c:pt>
                <c:pt idx="35">
                  <c:v>6.9957060408744566E-3</c:v>
                </c:pt>
                <c:pt idx="36">
                  <c:v>6.9636237955487974E-3</c:v>
                </c:pt>
                <c:pt idx="37">
                  <c:v>6.9584873750773444E-3</c:v>
                </c:pt>
                <c:pt idx="38">
                  <c:v>6.9436080618068673E-3</c:v>
                </c:pt>
                <c:pt idx="39">
                  <c:v>6.941284443022163E-3</c:v>
                </c:pt>
                <c:pt idx="40">
                  <c:v>6.9309300715955837E-3</c:v>
                </c:pt>
                <c:pt idx="41">
                  <c:v>6.9109958683373279E-3</c:v>
                </c:pt>
                <c:pt idx="42">
                  <c:v>6.9101397982587525E-3</c:v>
                </c:pt>
                <c:pt idx="43">
                  <c:v>6.9100990330169159E-3</c:v>
                </c:pt>
                <c:pt idx="44">
                  <c:v>6.9094060239056881E-3</c:v>
                </c:pt>
                <c:pt idx="45">
                  <c:v>6.9094060239056881E-3</c:v>
                </c:pt>
                <c:pt idx="46">
                  <c:v>6.9085499538271127E-3</c:v>
                </c:pt>
                <c:pt idx="47">
                  <c:v>6.907734648990374E-3</c:v>
                </c:pt>
                <c:pt idx="48">
                  <c:v>6.9064301612515927E-3</c:v>
                </c:pt>
                <c:pt idx="49">
                  <c:v>6.9019459846495308E-3</c:v>
                </c:pt>
                <c:pt idx="50">
                  <c:v>6.8972987470801213E-3</c:v>
                </c:pt>
                <c:pt idx="51">
                  <c:v>6.8898387078239641E-3</c:v>
                </c:pt>
                <c:pt idx="52">
                  <c:v>6.880788824136167E-3</c:v>
                </c:pt>
                <c:pt idx="53">
                  <c:v>6.8800958150249392E-3</c:v>
                </c:pt>
                <c:pt idx="54">
                  <c:v>6.8778537267239082E-3</c:v>
                </c:pt>
                <c:pt idx="55">
                  <c:v>6.8766715347106377E-3</c:v>
                </c:pt>
                <c:pt idx="56">
                  <c:v>6.8757746993902257E-3</c:v>
                </c:pt>
                <c:pt idx="57">
                  <c:v>6.8753670469718564E-3</c:v>
                </c:pt>
                <c:pt idx="58">
                  <c:v>6.8728803672198037E-3</c:v>
                </c:pt>
                <c:pt idx="59">
                  <c:v>6.872839601977967E-3</c:v>
                </c:pt>
                <c:pt idx="60">
                  <c:v>6.8676216510228406E-3</c:v>
                </c:pt>
                <c:pt idx="61">
                  <c:v>6.8643604316758868E-3</c:v>
                </c:pt>
                <c:pt idx="62">
                  <c:v>6.8642789011922126E-3</c:v>
                </c:pt>
                <c:pt idx="63">
                  <c:v>6.8638712487738432E-3</c:v>
                </c:pt>
                <c:pt idx="64">
                  <c:v>6.8602635248712759E-3</c:v>
                </c:pt>
                <c:pt idx="65">
                  <c:v>6.8597947245901507E-3</c:v>
                </c:pt>
                <c:pt idx="66">
                  <c:v>6.8597947245901507E-3</c:v>
                </c:pt>
                <c:pt idx="67">
                  <c:v>6.8477282130064215E-3</c:v>
                </c:pt>
                <c:pt idx="68">
                  <c:v>6.8477282130064215E-3</c:v>
                </c:pt>
                <c:pt idx="69">
                  <c:v>6.8474428563135631E-3</c:v>
                </c:pt>
                <c:pt idx="70">
                  <c:v>6.8461791338166184E-3</c:v>
                </c:pt>
                <c:pt idx="71">
                  <c:v>6.8439370455155874E-3</c:v>
                </c:pt>
                <c:pt idx="72">
                  <c:v>6.8406350609267969E-3</c:v>
                </c:pt>
                <c:pt idx="73">
                  <c:v>6.8328896649777811E-3</c:v>
                </c:pt>
                <c:pt idx="74">
                  <c:v>6.8309940812323637E-3</c:v>
                </c:pt>
                <c:pt idx="75">
                  <c:v>6.8295876803889898E-3</c:v>
                </c:pt>
                <c:pt idx="76">
                  <c:v>6.8282424274083717E-3</c:v>
                </c:pt>
                <c:pt idx="77">
                  <c:v>6.8278347749900024E-3</c:v>
                </c:pt>
                <c:pt idx="78">
                  <c:v>6.826978704911427E-3</c:v>
                </c:pt>
                <c:pt idx="79">
                  <c:v>6.8266118177348943E-3</c:v>
                </c:pt>
                <c:pt idx="80">
                  <c:v>6.8262856958001992E-3</c:v>
                </c:pt>
                <c:pt idx="81">
                  <c:v>6.826204165316525E-3</c:v>
                </c:pt>
                <c:pt idx="82">
                  <c:v>6.8150752542950454E-3</c:v>
                </c:pt>
                <c:pt idx="83">
                  <c:v>6.8079413369735832E-3</c:v>
                </c:pt>
                <c:pt idx="84">
                  <c:v>6.8018673159398815E-3</c:v>
                </c:pt>
                <c:pt idx="85">
                  <c:v>6.7980761484490474E-3</c:v>
                </c:pt>
                <c:pt idx="86">
                  <c:v>6.7978723222398632E-3</c:v>
                </c:pt>
                <c:pt idx="87">
                  <c:v>6.7978723222398632E-3</c:v>
                </c:pt>
                <c:pt idx="88">
                  <c:v>6.7973016088541463E-3</c:v>
                </c:pt>
                <c:pt idx="89">
                  <c:v>6.7972608436123088E-3</c:v>
                </c:pt>
                <c:pt idx="90">
                  <c:v>6.7972404609913904E-3</c:v>
                </c:pt>
                <c:pt idx="91">
                  <c:v>6.7972404609913904E-3</c:v>
                </c:pt>
                <c:pt idx="92">
                  <c:v>6.7970570174031245E-3</c:v>
                </c:pt>
                <c:pt idx="93">
                  <c:v>6.7970570174031245E-3</c:v>
                </c:pt>
                <c:pt idx="94">
                  <c:v>6.7964455387755709E-3</c:v>
                </c:pt>
                <c:pt idx="95">
                  <c:v>6.7951818162786263E-3</c:v>
                </c:pt>
                <c:pt idx="96">
                  <c:v>6.794713015997501E-3</c:v>
                </c:pt>
                <c:pt idx="97">
                  <c:v>6.794713015997501E-3</c:v>
                </c:pt>
                <c:pt idx="98">
                  <c:v>6.779894850589779E-3</c:v>
                </c:pt>
                <c:pt idx="99">
                  <c:v>6.779446432929573E-3</c:v>
                </c:pt>
                <c:pt idx="100">
                  <c:v>6.7788553369229378E-3</c:v>
                </c:pt>
                <c:pt idx="101">
                  <c:v>6.776368657170885E-3</c:v>
                </c:pt>
                <c:pt idx="102">
                  <c:v>6.7761444483407825E-3</c:v>
                </c:pt>
                <c:pt idx="103">
                  <c:v>6.7757367959224131E-3</c:v>
                </c:pt>
                <c:pt idx="104">
                  <c:v>6.7752883782622071E-3</c:v>
                </c:pt>
                <c:pt idx="105">
                  <c:v>6.7738412121769957E-3</c:v>
                </c:pt>
                <c:pt idx="106">
                  <c:v>6.7736577685887298E-3</c:v>
                </c:pt>
                <c:pt idx="107">
                  <c:v>6.7655454854631822E-3</c:v>
                </c:pt>
                <c:pt idx="108">
                  <c:v>6.7606332738218327E-3</c:v>
                </c:pt>
                <c:pt idx="109">
                  <c:v>6.7595937601549905E-3</c:v>
                </c:pt>
                <c:pt idx="110">
                  <c:v>6.7562917755662E-3</c:v>
                </c:pt>
                <c:pt idx="111">
                  <c:v>6.7484648491335109E-3</c:v>
                </c:pt>
                <c:pt idx="112">
                  <c:v>6.7467934742181969E-3</c:v>
                </c:pt>
                <c:pt idx="113">
                  <c:v>6.7447144468845135E-3</c:v>
                </c:pt>
                <c:pt idx="114">
                  <c:v>6.742757715276341E-3</c:v>
                </c:pt>
                <c:pt idx="115">
                  <c:v>6.7422277671324617E-3</c:v>
                </c:pt>
                <c:pt idx="116">
                  <c:v>6.7323625786079259E-3</c:v>
                </c:pt>
                <c:pt idx="117">
                  <c:v>6.7319549261895565E-3</c:v>
                </c:pt>
                <c:pt idx="118">
                  <c:v>6.7302835512742425E-3</c:v>
                </c:pt>
                <c:pt idx="119">
                  <c:v>6.7295905421630147E-3</c:v>
                </c:pt>
                <c:pt idx="120">
                  <c:v>6.7294682464375038E-3</c:v>
                </c:pt>
                <c:pt idx="121">
                  <c:v>6.7240057040313557E-3</c:v>
                </c:pt>
                <c:pt idx="122">
                  <c:v>6.7146704636507001E-3</c:v>
                </c:pt>
                <c:pt idx="123">
                  <c:v>6.7141405155068199E-3</c:v>
                </c:pt>
                <c:pt idx="124">
                  <c:v>6.7109200614017036E-3</c:v>
                </c:pt>
                <c:pt idx="125">
                  <c:v>6.697222940144497E-3</c:v>
                </c:pt>
                <c:pt idx="126">
                  <c:v>6.6971821749026595E-3</c:v>
                </c:pt>
                <c:pt idx="127">
                  <c:v>6.6963668700659217E-3</c:v>
                </c:pt>
                <c:pt idx="128">
                  <c:v>6.691964223947534E-3</c:v>
                </c:pt>
                <c:pt idx="129">
                  <c:v>6.6901297880648716E-3</c:v>
                </c:pt>
                <c:pt idx="130">
                  <c:v>6.6823436268740192E-3</c:v>
                </c:pt>
                <c:pt idx="131">
                  <c:v>6.6823436268740192E-3</c:v>
                </c:pt>
                <c:pt idx="132">
                  <c:v>6.6802645995403358E-3</c:v>
                </c:pt>
                <c:pt idx="133">
                  <c:v>6.6802645995403358E-3</c:v>
                </c:pt>
                <c:pt idx="134">
                  <c:v>6.6802645995403358E-3</c:v>
                </c:pt>
                <c:pt idx="135">
                  <c:v>6.6802645995403358E-3</c:v>
                </c:pt>
                <c:pt idx="136">
                  <c:v>6.6802645995403358E-3</c:v>
                </c:pt>
                <c:pt idx="137">
                  <c:v>6.6802238342984991E-3</c:v>
                </c:pt>
                <c:pt idx="138">
                  <c:v>6.6789601118015544E-3</c:v>
                </c:pt>
                <c:pt idx="139">
                  <c:v>6.666363652073945E-3</c:v>
                </c:pt>
                <c:pt idx="140">
                  <c:v>6.6638362070800556E-3</c:v>
                </c:pt>
                <c:pt idx="141">
                  <c:v>6.6633062589361754E-3</c:v>
                </c:pt>
                <c:pt idx="142">
                  <c:v>6.6625724845831109E-3</c:v>
                </c:pt>
                <c:pt idx="143">
                  <c:v>6.6620425364392315E-3</c:v>
                </c:pt>
                <c:pt idx="144">
                  <c:v>6.6611864663606562E-3</c:v>
                </c:pt>
                <c:pt idx="145">
                  <c:v>6.659311265236157E-3</c:v>
                </c:pt>
                <c:pt idx="146">
                  <c:v>6.6531149484769445E-3</c:v>
                </c:pt>
                <c:pt idx="147">
                  <c:v>6.6489568938095786E-3</c:v>
                </c:pt>
                <c:pt idx="148">
                  <c:v>6.6488345980840677E-3</c:v>
                </c:pt>
                <c:pt idx="149">
                  <c:v>6.6473262841361012E-3</c:v>
                </c:pt>
                <c:pt idx="150">
                  <c:v>6.6471632231687536E-3</c:v>
                </c:pt>
                <c:pt idx="151">
                  <c:v>6.6450841958350711E-3</c:v>
                </c:pt>
                <c:pt idx="152">
                  <c:v>6.6447988391422127E-3</c:v>
                </c:pt>
                <c:pt idx="153">
                  <c:v>6.6314686050615379E-3</c:v>
                </c:pt>
                <c:pt idx="154">
                  <c:v>6.6307348307084735E-3</c:v>
                </c:pt>
                <c:pt idx="155">
                  <c:v>6.6302048825645932E-3</c:v>
                </c:pt>
                <c:pt idx="156">
                  <c:v>6.6293895777278546E-3</c:v>
                </c:pt>
                <c:pt idx="157">
                  <c:v>6.6293895777278546E-3</c:v>
                </c:pt>
                <c:pt idx="158">
                  <c:v>6.6289411600676485E-3</c:v>
                </c:pt>
                <c:pt idx="159">
                  <c:v>6.6277182028125405E-3</c:v>
                </c:pt>
                <c:pt idx="160">
                  <c:v>6.6269844284594761E-3</c:v>
                </c:pt>
                <c:pt idx="161">
                  <c:v>6.6264544803155967E-3</c:v>
                </c:pt>
                <c:pt idx="162">
                  <c:v>6.6141841425226815E-3</c:v>
                </c:pt>
                <c:pt idx="163">
                  <c:v>6.6121866456726724E-3</c:v>
                </c:pt>
                <c:pt idx="164">
                  <c:v>6.5786368516408842E-3</c:v>
                </c:pt>
                <c:pt idx="165">
                  <c:v>6.5679155930377731E-3</c:v>
                </c:pt>
                <c:pt idx="166">
                  <c:v>6.5646136084489826E-3</c:v>
                </c:pt>
                <c:pt idx="167">
                  <c:v>6.5504273042897325E-3</c:v>
                </c:pt>
                <c:pt idx="168">
                  <c:v>6.5344473294896583E-3</c:v>
                </c:pt>
                <c:pt idx="169">
                  <c:v>6.5229719139125644E-3</c:v>
                </c:pt>
                <c:pt idx="170">
                  <c:v>6.5196087814610171E-3</c:v>
                </c:pt>
                <c:pt idx="171">
                  <c:v>6.517040571225291E-3</c:v>
                </c:pt>
                <c:pt idx="172">
                  <c:v>6.5114149678517953E-3</c:v>
                </c:pt>
                <c:pt idx="173">
                  <c:v>6.5114149678517953E-3</c:v>
                </c:pt>
                <c:pt idx="174">
                  <c:v>6.508642931406885E-3</c:v>
                </c:pt>
                <c:pt idx="175">
                  <c:v>6.4988592733660235E-3</c:v>
                </c:pt>
                <c:pt idx="176">
                  <c:v>6.4760715031791823E-3</c:v>
                </c:pt>
                <c:pt idx="177">
                  <c:v>6.4716280918189579E-3</c:v>
                </c:pt>
                <c:pt idx="178">
                  <c:v>6.4636381044189204E-3</c:v>
                </c:pt>
                <c:pt idx="179">
                  <c:v>6.4624966776474866E-3</c:v>
                </c:pt>
                <c:pt idx="180">
                  <c:v>6.4530391415413202E-3</c:v>
                </c:pt>
                <c:pt idx="181">
                  <c:v>6.4513677666260061E-3</c:v>
                </c:pt>
                <c:pt idx="182">
                  <c:v>6.4492479740504861E-3</c:v>
                </c:pt>
                <c:pt idx="183">
                  <c:v>6.4448249453111801E-3</c:v>
                </c:pt>
                <c:pt idx="184">
                  <c:v>6.4434185444678061E-3</c:v>
                </c:pt>
                <c:pt idx="185">
                  <c:v>6.4363050097672632E-3</c:v>
                </c:pt>
                <c:pt idx="186">
                  <c:v>6.4331864687667377E-3</c:v>
                </c:pt>
                <c:pt idx="187">
                  <c:v>6.4330641730412277E-3</c:v>
                </c:pt>
                <c:pt idx="188">
                  <c:v>6.4324526944136732E-3</c:v>
                </c:pt>
                <c:pt idx="189">
                  <c:v>6.4294360665177411E-3</c:v>
                </c:pt>
                <c:pt idx="190">
                  <c:v>6.4190816950911618E-3</c:v>
                </c:pt>
                <c:pt idx="191">
                  <c:v>6.4140675703452206E-3</c:v>
                </c:pt>
                <c:pt idx="192">
                  <c:v>6.4137006831686879E-3</c:v>
                </c:pt>
                <c:pt idx="193">
                  <c:v>6.4120293082533739E-3</c:v>
                </c:pt>
                <c:pt idx="194">
                  <c:v>6.3992290223165802E-3</c:v>
                </c:pt>
                <c:pt idx="195">
                  <c:v>6.3992290223165802E-3</c:v>
                </c:pt>
                <c:pt idx="196">
                  <c:v>6.3971499949828968E-3</c:v>
                </c:pt>
                <c:pt idx="197">
                  <c:v>6.3883854679879582E-3</c:v>
                </c:pt>
                <c:pt idx="198">
                  <c:v>6.3819649423986421E-3</c:v>
                </c:pt>
                <c:pt idx="199">
                  <c:v>6.3818222640522129E-3</c:v>
                </c:pt>
                <c:pt idx="200">
                  <c:v>6.3818222640522129E-3</c:v>
                </c:pt>
                <c:pt idx="201">
                  <c:v>6.3812923159083336E-3</c:v>
                </c:pt>
                <c:pt idx="202">
                  <c:v>6.3681251427950072E-3</c:v>
                </c:pt>
                <c:pt idx="203">
                  <c:v>6.3669021855398992E-3</c:v>
                </c:pt>
                <c:pt idx="204">
                  <c:v>6.3649046886898901E-3</c:v>
                </c:pt>
                <c:pt idx="205">
                  <c:v>6.3635186704674345E-3</c:v>
                </c:pt>
                <c:pt idx="206">
                  <c:v>6.3618472955521204E-3</c:v>
                </c:pt>
                <c:pt idx="207">
                  <c:v>6.3536534819428987E-3</c:v>
                </c:pt>
                <c:pt idx="208">
                  <c:v>6.3507999150143142E-3</c:v>
                </c:pt>
                <c:pt idx="209">
                  <c:v>6.3500253754194122E-3</c:v>
                </c:pt>
                <c:pt idx="210">
                  <c:v>6.3371435589989443E-3</c:v>
                </c:pt>
                <c:pt idx="211">
                  <c:v>6.3358798365019996E-3</c:v>
                </c:pt>
                <c:pt idx="212">
                  <c:v>6.3326186171550457E-3</c:v>
                </c:pt>
                <c:pt idx="213">
                  <c:v>6.3314568077626936E-3</c:v>
                </c:pt>
                <c:pt idx="214">
                  <c:v>6.3205521055713157E-3</c:v>
                </c:pt>
                <c:pt idx="215">
                  <c:v>6.3198998617019254E-3</c:v>
                </c:pt>
                <c:pt idx="216">
                  <c:v>6.3197368007345779E-3</c:v>
                </c:pt>
                <c:pt idx="217">
                  <c:v>6.3195125919044744E-3</c:v>
                </c:pt>
                <c:pt idx="218">
                  <c:v>6.3174743298126286E-3</c:v>
                </c:pt>
                <c:pt idx="219">
                  <c:v>6.3168832338059925E-3</c:v>
                </c:pt>
                <c:pt idx="220">
                  <c:v>6.3165163466294607E-3</c:v>
                </c:pt>
                <c:pt idx="221">
                  <c:v>6.3124602050666865E-3</c:v>
                </c:pt>
                <c:pt idx="222">
                  <c:v>6.3029007558559284E-3</c:v>
                </c:pt>
                <c:pt idx="223">
                  <c:v>6.3027784601304175E-3</c:v>
                </c:pt>
                <c:pt idx="224">
                  <c:v>6.3021873641237822E-3</c:v>
                </c:pt>
                <c:pt idx="225">
                  <c:v>6.2970305610314109E-3</c:v>
                </c:pt>
                <c:pt idx="226">
                  <c:v>6.2863500676701364E-3</c:v>
                </c:pt>
                <c:pt idx="227">
                  <c:v>6.2848621363430892E-3</c:v>
                </c:pt>
                <c:pt idx="228">
                  <c:v>6.284597162271149E-3</c:v>
                </c:pt>
                <c:pt idx="229">
                  <c:v>6.2831907614277751E-3</c:v>
                </c:pt>
                <c:pt idx="230">
                  <c:v>6.2694732575496502E-3</c:v>
                </c:pt>
                <c:pt idx="231">
                  <c:v>6.2678018826343362E-3</c:v>
                </c:pt>
                <c:pt idx="232">
                  <c:v>6.267271934490456E-3</c:v>
                </c:pt>
                <c:pt idx="233">
                  <c:v>6.2529225693638592E-3</c:v>
                </c:pt>
                <c:pt idx="234">
                  <c:v>6.2466039568791357E-3</c:v>
                </c:pt>
                <c:pt idx="235">
                  <c:v>6.2466039568791357E-3</c:v>
                </c:pt>
                <c:pt idx="236">
                  <c:v>6.2380432560933813E-3</c:v>
                </c:pt>
                <c:pt idx="237">
                  <c:v>6.235841933034187E-3</c:v>
                </c:pt>
                <c:pt idx="238">
                  <c:v>6.2355158110994919E-3</c:v>
                </c:pt>
                <c:pt idx="239">
                  <c:v>6.2337629057005045E-3</c:v>
                </c:pt>
                <c:pt idx="240">
                  <c:v>6.2337629057005045E-3</c:v>
                </c:pt>
                <c:pt idx="241">
                  <c:v>6.2320507655433538E-3</c:v>
                </c:pt>
                <c:pt idx="242">
                  <c:v>6.2320507655433538E-3</c:v>
                </c:pt>
                <c:pt idx="243">
                  <c:v>6.2313169911902885E-3</c:v>
                </c:pt>
                <c:pt idx="244">
                  <c:v>6.2206772630708515E-3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FA-4B43-B212-0F835664098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Active!$F$21:$F$294</c:f>
              <c:numCache>
                <c:formatCode>General</c:formatCode>
                <c:ptCount val="274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Active!$U$21:$U$294</c:f>
              <c:numCache>
                <c:formatCode>General</c:formatCode>
                <c:ptCount val="274"/>
                <c:pt idx="65">
                  <c:v>-9.4748799994704314E-2</c:v>
                </c:pt>
                <c:pt idx="137">
                  <c:v>0.10840570000436855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FA-4B43-B212-0F8356640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71600"/>
        <c:axId val="1"/>
      </c:scatterChart>
      <c:valAx>
        <c:axId val="814271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574725107718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7824726134585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427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54007040199787"/>
          <c:y val="0.92024539877300615"/>
          <c:w val="0.8012531062725141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SU Cep - O-C Diagr.</a:t>
            </a:r>
          </a:p>
        </c:rich>
      </c:tx>
      <c:layout>
        <c:manualLayout>
          <c:xMode val="edge"/>
          <c:yMode val="edge"/>
          <c:x val="0.3796878280839894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7511205681766"/>
          <c:y val="0.14678942920199375"/>
          <c:w val="0.8062506151204034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">
                  <c:v>0</c:v>
                </c:pt>
                <c:pt idx="2">
                  <c:v>9.9999999983992893E-3</c:v>
                </c:pt>
                <c:pt idx="15">
                  <c:v>3.2134499997482635E-3</c:v>
                </c:pt>
                <c:pt idx="16">
                  <c:v>2.7109999791719019E-4</c:v>
                </c:pt>
                <c:pt idx="17">
                  <c:v>4.957600001944229E-3</c:v>
                </c:pt>
                <c:pt idx="18">
                  <c:v>2.1934999967925251E-3</c:v>
                </c:pt>
                <c:pt idx="19">
                  <c:v>4.9294999917037785E-4</c:v>
                </c:pt>
                <c:pt idx="20">
                  <c:v>5.5059999431250617E-4</c:v>
                </c:pt>
                <c:pt idx="21">
                  <c:v>4.1045000398298725E-4</c:v>
                </c:pt>
                <c:pt idx="22">
                  <c:v>-1.724199995805975E-3</c:v>
                </c:pt>
                <c:pt idx="23">
                  <c:v>1.216000018757768E-4</c:v>
                </c:pt>
                <c:pt idx="24">
                  <c:v>-1.9417500006966293E-3</c:v>
                </c:pt>
                <c:pt idx="25">
                  <c:v>7.584000049973838E-4</c:v>
                </c:pt>
                <c:pt idx="26">
                  <c:v>2.9256500056362711E-3</c:v>
                </c:pt>
                <c:pt idx="27">
                  <c:v>-2.7042000001529232E-3</c:v>
                </c:pt>
                <c:pt idx="28">
                  <c:v>6.8947000036132522E-3</c:v>
                </c:pt>
                <c:pt idx="29">
                  <c:v>-9.1492999999900348E-3</c:v>
                </c:pt>
                <c:pt idx="30">
                  <c:v>5.8649999991757795E-3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4-40E0-834A-4DA124C84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  <c:pt idx="116">
                    <c:v>4.0000000000000001E-3</c:v>
                  </c:pt>
                  <c:pt idx="117">
                    <c:v>5.0000000000000001E-3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3">
                    <c:v>4.0000000000000001E-3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31">
                    <c:v>6.0000000000000001E-3</c:v>
                  </c:pt>
                  <c:pt idx="133">
                    <c:v>6.9999999999999999E-4</c:v>
                  </c:pt>
                  <c:pt idx="135">
                    <c:v>8.0000000000000004E-4</c:v>
                  </c:pt>
                  <c:pt idx="138">
                    <c:v>5.0000000000000001E-3</c:v>
                  </c:pt>
                  <c:pt idx="141">
                    <c:v>4.0000000000000001E-3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5.0000000000000001E-3</c:v>
                  </c:pt>
                  <c:pt idx="149">
                    <c:v>0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0</c:v>
                  </c:pt>
                  <c:pt idx="153">
                    <c:v>4.0000000000000001E-3</c:v>
                  </c:pt>
                  <c:pt idx="154">
                    <c:v>0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6.0000000000000001E-3</c:v>
                  </c:pt>
                  <c:pt idx="159">
                    <c:v>7.0000000000000001E-3</c:v>
                  </c:pt>
                  <c:pt idx="160">
                    <c:v>0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4.0000000000000001E-3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6.0000000000000002E-5</c:v>
                  </c:pt>
                  <c:pt idx="173">
                    <c:v>0</c:v>
                  </c:pt>
                  <c:pt idx="174">
                    <c:v>4.0000000000000001E-3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5.0000000000000001E-4</c:v>
                  </c:pt>
                  <c:pt idx="197">
                    <c:v>4.0000000000000002E-4</c:v>
                  </c:pt>
                  <c:pt idx="198">
                    <c:v>3.3E-3</c:v>
                  </c:pt>
                  <c:pt idx="199">
                    <c:v>0</c:v>
                  </c:pt>
                  <c:pt idx="200">
                    <c:v>2.9999999999999997E-4</c:v>
                  </c:pt>
                  <c:pt idx="201">
                    <c:v>6.9999999999999999E-4</c:v>
                  </c:pt>
                  <c:pt idx="202">
                    <c:v>3.2899999999999999E-2</c:v>
                  </c:pt>
                  <c:pt idx="203">
                    <c:v>1.38E-2</c:v>
                  </c:pt>
                  <c:pt idx="204">
                    <c:v>2.0000000000000001E-4</c:v>
                  </c:pt>
                  <c:pt idx="205">
                    <c:v>3.5999999999999999E-3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1.2999999999999999E-3</c:v>
                  </c:pt>
                  <c:pt idx="211">
                    <c:v>2.9999999999999997E-4</c:v>
                  </c:pt>
                  <c:pt idx="212">
                    <c:v>1E-4</c:v>
                  </c:pt>
                  <c:pt idx="213">
                    <c:v>8.0000000000000004E-4</c:v>
                  </c:pt>
                  <c:pt idx="214">
                    <c:v>1.9000000000000001E-4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5.0000000000000001E-4</c:v>
                  </c:pt>
                  <c:pt idx="218">
                    <c:v>2.9999999999999997E-4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1.5E-3</c:v>
                  </c:pt>
                  <c:pt idx="224">
                    <c:v>1.4999999999999999E-4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8.9999999999999998E-4</c:v>
                  </c:pt>
                  <c:pt idx="238">
                    <c:v>4.0000000000000002E-4</c:v>
                  </c:pt>
                  <c:pt idx="239">
                    <c:v>2.0000000000000001E-4</c:v>
                  </c:pt>
                  <c:pt idx="240">
                    <c:v>6.9999999999999999E-4</c:v>
                  </c:pt>
                  <c:pt idx="241">
                    <c:v>1E-4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  <c:pt idx="116">
                    <c:v>4.0000000000000001E-3</c:v>
                  </c:pt>
                  <c:pt idx="117">
                    <c:v>5.0000000000000001E-3</c:v>
                  </c:pt>
                  <c:pt idx="118">
                    <c:v>5.0000000000000001E-3</c:v>
                  </c:pt>
                  <c:pt idx="120">
                    <c:v>5.0000000000000001E-3</c:v>
                  </c:pt>
                  <c:pt idx="121">
                    <c:v>4.0000000000000001E-3</c:v>
                  </c:pt>
                  <c:pt idx="123">
                    <c:v>4.0000000000000001E-3</c:v>
                  </c:pt>
                  <c:pt idx="125">
                    <c:v>5.0000000000000001E-3</c:v>
                  </c:pt>
                  <c:pt idx="126">
                    <c:v>5.0000000000000001E-3</c:v>
                  </c:pt>
                  <c:pt idx="127">
                    <c:v>5.0000000000000001E-3</c:v>
                  </c:pt>
                  <c:pt idx="131">
                    <c:v>6.0000000000000001E-3</c:v>
                  </c:pt>
                  <c:pt idx="133">
                    <c:v>6.9999999999999999E-4</c:v>
                  </c:pt>
                  <c:pt idx="135">
                    <c:v>8.0000000000000004E-4</c:v>
                  </c:pt>
                  <c:pt idx="138">
                    <c:v>5.0000000000000001E-3</c:v>
                  </c:pt>
                  <c:pt idx="141">
                    <c:v>4.0000000000000001E-3</c:v>
                  </c:pt>
                  <c:pt idx="143">
                    <c:v>5.0000000000000001E-3</c:v>
                  </c:pt>
                  <c:pt idx="144">
                    <c:v>4.0000000000000001E-3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5.0000000000000001E-3</c:v>
                  </c:pt>
                  <c:pt idx="149">
                    <c:v>0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2">
                    <c:v>0</c:v>
                  </c:pt>
                  <c:pt idx="153">
                    <c:v>4.0000000000000001E-3</c:v>
                  </c:pt>
                  <c:pt idx="154">
                    <c:v>0</c:v>
                  </c:pt>
                  <c:pt idx="155">
                    <c:v>4.0000000000000001E-3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6.0000000000000001E-3</c:v>
                  </c:pt>
                  <c:pt idx="159">
                    <c:v>7.0000000000000001E-3</c:v>
                  </c:pt>
                  <c:pt idx="160">
                    <c:v>0</c:v>
                  </c:pt>
                  <c:pt idx="161">
                    <c:v>7.0000000000000001E-3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4.0000000000000002E-4</c:v>
                  </c:pt>
                  <c:pt idx="169">
                    <c:v>4.0000000000000001E-3</c:v>
                  </c:pt>
                  <c:pt idx="170">
                    <c:v>1E-4</c:v>
                  </c:pt>
                  <c:pt idx="171">
                    <c:v>0</c:v>
                  </c:pt>
                  <c:pt idx="172">
                    <c:v>6.0000000000000002E-5</c:v>
                  </c:pt>
                  <c:pt idx="173">
                    <c:v>0</c:v>
                  </c:pt>
                  <c:pt idx="174">
                    <c:v>4.0000000000000001E-3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4.0000000000000002E-4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0</c:v>
                  </c:pt>
                  <c:pt idx="184">
                    <c:v>1E-4</c:v>
                  </c:pt>
                  <c:pt idx="185">
                    <c:v>2.0000000000000001E-4</c:v>
                  </c:pt>
                  <c:pt idx="186">
                    <c:v>2.0000000000000001E-4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5.0000000000000001E-4</c:v>
                  </c:pt>
                  <c:pt idx="197">
                    <c:v>4.0000000000000002E-4</c:v>
                  </c:pt>
                  <c:pt idx="198">
                    <c:v>3.3E-3</c:v>
                  </c:pt>
                  <c:pt idx="199">
                    <c:v>0</c:v>
                  </c:pt>
                  <c:pt idx="200">
                    <c:v>2.9999999999999997E-4</c:v>
                  </c:pt>
                  <c:pt idx="201">
                    <c:v>6.9999999999999999E-4</c:v>
                  </c:pt>
                  <c:pt idx="202">
                    <c:v>3.2899999999999999E-2</c:v>
                  </c:pt>
                  <c:pt idx="203">
                    <c:v>1.38E-2</c:v>
                  </c:pt>
                  <c:pt idx="204">
                    <c:v>2.0000000000000001E-4</c:v>
                  </c:pt>
                  <c:pt idx="205">
                    <c:v>3.5999999999999999E-3</c:v>
                  </c:pt>
                  <c:pt idx="206">
                    <c:v>2.0000000000000001E-4</c:v>
                  </c:pt>
                  <c:pt idx="207">
                    <c:v>2.9999999999999997E-4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1.2999999999999999E-3</c:v>
                  </c:pt>
                  <c:pt idx="211">
                    <c:v>2.9999999999999997E-4</c:v>
                  </c:pt>
                  <c:pt idx="212">
                    <c:v>1E-4</c:v>
                  </c:pt>
                  <c:pt idx="213">
                    <c:v>8.0000000000000004E-4</c:v>
                  </c:pt>
                  <c:pt idx="214">
                    <c:v>1.9000000000000001E-4</c:v>
                  </c:pt>
                  <c:pt idx="215">
                    <c:v>1E-4</c:v>
                  </c:pt>
                  <c:pt idx="216">
                    <c:v>5.9999999999999995E-4</c:v>
                  </c:pt>
                  <c:pt idx="217">
                    <c:v>5.0000000000000001E-4</c:v>
                  </c:pt>
                  <c:pt idx="218">
                    <c:v>2.9999999999999997E-4</c:v>
                  </c:pt>
                  <c:pt idx="219">
                    <c:v>2.0000000000000001E-4</c:v>
                  </c:pt>
                  <c:pt idx="220">
                    <c:v>2.0000000000000001E-4</c:v>
                  </c:pt>
                  <c:pt idx="221">
                    <c:v>2.9999999999999997E-4</c:v>
                  </c:pt>
                  <c:pt idx="222">
                    <c:v>1E-4</c:v>
                  </c:pt>
                  <c:pt idx="223">
                    <c:v>1.5E-3</c:v>
                  </c:pt>
                  <c:pt idx="224">
                    <c:v>1.4999999999999999E-4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2.0000000000000001E-4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8.9999999999999998E-4</c:v>
                  </c:pt>
                  <c:pt idx="238">
                    <c:v>4.0000000000000002E-4</c:v>
                  </c:pt>
                  <c:pt idx="239">
                    <c:v>2.0000000000000001E-4</c:v>
                  </c:pt>
                  <c:pt idx="240">
                    <c:v>6.9999999999999999E-4</c:v>
                  </c:pt>
                  <c:pt idx="241">
                    <c:v>1E-4</c:v>
                  </c:pt>
                  <c:pt idx="243">
                    <c:v>1E-4</c:v>
                  </c:pt>
                  <c:pt idx="24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1.7805049999878975E-2</c:v>
                </c:pt>
                <c:pt idx="3">
                  <c:v>5.3403999991132878E-3</c:v>
                </c:pt>
                <c:pt idx="4">
                  <c:v>9.6398499990755226E-3</c:v>
                </c:pt>
                <c:pt idx="5">
                  <c:v>1.5425550001964439E-2</c:v>
                </c:pt>
                <c:pt idx="6">
                  <c:v>6.7085000009683426E-3</c:v>
                </c:pt>
                <c:pt idx="7">
                  <c:v>7.2963999991770834E-3</c:v>
                </c:pt>
                <c:pt idx="8">
                  <c:v>-4.9123999997391365E-3</c:v>
                </c:pt>
                <c:pt idx="9">
                  <c:v>6.8650000321213156E-4</c:v>
                </c:pt>
                <c:pt idx="10">
                  <c:v>8.2633999991230667E-3</c:v>
                </c:pt>
                <c:pt idx="11">
                  <c:v>5.8623000004445203E-3</c:v>
                </c:pt>
                <c:pt idx="12">
                  <c:v>9.7959000013361219E-3</c:v>
                </c:pt>
                <c:pt idx="13">
                  <c:v>-3.3218000025954098E-3</c:v>
                </c:pt>
                <c:pt idx="14">
                  <c:v>-3.1358000014733989E-3</c:v>
                </c:pt>
                <c:pt idx="31">
                  <c:v>4.8209999949904159E-3</c:v>
                </c:pt>
                <c:pt idx="32">
                  <c:v>7.8209999992395751E-3</c:v>
                </c:pt>
                <c:pt idx="33">
                  <c:v>-4.9811999997473322E-3</c:v>
                </c:pt>
                <c:pt idx="34">
                  <c:v>-3.9269999979296699E-3</c:v>
                </c:pt>
                <c:pt idx="35">
                  <c:v>-2.4813999989419244E-3</c:v>
                </c:pt>
                <c:pt idx="36">
                  <c:v>6.8529000054695643E-3</c:v>
                </c:pt>
                <c:pt idx="37">
                  <c:v>8.3143000010750256E-3</c:v>
                </c:pt>
                <c:pt idx="38">
                  <c:v>1.591280000138795E-2</c:v>
                </c:pt>
                <c:pt idx="39">
                  <c:v>5.0099995860364288E-5</c:v>
                </c:pt>
                <c:pt idx="40">
                  <c:v>-8.2929999916814268E-4</c:v>
                </c:pt>
                <c:pt idx="41">
                  <c:v>3.0327999993460253E-3</c:v>
                </c:pt>
                <c:pt idx="42">
                  <c:v>6.6097000017180108E-3</c:v>
                </c:pt>
                <c:pt idx="43">
                  <c:v>-2.7914000020246021E-3</c:v>
                </c:pt>
                <c:pt idx="44">
                  <c:v>-7.6101000013295561E-3</c:v>
                </c:pt>
                <c:pt idx="45">
                  <c:v>8.3899000019300729E-3</c:v>
                </c:pt>
                <c:pt idx="46">
                  <c:v>7.9667999962111935E-3</c:v>
                </c:pt>
                <c:pt idx="47">
                  <c:v>-7.0551999961026013E-3</c:v>
                </c:pt>
                <c:pt idx="48">
                  <c:v>9.1095999960089102E-3</c:v>
                </c:pt>
                <c:pt idx="49">
                  <c:v>-1.1400006769690663E-5</c:v>
                </c:pt>
                <c:pt idx="50">
                  <c:v>1.0263199998007622E-2</c:v>
                </c:pt>
                <c:pt idx="51">
                  <c:v>-4.1380999973625876E-3</c:v>
                </c:pt>
                <c:pt idx="52">
                  <c:v>1.681770000141114E-2</c:v>
                </c:pt>
                <c:pt idx="53">
                  <c:v>-1.7000999992887955E-2</c:v>
                </c:pt>
                <c:pt idx="54">
                  <c:v>1.3938500007498078E-2</c:v>
                </c:pt>
                <c:pt idx="55">
                  <c:v>1.730659999884665E-2</c:v>
                </c:pt>
                <c:pt idx="56">
                  <c:v>-3.5175999946659431E-3</c:v>
                </c:pt>
                <c:pt idx="57">
                  <c:v>1.4713999989908189E-3</c:v>
                </c:pt>
                <c:pt idx="58">
                  <c:v>-3.9956999971764162E-3</c:v>
                </c:pt>
                <c:pt idx="59">
                  <c:v>-7.3967999996966682E-3</c:v>
                </c:pt>
                <c:pt idx="60">
                  <c:v>2.6240000443067402E-4</c:v>
                </c:pt>
                <c:pt idx="61">
                  <c:v>-3.8255999970715493E-3</c:v>
                </c:pt>
                <c:pt idx="62">
                  <c:v>4.3722000045818277E-3</c:v>
                </c:pt>
                <c:pt idx="63">
                  <c:v>3.6119999276706949E-4</c:v>
                </c:pt>
                <c:pt idx="64">
                  <c:v>5.3638499957742169E-3</c:v>
                </c:pt>
                <c:pt idx="66">
                  <c:v>1.2512000030255876E-3</c:v>
                </c:pt>
                <c:pt idx="67">
                  <c:v>-1.647439999942435E-2</c:v>
                </c:pt>
                <c:pt idx="68">
                  <c:v>2.5256000008084811E-3</c:v>
                </c:pt>
                <c:pt idx="69">
                  <c:v>7.1790000947657973E-4</c:v>
                </c:pt>
                <c:pt idx="70">
                  <c:v>3.2838000042829663E-3</c:v>
                </c:pt>
                <c:pt idx="71">
                  <c:v>-1.0776699993584771E-2</c:v>
                </c:pt>
                <c:pt idx="72">
                  <c:v>4.7341999961645342E-3</c:v>
                </c:pt>
                <c:pt idx="73">
                  <c:v>5.525200002011843E-3</c:v>
                </c:pt>
                <c:pt idx="74">
                  <c:v>-1.0625950002577156E-2</c:v>
                </c:pt>
                <c:pt idx="75">
                  <c:v>-5.9639000028255396E-3</c:v>
                </c:pt>
                <c:pt idx="76">
                  <c:v>-9.2001999946660362E-3</c:v>
                </c:pt>
                <c:pt idx="77">
                  <c:v>1.8788800000038464E-2</c:v>
                </c:pt>
                <c:pt idx="78">
                  <c:v>3.6570000520441681E-4</c:v>
                </c:pt>
                <c:pt idx="79">
                  <c:v>-2.2441999972215854E-3</c:v>
                </c:pt>
                <c:pt idx="80">
                  <c:v>-4.5300000056158751E-4</c:v>
                </c:pt>
                <c:pt idx="81">
                  <c:v>-4.2551999940769747E-3</c:v>
                </c:pt>
                <c:pt idx="82">
                  <c:v>4.2444999926374294E-3</c:v>
                </c:pt>
                <c:pt idx="83">
                  <c:v>1.0520000068936497E-3</c:v>
                </c:pt>
                <c:pt idx="84">
                  <c:v>-9.7118999983649701E-3</c:v>
                </c:pt>
                <c:pt idx="85">
                  <c:v>-1.0142000028281473E-3</c:v>
                </c:pt>
                <c:pt idx="88">
                  <c:v>8.3649000007426366E-3</c:v>
                </c:pt>
                <c:pt idx="89">
                  <c:v>1.1963800003286451E-2</c:v>
                </c:pt>
                <c:pt idx="94">
                  <c:v>-2.0581999997375533E-3</c:v>
                </c:pt>
                <c:pt idx="95">
                  <c:v>5.0770000234479085E-4</c:v>
                </c:pt>
                <c:pt idx="98">
                  <c:v>1.1095200003182981E-2</c:v>
                </c:pt>
                <c:pt idx="99">
                  <c:v>2.3683100007474422E-2</c:v>
                </c:pt>
                <c:pt idx="100">
                  <c:v>-6.6328499960945919E-3</c:v>
                </c:pt>
                <c:pt idx="101">
                  <c:v>1.2900050001917407E-2</c:v>
                </c:pt>
                <c:pt idx="102">
                  <c:v>1.1193999998795334E-2</c:v>
                </c:pt>
                <c:pt idx="103">
                  <c:v>8.1830000053741969E-3</c:v>
                </c:pt>
                <c:pt idx="104">
                  <c:v>6.7709000068134628E-3</c:v>
                </c:pt>
                <c:pt idx="105">
                  <c:v>1.0031849997176323E-2</c:v>
                </c:pt>
                <c:pt idx="106">
                  <c:v>-3.2730999955674633E-3</c:v>
                </c:pt>
                <c:pt idx="107">
                  <c:v>1.3908000008086674E-2</c:v>
                </c:pt>
                <c:pt idx="108">
                  <c:v>7.0754499975009821E-3</c:v>
                </c:pt>
                <c:pt idx="109">
                  <c:v>1.3347400003112853E-2</c:v>
                </c:pt>
                <c:pt idx="110">
                  <c:v>1.2858300004154444E-2</c:v>
                </c:pt>
                <c:pt idx="111">
                  <c:v>1.1847100002341904E-2</c:v>
                </c:pt>
                <c:pt idx="112">
                  <c:v>4.4019999986630864E-3</c:v>
                </c:pt>
                <c:pt idx="113">
                  <c:v>1.5945899998769164E-2</c:v>
                </c:pt>
                <c:pt idx="114">
                  <c:v>6.9309999526012689E-4</c:v>
                </c:pt>
                <c:pt idx="115">
                  <c:v>5.4787999979453161E-3</c:v>
                </c:pt>
                <c:pt idx="116">
                  <c:v>1.4412599994102493E-2</c:v>
                </c:pt>
                <c:pt idx="117">
                  <c:v>1.4016000059200451E-3</c:v>
                </c:pt>
                <c:pt idx="118">
                  <c:v>9.9564999982248992E-3</c:v>
                </c:pt>
                <c:pt idx="119">
                  <c:v>1.4137800004391465E-2</c:v>
                </c:pt>
                <c:pt idx="120">
                  <c:v>1.4934499995433725E-2</c:v>
                </c:pt>
                <c:pt idx="121">
                  <c:v>1.5187099998001941E-2</c:v>
                </c:pt>
                <c:pt idx="122">
                  <c:v>1.2335200008237734E-2</c:v>
                </c:pt>
                <c:pt idx="123">
                  <c:v>2.0120900000620168E-2</c:v>
                </c:pt>
                <c:pt idx="124">
                  <c:v>2.4339999945368618E-3</c:v>
                </c:pt>
                <c:pt idx="125">
                  <c:v>1.3664400008565281E-2</c:v>
                </c:pt>
                <c:pt idx="126">
                  <c:v>1.326330000301823E-2</c:v>
                </c:pt>
                <c:pt idx="127">
                  <c:v>9.2412999947555363E-3</c:v>
                </c:pt>
                <c:pt idx="128">
                  <c:v>5.9225000004516914E-3</c:v>
                </c:pt>
                <c:pt idx="129">
                  <c:v>3.8729999942006543E-3</c:v>
                </c:pt>
                <c:pt idx="130">
                  <c:v>-2.7370999960112385E-3</c:v>
                </c:pt>
                <c:pt idx="131">
                  <c:v>1.0262900002999231E-2</c:v>
                </c:pt>
                <c:pt idx="132">
                  <c:v>2.8068000028724782E-3</c:v>
                </c:pt>
                <c:pt idx="138">
                  <c:v>8.9716000002226792E-3</c:v>
                </c:pt>
                <c:pt idx="139">
                  <c:v>-1.9682999991346151E-3</c:v>
                </c:pt>
                <c:pt idx="140">
                  <c:v>7.1634999985690229E-3</c:v>
                </c:pt>
                <c:pt idx="141">
                  <c:v>-1.0507999977562577E-3</c:v>
                </c:pt>
                <c:pt idx="142">
                  <c:v>2.7294000028632581E-3</c:v>
                </c:pt>
                <c:pt idx="143">
                  <c:v>7.5151000055484474E-3</c:v>
                </c:pt>
                <c:pt idx="144">
                  <c:v>1.8091999998432584E-2</c:v>
                </c:pt>
                <c:pt idx="145">
                  <c:v>1.6414000056101941E-3</c:v>
                </c:pt>
                <c:pt idx="146">
                  <c:v>1.6742000007070601E-3</c:v>
                </c:pt>
                <c:pt idx="147">
                  <c:v>5.7620000006863847E-3</c:v>
                </c:pt>
                <c:pt idx="148">
                  <c:v>5.5586999951628968E-3</c:v>
                </c:pt>
                <c:pt idx="149">
                  <c:v>6.7180000041844323E-3</c:v>
                </c:pt>
                <c:pt idx="150">
                  <c:v>1.5113600005861372E-2</c:v>
                </c:pt>
                <c:pt idx="151">
                  <c:v>3.6575000049197115E-3</c:v>
                </c:pt>
                <c:pt idx="152">
                  <c:v>7.8498000002582557E-3</c:v>
                </c:pt>
                <c:pt idx="153">
                  <c:v>1.6901000053621829E-3</c:v>
                </c:pt>
                <c:pt idx="154">
                  <c:v>1.4702999978908338E-3</c:v>
                </c:pt>
                <c:pt idx="155">
                  <c:v>1.025600000139093E-2</c:v>
                </c:pt>
                <c:pt idx="158">
                  <c:v>1.9821900001261383E-2</c:v>
                </c:pt>
                <c:pt idx="159">
                  <c:v>2.7888999975402839E-3</c:v>
                </c:pt>
                <c:pt idx="160">
                  <c:v>2.5691000046208501E-3</c:v>
                </c:pt>
                <c:pt idx="161">
                  <c:v>4.3547999957809225E-3</c:v>
                </c:pt>
                <c:pt idx="162">
                  <c:v>1.6237000090768561E-3</c:v>
                </c:pt>
                <c:pt idx="163">
                  <c:v>1.4969800002290867E-2</c:v>
                </c:pt>
                <c:pt idx="174">
                  <c:v>1.3175799998862203E-2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4-40E0-834A-4DA124C8466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86">
                  <c:v>2.5803000025916845E-3</c:v>
                </c:pt>
                <c:pt idx="87">
                  <c:v>2.5803000025916845E-3</c:v>
                </c:pt>
                <c:pt idx="90">
                  <c:v>1.2632499929168262E-3</c:v>
                </c:pt>
                <c:pt idx="91">
                  <c:v>1.2632499929168262E-3</c:v>
                </c:pt>
                <c:pt idx="92">
                  <c:v>-6.4169999677687883E-4</c:v>
                </c:pt>
                <c:pt idx="93">
                  <c:v>-6.4169999677687883E-4</c:v>
                </c:pt>
                <c:pt idx="96">
                  <c:v>8.3950499974889681E-3</c:v>
                </c:pt>
                <c:pt idx="97">
                  <c:v>8.3950499974889681E-3</c:v>
                </c:pt>
                <c:pt idx="133">
                  <c:v>2.8068000028724782E-3</c:v>
                </c:pt>
                <c:pt idx="134">
                  <c:v>2.9068000076222233E-3</c:v>
                </c:pt>
                <c:pt idx="135">
                  <c:v>2.9068000076222233E-3</c:v>
                </c:pt>
                <c:pt idx="136">
                  <c:v>2.9068000076222233E-3</c:v>
                </c:pt>
                <c:pt idx="198">
                  <c:v>8.2575500055099837E-3</c:v>
                </c:pt>
                <c:pt idx="201">
                  <c:v>5.139400003827177E-3</c:v>
                </c:pt>
                <c:pt idx="202">
                  <c:v>5.8841000063694082E-3</c:v>
                </c:pt>
                <c:pt idx="203">
                  <c:v>9.0511000016704202E-3</c:v>
                </c:pt>
                <c:pt idx="205">
                  <c:v>6.1598000029334798E-3</c:v>
                </c:pt>
                <c:pt idx="207">
                  <c:v>5.5935999989742413E-3</c:v>
                </c:pt>
                <c:pt idx="208">
                  <c:v>6.4165999938268214E-3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4-40E0-834A-4DA124C8466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156">
                  <c:v>7.8340000036405399E-3</c:v>
                </c:pt>
                <c:pt idx="157">
                  <c:v>1.1334000002534594E-2</c:v>
                </c:pt>
                <c:pt idx="164">
                  <c:v>1.2864500000432599E-2</c:v>
                </c:pt>
                <c:pt idx="165">
                  <c:v>3.575200003979262E-3</c:v>
                </c:pt>
                <c:pt idx="166">
                  <c:v>-3.1138999984250404E-3</c:v>
                </c:pt>
                <c:pt idx="167">
                  <c:v>3.0033000002731569E-3</c:v>
                </c:pt>
                <c:pt idx="168">
                  <c:v>5.5720999953337014E-3</c:v>
                </c:pt>
                <c:pt idx="169">
                  <c:v>5.1624499974423088E-3</c:v>
                </c:pt>
                <c:pt idx="170">
                  <c:v>3.2716999994590878E-3</c:v>
                </c:pt>
                <c:pt idx="171">
                  <c:v>6.1024000024190173E-3</c:v>
                </c:pt>
                <c:pt idx="172">
                  <c:v>4.640599996491801E-3</c:v>
                </c:pt>
                <c:pt idx="173">
                  <c:v>4.6505999998771586E-3</c:v>
                </c:pt>
                <c:pt idx="175">
                  <c:v>5.1118000046699308E-3</c:v>
                </c:pt>
                <c:pt idx="176">
                  <c:v>3.796899996814318E-3</c:v>
                </c:pt>
                <c:pt idx="177">
                  <c:v>3.877000002830755E-3</c:v>
                </c:pt>
                <c:pt idx="178">
                  <c:v>9.9614000064320862E-3</c:v>
                </c:pt>
                <c:pt idx="179">
                  <c:v>4.8306000026059337E-3</c:v>
                </c:pt>
                <c:pt idx="180">
                  <c:v>5.175400001462549E-3</c:v>
                </c:pt>
                <c:pt idx="181">
                  <c:v>5.0303000025451183E-3</c:v>
                </c:pt>
                <c:pt idx="182">
                  <c:v>5.1731000057770871E-3</c:v>
                </c:pt>
                <c:pt idx="183">
                  <c:v>6.5537499976926483E-3</c:v>
                </c:pt>
                <c:pt idx="184">
                  <c:v>4.9157999965245835E-3</c:v>
                </c:pt>
                <c:pt idx="185">
                  <c:v>4.3238500002189539E-3</c:v>
                </c:pt>
                <c:pt idx="186">
                  <c:v>4.5396999994409271E-3</c:v>
                </c:pt>
                <c:pt idx="187">
                  <c:v>9.0363999988767318E-3</c:v>
                </c:pt>
                <c:pt idx="188">
                  <c:v>6.4199000044027343E-3</c:v>
                </c:pt>
                <c:pt idx="189">
                  <c:v>4.3385000026319176E-3</c:v>
                </c:pt>
                <c:pt idx="190">
                  <c:v>5.1591000010375865E-3</c:v>
                </c:pt>
                <c:pt idx="191">
                  <c:v>5.0238000039826147E-3</c:v>
                </c:pt>
                <c:pt idx="192">
                  <c:v>4.4139000019640662E-3</c:v>
                </c:pt>
                <c:pt idx="193">
                  <c:v>5.5687999993097037E-3</c:v>
                </c:pt>
                <c:pt idx="194">
                  <c:v>6.5233999994234182E-3</c:v>
                </c:pt>
                <c:pt idx="195">
                  <c:v>6.5233999994234182E-3</c:v>
                </c:pt>
                <c:pt idx="196">
                  <c:v>3.5673000020324253E-3</c:v>
                </c:pt>
                <c:pt idx="197">
                  <c:v>7.8407999972114339E-3</c:v>
                </c:pt>
                <c:pt idx="199">
                  <c:v>5.1536999962991104E-3</c:v>
                </c:pt>
                <c:pt idx="200">
                  <c:v>5.2537000010488555E-3</c:v>
                </c:pt>
                <c:pt idx="204">
                  <c:v>6.39719999890076E-3</c:v>
                </c:pt>
                <c:pt idx="206">
                  <c:v>6.514700005936902E-3</c:v>
                </c:pt>
                <c:pt idx="209">
                  <c:v>5.8957000001100823E-3</c:v>
                </c:pt>
                <c:pt idx="210">
                  <c:v>4.4481000004452653E-3</c:v>
                </c:pt>
                <c:pt idx="211">
                  <c:v>1.3883999999961816E-2</c:v>
                </c:pt>
                <c:pt idx="212">
                  <c:v>6.6260000094189309E-3</c:v>
                </c:pt>
                <c:pt idx="213">
                  <c:v>4.8946500028250739E-3</c:v>
                </c:pt>
                <c:pt idx="214">
                  <c:v>6.0703999988618307E-3</c:v>
                </c:pt>
                <c:pt idx="215">
                  <c:v>6.4827999958652072E-3</c:v>
                </c:pt>
                <c:pt idx="216">
                  <c:v>6.6784000009647571E-3</c:v>
                </c:pt>
                <c:pt idx="217">
                  <c:v>6.2923500008764677E-3</c:v>
                </c:pt>
                <c:pt idx="218">
                  <c:v>9.6973500039894134E-3</c:v>
                </c:pt>
                <c:pt idx="219">
                  <c:v>6.1413999937940389E-3</c:v>
                </c:pt>
                <c:pt idx="220">
                  <c:v>5.1915000003646128E-3</c:v>
                </c:pt>
                <c:pt idx="221">
                  <c:v>5.0720500148599967E-3</c:v>
                </c:pt>
                <c:pt idx="222">
                  <c:v>6.2241000050562434E-3</c:v>
                </c:pt>
                <c:pt idx="223">
                  <c:v>7.0207999960985035E-3</c:v>
                </c:pt>
                <c:pt idx="224">
                  <c:v>6.1448499982361682E-3</c:v>
                </c:pt>
                <c:pt idx="225">
                  <c:v>6.8657000010716729E-3</c:v>
                </c:pt>
                <c:pt idx="226">
                  <c:v>5.8774999997694977E-3</c:v>
                </c:pt>
                <c:pt idx="227">
                  <c:v>6.4373500063084066E-3</c:v>
                </c:pt>
                <c:pt idx="228">
                  <c:v>5.1301999992574565E-3</c:v>
                </c:pt>
                <c:pt idx="229">
                  <c:v>6.2922500001150183E-3</c:v>
                </c:pt>
                <c:pt idx="230">
                  <c:v>7.8221000003395602E-3</c:v>
                </c:pt>
                <c:pt idx="231">
                  <c:v>8.9769999976851977E-3</c:v>
                </c:pt>
                <c:pt idx="232">
                  <c:v>6.1626999959116802E-3</c:v>
                </c:pt>
                <c:pt idx="233">
                  <c:v>6.375500001013279E-3</c:v>
                </c:pt>
                <c:pt idx="234">
                  <c:v>6.7049999997834675E-3</c:v>
                </c:pt>
                <c:pt idx="235">
                  <c:v>6.7049999997834675E-3</c:v>
                </c:pt>
                <c:pt idx="236">
                  <c:v>7.1740000057616271E-3</c:v>
                </c:pt>
                <c:pt idx="237">
                  <c:v>7.3146000067936257E-3</c:v>
                </c:pt>
                <c:pt idx="238">
                  <c:v>7.205800007795915E-3</c:v>
                </c:pt>
                <c:pt idx="239">
                  <c:v>7.2585000016260892E-3</c:v>
                </c:pt>
                <c:pt idx="240">
                  <c:v>8.2585000054677948E-3</c:v>
                </c:pt>
                <c:pt idx="241">
                  <c:v>6.3122999999905005E-3</c:v>
                </c:pt>
                <c:pt idx="242">
                  <c:v>6.9122998393140733E-3</c:v>
                </c:pt>
                <c:pt idx="243">
                  <c:v>7.2925000058603473E-3</c:v>
                </c:pt>
                <c:pt idx="244">
                  <c:v>7.5054000044474378E-3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74-40E0-834A-4DA124C8466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74-40E0-834A-4DA124C84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74-40E0-834A-4DA124C84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44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74-40E0-834A-4DA124C84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7.7363901024304531E-3</c:v>
                </c:pt>
                <c:pt idx="1">
                  <c:v>7.7324970218350265E-3</c:v>
                </c:pt>
                <c:pt idx="2">
                  <c:v>7.7324970218350265E-3</c:v>
                </c:pt>
                <c:pt idx="3">
                  <c:v>7.7228764247615125E-3</c:v>
                </c:pt>
                <c:pt idx="4">
                  <c:v>7.7228560421405941E-3</c:v>
                </c:pt>
                <c:pt idx="5">
                  <c:v>7.7223260939967139E-3</c:v>
                </c:pt>
                <c:pt idx="6">
                  <c:v>7.7216942327482411E-3</c:v>
                </c:pt>
                <c:pt idx="7">
                  <c:v>7.7212458150880351E-3</c:v>
                </c:pt>
                <c:pt idx="8">
                  <c:v>7.72091969315334E-3</c:v>
                </c:pt>
                <c:pt idx="9">
                  <c:v>7.7208789279115033E-3</c:v>
                </c:pt>
                <c:pt idx="10">
                  <c:v>7.720022857832928E-3</c:v>
                </c:pt>
                <c:pt idx="11">
                  <c:v>7.7199820925910904E-3</c:v>
                </c:pt>
                <c:pt idx="12">
                  <c:v>7.7026976300522349E-3</c:v>
                </c:pt>
                <c:pt idx="13">
                  <c:v>7.6168052655018349E-3</c:v>
                </c:pt>
                <c:pt idx="14">
                  <c:v>7.5866389865425115E-3</c:v>
                </c:pt>
                <c:pt idx="15">
                  <c:v>7.3957557416411135E-3</c:v>
                </c:pt>
                <c:pt idx="16">
                  <c:v>7.394186279830392E-3</c:v>
                </c:pt>
                <c:pt idx="17">
                  <c:v>7.382568185906868E-3</c:v>
                </c:pt>
                <c:pt idx="18">
                  <c:v>7.3690748908588465E-3</c:v>
                </c:pt>
                <c:pt idx="19">
                  <c:v>7.3690545082379282E-3</c:v>
                </c:pt>
                <c:pt idx="20">
                  <c:v>7.3674850464272058E-3</c:v>
                </c:pt>
                <c:pt idx="21">
                  <c:v>7.3659971151001586E-3</c:v>
                </c:pt>
                <c:pt idx="22">
                  <c:v>7.3647130099822955E-3</c:v>
                </c:pt>
                <c:pt idx="23">
                  <c:v>7.3515866021108059E-3</c:v>
                </c:pt>
                <c:pt idx="24">
                  <c:v>7.3455329636980225E-3</c:v>
                </c:pt>
                <c:pt idx="25">
                  <c:v>7.3307147982903005E-3</c:v>
                </c:pt>
                <c:pt idx="26">
                  <c:v>7.3183833126346312E-3</c:v>
                </c:pt>
                <c:pt idx="27">
                  <c:v>7.2913355746758316E-3</c:v>
                </c:pt>
                <c:pt idx="28">
                  <c:v>7.2912948094339949E-3</c:v>
                </c:pt>
                <c:pt idx="29">
                  <c:v>7.2896641997605175E-3</c:v>
                </c:pt>
                <c:pt idx="30">
                  <c:v>7.2086636642305496E-3</c:v>
                </c:pt>
                <c:pt idx="31">
                  <c:v>7.2070330545570722E-3</c:v>
                </c:pt>
                <c:pt idx="32">
                  <c:v>7.2070330545570722E-3</c:v>
                </c:pt>
                <c:pt idx="33">
                  <c:v>7.206951524073398E-3</c:v>
                </c:pt>
                <c:pt idx="34">
                  <c:v>7.179312690107964E-3</c:v>
                </c:pt>
                <c:pt idx="35">
                  <c:v>6.9957060408744566E-3</c:v>
                </c:pt>
                <c:pt idx="36">
                  <c:v>6.9636237955487974E-3</c:v>
                </c:pt>
                <c:pt idx="37">
                  <c:v>6.9584873750773444E-3</c:v>
                </c:pt>
                <c:pt idx="38">
                  <c:v>6.9436080618068673E-3</c:v>
                </c:pt>
                <c:pt idx="39">
                  <c:v>6.941284443022163E-3</c:v>
                </c:pt>
                <c:pt idx="40">
                  <c:v>6.9309300715955837E-3</c:v>
                </c:pt>
                <c:pt idx="41">
                  <c:v>6.9109958683373279E-3</c:v>
                </c:pt>
                <c:pt idx="42">
                  <c:v>6.9101397982587525E-3</c:v>
                </c:pt>
                <c:pt idx="43">
                  <c:v>6.9100990330169159E-3</c:v>
                </c:pt>
                <c:pt idx="44">
                  <c:v>6.9094060239056881E-3</c:v>
                </c:pt>
                <c:pt idx="45">
                  <c:v>6.9094060239056881E-3</c:v>
                </c:pt>
                <c:pt idx="46">
                  <c:v>6.9085499538271127E-3</c:v>
                </c:pt>
                <c:pt idx="47">
                  <c:v>6.907734648990374E-3</c:v>
                </c:pt>
                <c:pt idx="48">
                  <c:v>6.9064301612515927E-3</c:v>
                </c:pt>
                <c:pt idx="49">
                  <c:v>6.9019459846495308E-3</c:v>
                </c:pt>
                <c:pt idx="50">
                  <c:v>6.8972987470801213E-3</c:v>
                </c:pt>
                <c:pt idx="51">
                  <c:v>6.8898387078239641E-3</c:v>
                </c:pt>
                <c:pt idx="52">
                  <c:v>6.880788824136167E-3</c:v>
                </c:pt>
                <c:pt idx="53">
                  <c:v>6.8800958150249392E-3</c:v>
                </c:pt>
                <c:pt idx="54">
                  <c:v>6.8778537267239082E-3</c:v>
                </c:pt>
                <c:pt idx="55">
                  <c:v>6.8766715347106377E-3</c:v>
                </c:pt>
                <c:pt idx="56">
                  <c:v>6.8757746993902257E-3</c:v>
                </c:pt>
                <c:pt idx="57">
                  <c:v>6.8753670469718564E-3</c:v>
                </c:pt>
                <c:pt idx="58">
                  <c:v>6.8728803672198037E-3</c:v>
                </c:pt>
                <c:pt idx="59">
                  <c:v>6.872839601977967E-3</c:v>
                </c:pt>
                <c:pt idx="60">
                  <c:v>6.8676216510228406E-3</c:v>
                </c:pt>
                <c:pt idx="61">
                  <c:v>6.8643604316758868E-3</c:v>
                </c:pt>
                <c:pt idx="62">
                  <c:v>6.8642789011922126E-3</c:v>
                </c:pt>
                <c:pt idx="63">
                  <c:v>6.8638712487738432E-3</c:v>
                </c:pt>
                <c:pt idx="64">
                  <c:v>6.8602635248712759E-3</c:v>
                </c:pt>
                <c:pt idx="65">
                  <c:v>6.8597947245901507E-3</c:v>
                </c:pt>
                <c:pt idx="66">
                  <c:v>6.8597947245901507E-3</c:v>
                </c:pt>
                <c:pt idx="67">
                  <c:v>6.8477282130064215E-3</c:v>
                </c:pt>
                <c:pt idx="68">
                  <c:v>6.8477282130064215E-3</c:v>
                </c:pt>
                <c:pt idx="69">
                  <c:v>6.8474428563135631E-3</c:v>
                </c:pt>
                <c:pt idx="70">
                  <c:v>6.8461791338166184E-3</c:v>
                </c:pt>
                <c:pt idx="71">
                  <c:v>6.8439370455155874E-3</c:v>
                </c:pt>
                <c:pt idx="72">
                  <c:v>6.8406350609267969E-3</c:v>
                </c:pt>
                <c:pt idx="73">
                  <c:v>6.8328896649777811E-3</c:v>
                </c:pt>
                <c:pt idx="74">
                  <c:v>6.8309940812323637E-3</c:v>
                </c:pt>
                <c:pt idx="75">
                  <c:v>6.8295876803889898E-3</c:v>
                </c:pt>
                <c:pt idx="76">
                  <c:v>6.8282424274083717E-3</c:v>
                </c:pt>
                <c:pt idx="77">
                  <c:v>6.8278347749900024E-3</c:v>
                </c:pt>
                <c:pt idx="78">
                  <c:v>6.826978704911427E-3</c:v>
                </c:pt>
                <c:pt idx="79">
                  <c:v>6.8266118177348943E-3</c:v>
                </c:pt>
                <c:pt idx="80">
                  <c:v>6.8262856958001992E-3</c:v>
                </c:pt>
                <c:pt idx="81">
                  <c:v>6.826204165316525E-3</c:v>
                </c:pt>
                <c:pt idx="82">
                  <c:v>6.8150752542950454E-3</c:v>
                </c:pt>
                <c:pt idx="83">
                  <c:v>6.8079413369735832E-3</c:v>
                </c:pt>
                <c:pt idx="84">
                  <c:v>6.8018673159398815E-3</c:v>
                </c:pt>
                <c:pt idx="85">
                  <c:v>6.7980761484490474E-3</c:v>
                </c:pt>
                <c:pt idx="86">
                  <c:v>6.7978723222398632E-3</c:v>
                </c:pt>
                <c:pt idx="87">
                  <c:v>6.7978723222398632E-3</c:v>
                </c:pt>
                <c:pt idx="88">
                  <c:v>6.7973016088541463E-3</c:v>
                </c:pt>
                <c:pt idx="89">
                  <c:v>6.7972608436123088E-3</c:v>
                </c:pt>
                <c:pt idx="90">
                  <c:v>6.7972404609913904E-3</c:v>
                </c:pt>
                <c:pt idx="91">
                  <c:v>6.7972404609913904E-3</c:v>
                </c:pt>
                <c:pt idx="92">
                  <c:v>6.7970570174031245E-3</c:v>
                </c:pt>
                <c:pt idx="93">
                  <c:v>6.7970570174031245E-3</c:v>
                </c:pt>
                <c:pt idx="94">
                  <c:v>6.7964455387755709E-3</c:v>
                </c:pt>
                <c:pt idx="95">
                  <c:v>6.7951818162786263E-3</c:v>
                </c:pt>
                <c:pt idx="96">
                  <c:v>6.794713015997501E-3</c:v>
                </c:pt>
                <c:pt idx="97">
                  <c:v>6.794713015997501E-3</c:v>
                </c:pt>
                <c:pt idx="98">
                  <c:v>6.779894850589779E-3</c:v>
                </c:pt>
                <c:pt idx="99">
                  <c:v>6.779446432929573E-3</c:v>
                </c:pt>
                <c:pt idx="100">
                  <c:v>6.7788553369229378E-3</c:v>
                </c:pt>
                <c:pt idx="101">
                  <c:v>6.776368657170885E-3</c:v>
                </c:pt>
                <c:pt idx="102">
                  <c:v>6.7761444483407825E-3</c:v>
                </c:pt>
                <c:pt idx="103">
                  <c:v>6.7757367959224131E-3</c:v>
                </c:pt>
                <c:pt idx="104">
                  <c:v>6.7752883782622071E-3</c:v>
                </c:pt>
                <c:pt idx="105">
                  <c:v>6.7738412121769957E-3</c:v>
                </c:pt>
                <c:pt idx="106">
                  <c:v>6.7736577685887298E-3</c:v>
                </c:pt>
                <c:pt idx="107">
                  <c:v>6.7655454854631822E-3</c:v>
                </c:pt>
                <c:pt idx="108">
                  <c:v>6.7606332738218327E-3</c:v>
                </c:pt>
                <c:pt idx="109">
                  <c:v>6.7595937601549905E-3</c:v>
                </c:pt>
                <c:pt idx="110">
                  <c:v>6.7562917755662E-3</c:v>
                </c:pt>
                <c:pt idx="111">
                  <c:v>6.7484648491335109E-3</c:v>
                </c:pt>
                <c:pt idx="112">
                  <c:v>6.7467934742181969E-3</c:v>
                </c:pt>
                <c:pt idx="113">
                  <c:v>6.7447144468845135E-3</c:v>
                </c:pt>
                <c:pt idx="114">
                  <c:v>6.742757715276341E-3</c:v>
                </c:pt>
                <c:pt idx="115">
                  <c:v>6.7422277671324617E-3</c:v>
                </c:pt>
                <c:pt idx="116">
                  <c:v>6.7323625786079259E-3</c:v>
                </c:pt>
                <c:pt idx="117">
                  <c:v>6.7319549261895565E-3</c:v>
                </c:pt>
                <c:pt idx="118">
                  <c:v>6.7302835512742425E-3</c:v>
                </c:pt>
                <c:pt idx="119">
                  <c:v>6.7295905421630147E-3</c:v>
                </c:pt>
                <c:pt idx="120">
                  <c:v>6.7294682464375038E-3</c:v>
                </c:pt>
                <c:pt idx="121">
                  <c:v>6.7240057040313557E-3</c:v>
                </c:pt>
                <c:pt idx="122">
                  <c:v>6.7146704636507001E-3</c:v>
                </c:pt>
                <c:pt idx="123">
                  <c:v>6.7141405155068199E-3</c:v>
                </c:pt>
                <c:pt idx="124">
                  <c:v>6.7109200614017036E-3</c:v>
                </c:pt>
                <c:pt idx="125">
                  <c:v>6.697222940144497E-3</c:v>
                </c:pt>
                <c:pt idx="126">
                  <c:v>6.6971821749026595E-3</c:v>
                </c:pt>
                <c:pt idx="127">
                  <c:v>6.6963668700659217E-3</c:v>
                </c:pt>
                <c:pt idx="128">
                  <c:v>6.691964223947534E-3</c:v>
                </c:pt>
                <c:pt idx="129">
                  <c:v>6.6901297880648716E-3</c:v>
                </c:pt>
                <c:pt idx="130">
                  <c:v>6.6823436268740192E-3</c:v>
                </c:pt>
                <c:pt idx="131">
                  <c:v>6.6823436268740192E-3</c:v>
                </c:pt>
                <c:pt idx="132">
                  <c:v>6.6802645995403358E-3</c:v>
                </c:pt>
                <c:pt idx="133">
                  <c:v>6.6802645995403358E-3</c:v>
                </c:pt>
                <c:pt idx="134">
                  <c:v>6.6802645995403358E-3</c:v>
                </c:pt>
                <c:pt idx="135">
                  <c:v>6.6802645995403358E-3</c:v>
                </c:pt>
                <c:pt idx="136">
                  <c:v>6.6802645995403358E-3</c:v>
                </c:pt>
                <c:pt idx="137">
                  <c:v>6.6802238342984991E-3</c:v>
                </c:pt>
                <c:pt idx="138">
                  <c:v>6.6789601118015544E-3</c:v>
                </c:pt>
                <c:pt idx="139">
                  <c:v>6.666363652073945E-3</c:v>
                </c:pt>
                <c:pt idx="140">
                  <c:v>6.6638362070800556E-3</c:v>
                </c:pt>
                <c:pt idx="141">
                  <c:v>6.6633062589361754E-3</c:v>
                </c:pt>
                <c:pt idx="142">
                  <c:v>6.6625724845831109E-3</c:v>
                </c:pt>
                <c:pt idx="143">
                  <c:v>6.6620425364392315E-3</c:v>
                </c:pt>
                <c:pt idx="144">
                  <c:v>6.6611864663606562E-3</c:v>
                </c:pt>
                <c:pt idx="145">
                  <c:v>6.659311265236157E-3</c:v>
                </c:pt>
                <c:pt idx="146">
                  <c:v>6.6531149484769445E-3</c:v>
                </c:pt>
                <c:pt idx="147">
                  <c:v>6.6489568938095786E-3</c:v>
                </c:pt>
                <c:pt idx="148">
                  <c:v>6.6488345980840677E-3</c:v>
                </c:pt>
                <c:pt idx="149">
                  <c:v>6.6473262841361012E-3</c:v>
                </c:pt>
                <c:pt idx="150">
                  <c:v>6.6471632231687536E-3</c:v>
                </c:pt>
                <c:pt idx="151">
                  <c:v>6.6450841958350711E-3</c:v>
                </c:pt>
                <c:pt idx="152">
                  <c:v>6.6447988391422127E-3</c:v>
                </c:pt>
                <c:pt idx="153">
                  <c:v>6.6314686050615379E-3</c:v>
                </c:pt>
                <c:pt idx="154">
                  <c:v>6.6307348307084735E-3</c:v>
                </c:pt>
                <c:pt idx="155">
                  <c:v>6.6302048825645932E-3</c:v>
                </c:pt>
                <c:pt idx="156">
                  <c:v>6.6293895777278546E-3</c:v>
                </c:pt>
                <c:pt idx="157">
                  <c:v>6.6293895777278546E-3</c:v>
                </c:pt>
                <c:pt idx="158">
                  <c:v>6.6289411600676485E-3</c:v>
                </c:pt>
                <c:pt idx="159">
                  <c:v>6.6277182028125405E-3</c:v>
                </c:pt>
                <c:pt idx="160">
                  <c:v>6.6269844284594761E-3</c:v>
                </c:pt>
                <c:pt idx="161">
                  <c:v>6.6264544803155967E-3</c:v>
                </c:pt>
                <c:pt idx="162">
                  <c:v>6.6141841425226815E-3</c:v>
                </c:pt>
                <c:pt idx="163">
                  <c:v>6.6121866456726724E-3</c:v>
                </c:pt>
                <c:pt idx="164">
                  <c:v>6.5786368516408842E-3</c:v>
                </c:pt>
                <c:pt idx="165">
                  <c:v>6.5679155930377731E-3</c:v>
                </c:pt>
                <c:pt idx="166">
                  <c:v>6.5646136084489826E-3</c:v>
                </c:pt>
                <c:pt idx="167">
                  <c:v>6.5504273042897325E-3</c:v>
                </c:pt>
                <c:pt idx="168">
                  <c:v>6.5344473294896583E-3</c:v>
                </c:pt>
                <c:pt idx="169">
                  <c:v>6.5229719139125644E-3</c:v>
                </c:pt>
                <c:pt idx="170">
                  <c:v>6.5196087814610171E-3</c:v>
                </c:pt>
                <c:pt idx="171">
                  <c:v>6.517040571225291E-3</c:v>
                </c:pt>
                <c:pt idx="172">
                  <c:v>6.5114149678517953E-3</c:v>
                </c:pt>
                <c:pt idx="173">
                  <c:v>6.5114149678517953E-3</c:v>
                </c:pt>
                <c:pt idx="174">
                  <c:v>6.508642931406885E-3</c:v>
                </c:pt>
                <c:pt idx="175">
                  <c:v>6.4988592733660235E-3</c:v>
                </c:pt>
                <c:pt idx="176">
                  <c:v>6.4760715031791823E-3</c:v>
                </c:pt>
                <c:pt idx="177">
                  <c:v>6.4716280918189579E-3</c:v>
                </c:pt>
                <c:pt idx="178">
                  <c:v>6.4636381044189204E-3</c:v>
                </c:pt>
                <c:pt idx="179">
                  <c:v>6.4624966776474866E-3</c:v>
                </c:pt>
                <c:pt idx="180">
                  <c:v>6.4530391415413202E-3</c:v>
                </c:pt>
                <c:pt idx="181">
                  <c:v>6.4513677666260061E-3</c:v>
                </c:pt>
                <c:pt idx="182">
                  <c:v>6.4492479740504861E-3</c:v>
                </c:pt>
                <c:pt idx="183">
                  <c:v>6.4448249453111801E-3</c:v>
                </c:pt>
                <c:pt idx="184">
                  <c:v>6.4434185444678061E-3</c:v>
                </c:pt>
                <c:pt idx="185">
                  <c:v>6.4363050097672632E-3</c:v>
                </c:pt>
                <c:pt idx="186">
                  <c:v>6.4331864687667377E-3</c:v>
                </c:pt>
                <c:pt idx="187">
                  <c:v>6.4330641730412277E-3</c:v>
                </c:pt>
                <c:pt idx="188">
                  <c:v>6.4324526944136732E-3</c:v>
                </c:pt>
                <c:pt idx="189">
                  <c:v>6.4294360665177411E-3</c:v>
                </c:pt>
                <c:pt idx="190">
                  <c:v>6.4190816950911618E-3</c:v>
                </c:pt>
                <c:pt idx="191">
                  <c:v>6.4140675703452206E-3</c:v>
                </c:pt>
                <c:pt idx="192">
                  <c:v>6.4137006831686879E-3</c:v>
                </c:pt>
                <c:pt idx="193">
                  <c:v>6.4120293082533739E-3</c:v>
                </c:pt>
                <c:pt idx="194">
                  <c:v>6.3992290223165802E-3</c:v>
                </c:pt>
                <c:pt idx="195">
                  <c:v>6.3992290223165802E-3</c:v>
                </c:pt>
                <c:pt idx="196">
                  <c:v>6.3971499949828968E-3</c:v>
                </c:pt>
                <c:pt idx="197">
                  <c:v>6.3883854679879582E-3</c:v>
                </c:pt>
                <c:pt idx="198">
                  <c:v>6.3819649423986421E-3</c:v>
                </c:pt>
                <c:pt idx="199">
                  <c:v>6.3818222640522129E-3</c:v>
                </c:pt>
                <c:pt idx="200">
                  <c:v>6.3818222640522129E-3</c:v>
                </c:pt>
                <c:pt idx="201">
                  <c:v>6.3812923159083336E-3</c:v>
                </c:pt>
                <c:pt idx="202">
                  <c:v>6.3681251427950072E-3</c:v>
                </c:pt>
                <c:pt idx="203">
                  <c:v>6.3669021855398992E-3</c:v>
                </c:pt>
                <c:pt idx="204">
                  <c:v>6.3649046886898901E-3</c:v>
                </c:pt>
                <c:pt idx="205">
                  <c:v>6.3635186704674345E-3</c:v>
                </c:pt>
                <c:pt idx="206">
                  <c:v>6.3618472955521204E-3</c:v>
                </c:pt>
                <c:pt idx="207">
                  <c:v>6.3536534819428987E-3</c:v>
                </c:pt>
                <c:pt idx="208">
                  <c:v>6.3507999150143142E-3</c:v>
                </c:pt>
                <c:pt idx="209">
                  <c:v>6.3500253754194122E-3</c:v>
                </c:pt>
                <c:pt idx="210">
                  <c:v>6.3371435589989443E-3</c:v>
                </c:pt>
                <c:pt idx="211">
                  <c:v>6.3358798365019996E-3</c:v>
                </c:pt>
                <c:pt idx="212">
                  <c:v>6.3326186171550457E-3</c:v>
                </c:pt>
                <c:pt idx="213">
                  <c:v>6.3314568077626936E-3</c:v>
                </c:pt>
                <c:pt idx="214">
                  <c:v>6.3205521055713157E-3</c:v>
                </c:pt>
                <c:pt idx="215">
                  <c:v>6.3198998617019254E-3</c:v>
                </c:pt>
                <c:pt idx="216">
                  <c:v>6.3197368007345779E-3</c:v>
                </c:pt>
                <c:pt idx="217">
                  <c:v>6.3195125919044744E-3</c:v>
                </c:pt>
                <c:pt idx="218">
                  <c:v>6.3174743298126286E-3</c:v>
                </c:pt>
                <c:pt idx="219">
                  <c:v>6.3168832338059925E-3</c:v>
                </c:pt>
                <c:pt idx="220">
                  <c:v>6.3165163466294607E-3</c:v>
                </c:pt>
                <c:pt idx="221">
                  <c:v>6.3124602050666865E-3</c:v>
                </c:pt>
                <c:pt idx="222">
                  <c:v>6.3029007558559284E-3</c:v>
                </c:pt>
                <c:pt idx="223">
                  <c:v>6.3027784601304175E-3</c:v>
                </c:pt>
                <c:pt idx="224">
                  <c:v>6.3021873641237822E-3</c:v>
                </c:pt>
                <c:pt idx="225">
                  <c:v>6.2970305610314109E-3</c:v>
                </c:pt>
                <c:pt idx="226">
                  <c:v>6.2863500676701364E-3</c:v>
                </c:pt>
                <c:pt idx="227">
                  <c:v>6.2848621363430892E-3</c:v>
                </c:pt>
                <c:pt idx="228">
                  <c:v>6.284597162271149E-3</c:v>
                </c:pt>
                <c:pt idx="229">
                  <c:v>6.2831907614277751E-3</c:v>
                </c:pt>
                <c:pt idx="230">
                  <c:v>6.2694732575496502E-3</c:v>
                </c:pt>
                <c:pt idx="231">
                  <c:v>6.2678018826343362E-3</c:v>
                </c:pt>
                <c:pt idx="232">
                  <c:v>6.267271934490456E-3</c:v>
                </c:pt>
                <c:pt idx="233">
                  <c:v>6.2529225693638592E-3</c:v>
                </c:pt>
                <c:pt idx="234">
                  <c:v>6.2466039568791357E-3</c:v>
                </c:pt>
                <c:pt idx="235">
                  <c:v>6.2466039568791357E-3</c:v>
                </c:pt>
                <c:pt idx="236">
                  <c:v>6.2380432560933813E-3</c:v>
                </c:pt>
                <c:pt idx="237">
                  <c:v>6.235841933034187E-3</c:v>
                </c:pt>
                <c:pt idx="238">
                  <c:v>6.2355158110994919E-3</c:v>
                </c:pt>
                <c:pt idx="239">
                  <c:v>6.2337629057005045E-3</c:v>
                </c:pt>
                <c:pt idx="240">
                  <c:v>6.2337629057005045E-3</c:v>
                </c:pt>
                <c:pt idx="241">
                  <c:v>6.2320507655433538E-3</c:v>
                </c:pt>
                <c:pt idx="242">
                  <c:v>6.2320507655433538E-3</c:v>
                </c:pt>
                <c:pt idx="243">
                  <c:v>6.2313169911902885E-3</c:v>
                </c:pt>
                <c:pt idx="244">
                  <c:v>6.2206772630708515E-3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74-40E0-834A-4DA124C84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Active!$F$21:$F$294</c:f>
              <c:numCache>
                <c:formatCode>General</c:formatCode>
                <c:ptCount val="274"/>
                <c:pt idx="0">
                  <c:v>-95.5</c:v>
                </c:pt>
                <c:pt idx="1">
                  <c:v>0</c:v>
                </c:pt>
                <c:pt idx="2">
                  <c:v>0</c:v>
                </c:pt>
                <c:pt idx="3">
                  <c:v>236</c:v>
                </c:pt>
                <c:pt idx="4">
                  <c:v>236.5</c:v>
                </c:pt>
                <c:pt idx="5">
                  <c:v>249.5</c:v>
                </c:pt>
                <c:pt idx="6">
                  <c:v>265</c:v>
                </c:pt>
                <c:pt idx="7">
                  <c:v>276</c:v>
                </c:pt>
                <c:pt idx="8">
                  <c:v>284</c:v>
                </c:pt>
                <c:pt idx="9">
                  <c:v>285</c:v>
                </c:pt>
                <c:pt idx="10">
                  <c:v>306</c:v>
                </c:pt>
                <c:pt idx="11">
                  <c:v>307</c:v>
                </c:pt>
                <c:pt idx="12">
                  <c:v>731</c:v>
                </c:pt>
                <c:pt idx="13">
                  <c:v>2838</c:v>
                </c:pt>
                <c:pt idx="14">
                  <c:v>3578</c:v>
                </c:pt>
                <c:pt idx="15">
                  <c:v>8260.5</c:v>
                </c:pt>
                <c:pt idx="16">
                  <c:v>8299</c:v>
                </c:pt>
                <c:pt idx="17">
                  <c:v>8584</c:v>
                </c:pt>
                <c:pt idx="18">
                  <c:v>8915</c:v>
                </c:pt>
                <c:pt idx="19">
                  <c:v>8915.5</c:v>
                </c:pt>
                <c:pt idx="20">
                  <c:v>8954</c:v>
                </c:pt>
                <c:pt idx="21">
                  <c:v>8990.5</c:v>
                </c:pt>
                <c:pt idx="22">
                  <c:v>9022</c:v>
                </c:pt>
                <c:pt idx="23">
                  <c:v>9344</c:v>
                </c:pt>
                <c:pt idx="24">
                  <c:v>9492.5</c:v>
                </c:pt>
                <c:pt idx="25">
                  <c:v>9856</c:v>
                </c:pt>
                <c:pt idx="26">
                  <c:v>10158.5</c:v>
                </c:pt>
                <c:pt idx="27">
                  <c:v>10822</c:v>
                </c:pt>
                <c:pt idx="28">
                  <c:v>10823</c:v>
                </c:pt>
                <c:pt idx="29">
                  <c:v>10863</c:v>
                </c:pt>
                <c:pt idx="30">
                  <c:v>12850</c:v>
                </c:pt>
                <c:pt idx="31">
                  <c:v>12890</c:v>
                </c:pt>
                <c:pt idx="32">
                  <c:v>12890</c:v>
                </c:pt>
                <c:pt idx="33">
                  <c:v>12892</c:v>
                </c:pt>
                <c:pt idx="34">
                  <c:v>13570</c:v>
                </c:pt>
                <c:pt idx="35">
                  <c:v>18074</c:v>
                </c:pt>
                <c:pt idx="36">
                  <c:v>18861</c:v>
                </c:pt>
                <c:pt idx="37">
                  <c:v>18987</c:v>
                </c:pt>
                <c:pt idx="38">
                  <c:v>19352</c:v>
                </c:pt>
                <c:pt idx="39">
                  <c:v>19409</c:v>
                </c:pt>
                <c:pt idx="40">
                  <c:v>19663</c:v>
                </c:pt>
                <c:pt idx="41">
                  <c:v>20152</c:v>
                </c:pt>
                <c:pt idx="42">
                  <c:v>20173</c:v>
                </c:pt>
                <c:pt idx="43">
                  <c:v>20174</c:v>
                </c:pt>
                <c:pt idx="44">
                  <c:v>20191</c:v>
                </c:pt>
                <c:pt idx="45">
                  <c:v>20191</c:v>
                </c:pt>
                <c:pt idx="46">
                  <c:v>20212</c:v>
                </c:pt>
                <c:pt idx="47">
                  <c:v>20232</c:v>
                </c:pt>
                <c:pt idx="48">
                  <c:v>20264</c:v>
                </c:pt>
                <c:pt idx="49">
                  <c:v>20374</c:v>
                </c:pt>
                <c:pt idx="50">
                  <c:v>20488</c:v>
                </c:pt>
                <c:pt idx="51">
                  <c:v>20671</c:v>
                </c:pt>
                <c:pt idx="52">
                  <c:v>20893</c:v>
                </c:pt>
                <c:pt idx="53">
                  <c:v>20910</c:v>
                </c:pt>
                <c:pt idx="54">
                  <c:v>20965</c:v>
                </c:pt>
                <c:pt idx="55">
                  <c:v>20994</c:v>
                </c:pt>
                <c:pt idx="56">
                  <c:v>21016</c:v>
                </c:pt>
                <c:pt idx="57">
                  <c:v>21026</c:v>
                </c:pt>
                <c:pt idx="58">
                  <c:v>21087</c:v>
                </c:pt>
                <c:pt idx="59">
                  <c:v>21088</c:v>
                </c:pt>
                <c:pt idx="60">
                  <c:v>21216</c:v>
                </c:pt>
                <c:pt idx="61">
                  <c:v>21296</c:v>
                </c:pt>
                <c:pt idx="62">
                  <c:v>21298</c:v>
                </c:pt>
                <c:pt idx="63">
                  <c:v>21308</c:v>
                </c:pt>
                <c:pt idx="64">
                  <c:v>21396.5</c:v>
                </c:pt>
                <c:pt idx="65">
                  <c:v>21408</c:v>
                </c:pt>
                <c:pt idx="66">
                  <c:v>21408</c:v>
                </c:pt>
                <c:pt idx="67">
                  <c:v>21704</c:v>
                </c:pt>
                <c:pt idx="68">
                  <c:v>21704</c:v>
                </c:pt>
                <c:pt idx="69">
                  <c:v>21711</c:v>
                </c:pt>
                <c:pt idx="70">
                  <c:v>21742</c:v>
                </c:pt>
                <c:pt idx="71">
                  <c:v>21797</c:v>
                </c:pt>
                <c:pt idx="72">
                  <c:v>21878</c:v>
                </c:pt>
                <c:pt idx="73">
                  <c:v>22068</c:v>
                </c:pt>
                <c:pt idx="74">
                  <c:v>22114.5</c:v>
                </c:pt>
                <c:pt idx="75">
                  <c:v>22149</c:v>
                </c:pt>
                <c:pt idx="76">
                  <c:v>22182</c:v>
                </c:pt>
                <c:pt idx="77">
                  <c:v>22192</c:v>
                </c:pt>
                <c:pt idx="78">
                  <c:v>22213</c:v>
                </c:pt>
                <c:pt idx="79">
                  <c:v>22222</c:v>
                </c:pt>
                <c:pt idx="80">
                  <c:v>22230</c:v>
                </c:pt>
                <c:pt idx="81">
                  <c:v>22232</c:v>
                </c:pt>
                <c:pt idx="82">
                  <c:v>22505</c:v>
                </c:pt>
                <c:pt idx="83">
                  <c:v>22680</c:v>
                </c:pt>
                <c:pt idx="84">
                  <c:v>22829</c:v>
                </c:pt>
                <c:pt idx="85">
                  <c:v>22922</c:v>
                </c:pt>
                <c:pt idx="86">
                  <c:v>22927</c:v>
                </c:pt>
                <c:pt idx="87">
                  <c:v>22927</c:v>
                </c:pt>
                <c:pt idx="88">
                  <c:v>22941</c:v>
                </c:pt>
                <c:pt idx="89">
                  <c:v>22942</c:v>
                </c:pt>
                <c:pt idx="90">
                  <c:v>22942.5</c:v>
                </c:pt>
                <c:pt idx="91">
                  <c:v>22942.5</c:v>
                </c:pt>
                <c:pt idx="92">
                  <c:v>22947</c:v>
                </c:pt>
                <c:pt idx="93">
                  <c:v>22947</c:v>
                </c:pt>
                <c:pt idx="94">
                  <c:v>22962</c:v>
                </c:pt>
                <c:pt idx="95">
                  <c:v>22993</c:v>
                </c:pt>
                <c:pt idx="96">
                  <c:v>23004.5</c:v>
                </c:pt>
                <c:pt idx="97">
                  <c:v>23004.5</c:v>
                </c:pt>
                <c:pt idx="98">
                  <c:v>23368</c:v>
                </c:pt>
                <c:pt idx="99">
                  <c:v>23379</c:v>
                </c:pt>
                <c:pt idx="100">
                  <c:v>23393.5</c:v>
                </c:pt>
                <c:pt idx="101">
                  <c:v>23454.5</c:v>
                </c:pt>
                <c:pt idx="102">
                  <c:v>23460</c:v>
                </c:pt>
                <c:pt idx="103">
                  <c:v>23470</c:v>
                </c:pt>
                <c:pt idx="104">
                  <c:v>23481</c:v>
                </c:pt>
                <c:pt idx="105">
                  <c:v>23516.5</c:v>
                </c:pt>
                <c:pt idx="106">
                  <c:v>23521</c:v>
                </c:pt>
                <c:pt idx="107">
                  <c:v>23720</c:v>
                </c:pt>
                <c:pt idx="108">
                  <c:v>23840.5</c:v>
                </c:pt>
                <c:pt idx="109">
                  <c:v>23866</c:v>
                </c:pt>
                <c:pt idx="110">
                  <c:v>23947</c:v>
                </c:pt>
                <c:pt idx="111">
                  <c:v>24139</c:v>
                </c:pt>
                <c:pt idx="112">
                  <c:v>24180</c:v>
                </c:pt>
                <c:pt idx="113">
                  <c:v>24231</c:v>
                </c:pt>
                <c:pt idx="114">
                  <c:v>24279</c:v>
                </c:pt>
                <c:pt idx="115">
                  <c:v>24292</c:v>
                </c:pt>
                <c:pt idx="116">
                  <c:v>24534</c:v>
                </c:pt>
                <c:pt idx="117">
                  <c:v>24544</c:v>
                </c:pt>
                <c:pt idx="118">
                  <c:v>24585</c:v>
                </c:pt>
                <c:pt idx="119">
                  <c:v>24602</c:v>
                </c:pt>
                <c:pt idx="120">
                  <c:v>24605</c:v>
                </c:pt>
                <c:pt idx="121">
                  <c:v>24739</c:v>
                </c:pt>
                <c:pt idx="122">
                  <c:v>24968</c:v>
                </c:pt>
                <c:pt idx="123">
                  <c:v>24981</c:v>
                </c:pt>
                <c:pt idx="124">
                  <c:v>25060</c:v>
                </c:pt>
                <c:pt idx="125">
                  <c:v>25396</c:v>
                </c:pt>
                <c:pt idx="126">
                  <c:v>25397</c:v>
                </c:pt>
                <c:pt idx="127">
                  <c:v>25417</c:v>
                </c:pt>
                <c:pt idx="128">
                  <c:v>25525</c:v>
                </c:pt>
                <c:pt idx="129">
                  <c:v>25570</c:v>
                </c:pt>
                <c:pt idx="130">
                  <c:v>25761</c:v>
                </c:pt>
                <c:pt idx="131">
                  <c:v>25761</c:v>
                </c:pt>
                <c:pt idx="132">
                  <c:v>25812</c:v>
                </c:pt>
                <c:pt idx="133">
                  <c:v>25812</c:v>
                </c:pt>
                <c:pt idx="134">
                  <c:v>25812</c:v>
                </c:pt>
                <c:pt idx="135">
                  <c:v>25812</c:v>
                </c:pt>
                <c:pt idx="136">
                  <c:v>25812</c:v>
                </c:pt>
                <c:pt idx="137">
                  <c:v>25813</c:v>
                </c:pt>
                <c:pt idx="138">
                  <c:v>25844</c:v>
                </c:pt>
                <c:pt idx="139">
                  <c:v>26153</c:v>
                </c:pt>
                <c:pt idx="140">
                  <c:v>26215</c:v>
                </c:pt>
                <c:pt idx="141">
                  <c:v>26228</c:v>
                </c:pt>
                <c:pt idx="142">
                  <c:v>26246</c:v>
                </c:pt>
                <c:pt idx="143">
                  <c:v>26259</c:v>
                </c:pt>
                <c:pt idx="144">
                  <c:v>26280</c:v>
                </c:pt>
                <c:pt idx="145">
                  <c:v>26326</c:v>
                </c:pt>
                <c:pt idx="146">
                  <c:v>26478</c:v>
                </c:pt>
                <c:pt idx="147">
                  <c:v>26580</c:v>
                </c:pt>
                <c:pt idx="148">
                  <c:v>26583</c:v>
                </c:pt>
                <c:pt idx="149">
                  <c:v>26620</c:v>
                </c:pt>
                <c:pt idx="150">
                  <c:v>26624</c:v>
                </c:pt>
                <c:pt idx="151">
                  <c:v>26675</c:v>
                </c:pt>
                <c:pt idx="152">
                  <c:v>26682</c:v>
                </c:pt>
                <c:pt idx="153">
                  <c:v>27009</c:v>
                </c:pt>
                <c:pt idx="154">
                  <c:v>27027</c:v>
                </c:pt>
                <c:pt idx="155">
                  <c:v>27040</c:v>
                </c:pt>
                <c:pt idx="156">
                  <c:v>27060</c:v>
                </c:pt>
                <c:pt idx="157">
                  <c:v>27060</c:v>
                </c:pt>
                <c:pt idx="158">
                  <c:v>27071</c:v>
                </c:pt>
                <c:pt idx="159">
                  <c:v>27101</c:v>
                </c:pt>
                <c:pt idx="160">
                  <c:v>27119</c:v>
                </c:pt>
                <c:pt idx="161">
                  <c:v>27132</c:v>
                </c:pt>
                <c:pt idx="162">
                  <c:v>27433</c:v>
                </c:pt>
                <c:pt idx="163">
                  <c:v>27482</c:v>
                </c:pt>
                <c:pt idx="164">
                  <c:v>28305</c:v>
                </c:pt>
                <c:pt idx="165">
                  <c:v>28568</c:v>
                </c:pt>
                <c:pt idx="166">
                  <c:v>28649</c:v>
                </c:pt>
                <c:pt idx="167">
                  <c:v>28997</c:v>
                </c:pt>
                <c:pt idx="168">
                  <c:v>29389</c:v>
                </c:pt>
                <c:pt idx="169">
                  <c:v>29670.5</c:v>
                </c:pt>
                <c:pt idx="170">
                  <c:v>29753</c:v>
                </c:pt>
                <c:pt idx="171">
                  <c:v>29816</c:v>
                </c:pt>
                <c:pt idx="172">
                  <c:v>29954</c:v>
                </c:pt>
                <c:pt idx="173">
                  <c:v>29954</c:v>
                </c:pt>
                <c:pt idx="174">
                  <c:v>30022</c:v>
                </c:pt>
                <c:pt idx="175">
                  <c:v>30262</c:v>
                </c:pt>
                <c:pt idx="176">
                  <c:v>30821</c:v>
                </c:pt>
                <c:pt idx="177">
                  <c:v>30930</c:v>
                </c:pt>
                <c:pt idx="178">
                  <c:v>31126</c:v>
                </c:pt>
                <c:pt idx="179">
                  <c:v>31154</c:v>
                </c:pt>
                <c:pt idx="180">
                  <c:v>31386</c:v>
                </c:pt>
                <c:pt idx="181">
                  <c:v>31427</c:v>
                </c:pt>
                <c:pt idx="182">
                  <c:v>31479</c:v>
                </c:pt>
                <c:pt idx="183">
                  <c:v>31587.5</c:v>
                </c:pt>
                <c:pt idx="184">
                  <c:v>31622</c:v>
                </c:pt>
                <c:pt idx="185">
                  <c:v>31796.5</c:v>
                </c:pt>
                <c:pt idx="186">
                  <c:v>31873</c:v>
                </c:pt>
                <c:pt idx="187">
                  <c:v>31876</c:v>
                </c:pt>
                <c:pt idx="188">
                  <c:v>31891</c:v>
                </c:pt>
                <c:pt idx="189">
                  <c:v>31965</c:v>
                </c:pt>
                <c:pt idx="190">
                  <c:v>32219</c:v>
                </c:pt>
                <c:pt idx="191">
                  <c:v>32342</c:v>
                </c:pt>
                <c:pt idx="192">
                  <c:v>32351</c:v>
                </c:pt>
                <c:pt idx="193">
                  <c:v>32392</c:v>
                </c:pt>
                <c:pt idx="194">
                  <c:v>32706</c:v>
                </c:pt>
                <c:pt idx="195">
                  <c:v>32706</c:v>
                </c:pt>
                <c:pt idx="196">
                  <c:v>32757</c:v>
                </c:pt>
                <c:pt idx="197">
                  <c:v>32972</c:v>
                </c:pt>
                <c:pt idx="198">
                  <c:v>33129.5</c:v>
                </c:pt>
                <c:pt idx="199">
                  <c:v>33133</c:v>
                </c:pt>
                <c:pt idx="200">
                  <c:v>33133</c:v>
                </c:pt>
                <c:pt idx="201">
                  <c:v>33146</c:v>
                </c:pt>
                <c:pt idx="202">
                  <c:v>33469</c:v>
                </c:pt>
                <c:pt idx="203">
                  <c:v>33499</c:v>
                </c:pt>
                <c:pt idx="204">
                  <c:v>33548</c:v>
                </c:pt>
                <c:pt idx="205">
                  <c:v>33582</c:v>
                </c:pt>
                <c:pt idx="206">
                  <c:v>33623</c:v>
                </c:pt>
                <c:pt idx="207">
                  <c:v>33824</c:v>
                </c:pt>
                <c:pt idx="208">
                  <c:v>33894</c:v>
                </c:pt>
                <c:pt idx="209">
                  <c:v>33913</c:v>
                </c:pt>
                <c:pt idx="210">
                  <c:v>34229</c:v>
                </c:pt>
                <c:pt idx="211">
                  <c:v>34260</c:v>
                </c:pt>
                <c:pt idx="212">
                  <c:v>34340</c:v>
                </c:pt>
                <c:pt idx="213">
                  <c:v>34368.5</c:v>
                </c:pt>
                <c:pt idx="214">
                  <c:v>34636</c:v>
                </c:pt>
                <c:pt idx="215">
                  <c:v>34652</c:v>
                </c:pt>
                <c:pt idx="216">
                  <c:v>34656</c:v>
                </c:pt>
                <c:pt idx="217">
                  <c:v>34661.5</c:v>
                </c:pt>
                <c:pt idx="218">
                  <c:v>34711.5</c:v>
                </c:pt>
                <c:pt idx="219">
                  <c:v>34726</c:v>
                </c:pt>
                <c:pt idx="220">
                  <c:v>34735</c:v>
                </c:pt>
                <c:pt idx="221">
                  <c:v>34834.5</c:v>
                </c:pt>
                <c:pt idx="222">
                  <c:v>35069</c:v>
                </c:pt>
                <c:pt idx="223">
                  <c:v>35072</c:v>
                </c:pt>
                <c:pt idx="224">
                  <c:v>35086.5</c:v>
                </c:pt>
                <c:pt idx="225">
                  <c:v>35213</c:v>
                </c:pt>
                <c:pt idx="226">
                  <c:v>35475</c:v>
                </c:pt>
                <c:pt idx="227">
                  <c:v>35511.5</c:v>
                </c:pt>
                <c:pt idx="228">
                  <c:v>35518</c:v>
                </c:pt>
                <c:pt idx="229">
                  <c:v>35552.5</c:v>
                </c:pt>
                <c:pt idx="230">
                  <c:v>35889</c:v>
                </c:pt>
                <c:pt idx="231">
                  <c:v>35930</c:v>
                </c:pt>
                <c:pt idx="232">
                  <c:v>35943</c:v>
                </c:pt>
                <c:pt idx="233">
                  <c:v>36295</c:v>
                </c:pt>
                <c:pt idx="234">
                  <c:v>36450</c:v>
                </c:pt>
                <c:pt idx="235">
                  <c:v>36450</c:v>
                </c:pt>
                <c:pt idx="236">
                  <c:v>36660</c:v>
                </c:pt>
                <c:pt idx="237">
                  <c:v>36714</c:v>
                </c:pt>
                <c:pt idx="238">
                  <c:v>36722</c:v>
                </c:pt>
                <c:pt idx="239">
                  <c:v>36765</c:v>
                </c:pt>
                <c:pt idx="240">
                  <c:v>36765</c:v>
                </c:pt>
                <c:pt idx="241">
                  <c:v>36807</c:v>
                </c:pt>
                <c:pt idx="242">
                  <c:v>36807</c:v>
                </c:pt>
                <c:pt idx="243">
                  <c:v>36825</c:v>
                </c:pt>
                <c:pt idx="244">
                  <c:v>37086</c:v>
                </c:pt>
              </c:numCache>
            </c:numRef>
          </c:xVal>
          <c:yVal>
            <c:numRef>
              <c:f>Active!$U$21:$U$294</c:f>
              <c:numCache>
                <c:formatCode>General</c:formatCode>
                <c:ptCount val="274"/>
                <c:pt idx="65">
                  <c:v>-9.4748799994704314E-2</c:v>
                </c:pt>
                <c:pt idx="137">
                  <c:v>0.10840570000436855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74-40E0-834A-4DA124C84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330272"/>
        <c:axId val="1"/>
      </c:scatterChart>
      <c:valAx>
        <c:axId val="498330272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878280839895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33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56266404199475"/>
          <c:y val="0.9204921861831491"/>
          <c:w val="0.8000006561679791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1095375</xdr:colOff>
      <xdr:row>0</xdr:row>
      <xdr:rowOff>0</xdr:rowOff>
    </xdr:from>
    <xdr:to>
      <xdr:col>16</xdr:col>
      <xdr:colOff>466725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7CF29518-39D0-42E1-9F78-F9412095E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609600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C949A33-72F5-7A18-40BD-3D780B671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0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aavso.org/sites/default/files/jaavso/v36n2/171.pdf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aavso.org/sites/default/files/jaavso/v36n2/186.pdf" TargetMode="External"/><Relationship Id="rId34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39" TargetMode="External"/><Relationship Id="rId12" Type="http://schemas.openxmlformats.org/officeDocument/2006/relationships/hyperlink" Target="http://www.konkoly.hu/cgi-bin/IBVS?5502" TargetMode="External"/><Relationship Id="rId17" Type="http://schemas.openxmlformats.org/officeDocument/2006/relationships/hyperlink" Target="http://www.bav-astro.de/sfs/BAVM_link.php?BAVMnr=193" TargetMode="External"/><Relationship Id="rId25" Type="http://schemas.openxmlformats.org/officeDocument/2006/relationships/hyperlink" Target="http://vsolj.cetus-net.org/vsoljno50.pdf" TargetMode="External"/><Relationship Id="rId33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www.aavso.org/sites/default/files/jaavso/v36n2/186.pdf" TargetMode="External"/><Relationship Id="rId29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38" TargetMode="External"/><Relationship Id="rId11" Type="http://schemas.openxmlformats.org/officeDocument/2006/relationships/hyperlink" Target="http://www.bav-astro.de/sfs/BAVM_link.php?BAVMnr=80" TargetMode="External"/><Relationship Id="rId24" Type="http://schemas.openxmlformats.org/officeDocument/2006/relationships/hyperlink" Target="http://www.bav-astro.de/sfs/BAVM_link.php?BAVMnr=212" TargetMode="External"/><Relationship Id="rId32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2" TargetMode="External"/><Relationship Id="rId15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konkoly.hu/cgi-bin/IBVS?5929" TargetMode="External"/><Relationship Id="rId28" Type="http://schemas.openxmlformats.org/officeDocument/2006/relationships/hyperlink" Target="http://www.bav-astro.de/sfs/BAVM_link.php?BAVMnr=231" TargetMode="External"/><Relationship Id="rId36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80" TargetMode="External"/><Relationship Id="rId19" Type="http://schemas.openxmlformats.org/officeDocument/2006/relationships/hyperlink" Target="http://www.aavso.org/sites/default/files/jaavso/v36n2/186.pdf" TargetMode="External"/><Relationship Id="rId31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konkoly.hu/cgi-bin/IBVS?5602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www.bav-astro.de/sfs/BAVM_link.php?BAVMnr=234" TargetMode="External"/><Relationship Id="rId35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7"/>
  <sheetViews>
    <sheetView tabSelected="1" workbookViewId="0">
      <pane ySplit="20" topLeftCell="A247" activePane="bottomLeft" state="frozen"/>
      <selection pane="bottomLeft" activeCell="C18" sqref="C18:D18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111</v>
      </c>
    </row>
    <row r="2" spans="1:6" x14ac:dyDescent="0.2">
      <c r="A2" t="s">
        <v>27</v>
      </c>
      <c r="B2" s="8" t="s">
        <v>110</v>
      </c>
      <c r="D2" s="33" t="s">
        <v>121</v>
      </c>
    </row>
    <row r="3" spans="1:6" ht="13.5" thickBot="1" x14ac:dyDescent="0.25">
      <c r="D3" s="33" t="s">
        <v>122</v>
      </c>
    </row>
    <row r="4" spans="1:6" ht="14.25" thickTop="1" thickBot="1" x14ac:dyDescent="0.25">
      <c r="A4" s="5" t="s">
        <v>3</v>
      </c>
      <c r="C4" s="2">
        <v>26325.465</v>
      </c>
      <c r="D4" s="3">
        <v>0.90140109999999996</v>
      </c>
    </row>
    <row r="5" spans="1:6" ht="13.5" thickTop="1" x14ac:dyDescent="0.2">
      <c r="A5" s="10" t="s">
        <v>114</v>
      </c>
      <c r="B5" s="9"/>
      <c r="C5" s="11">
        <v>-9.5</v>
      </c>
      <c r="D5" s="9" t="s">
        <v>115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26325.465</v>
      </c>
    </row>
    <row r="8" spans="1:6" x14ac:dyDescent="0.2">
      <c r="A8" t="s">
        <v>6</v>
      </c>
      <c r="C8">
        <f>+D4</f>
        <v>0.90140109999999996</v>
      </c>
    </row>
    <row r="9" spans="1:6" x14ac:dyDescent="0.2">
      <c r="A9" s="25" t="s">
        <v>119</v>
      </c>
      <c r="B9" s="26">
        <v>141</v>
      </c>
      <c r="C9" s="14" t="str">
        <f>"F"&amp;B9</f>
        <v>F141</v>
      </c>
      <c r="D9" s="15" t="str">
        <f>"G"&amp;B9</f>
        <v>G141</v>
      </c>
    </row>
    <row r="10" spans="1:6" ht="13.5" thickBot="1" x14ac:dyDescent="0.25">
      <c r="A10" s="9"/>
      <c r="B10" s="9"/>
      <c r="C10" s="4" t="s">
        <v>23</v>
      </c>
      <c r="D10" s="4" t="s">
        <v>24</v>
      </c>
      <c r="E10" s="9"/>
    </row>
    <row r="11" spans="1:6" x14ac:dyDescent="0.2">
      <c r="A11" s="9" t="s">
        <v>19</v>
      </c>
      <c r="B11" s="9"/>
      <c r="C11" s="12">
        <f ca="1">INTERCEPT(INDIRECT($D$9):G985,INDIRECT($C$9):F985)</f>
        <v>7.7324970218350265E-3</v>
      </c>
      <c r="D11" s="13"/>
      <c r="E11" s="9"/>
    </row>
    <row r="12" spans="1:6" x14ac:dyDescent="0.2">
      <c r="A12" s="9" t="s">
        <v>20</v>
      </c>
      <c r="B12" s="9"/>
      <c r="C12" s="12">
        <f ca="1">SLOPE(INDIRECT($D$9):G985,INDIRECT($C$9):F985)</f>
        <v>-4.0765241836924306E-8</v>
      </c>
      <c r="D12" s="13"/>
      <c r="E12" s="9"/>
    </row>
    <row r="13" spans="1:6" x14ac:dyDescent="0.2">
      <c r="A13" s="9" t="s">
        <v>22</v>
      </c>
      <c r="B13" s="9"/>
      <c r="C13" s="13" t="s">
        <v>17</v>
      </c>
    </row>
    <row r="14" spans="1:6" x14ac:dyDescent="0.2">
      <c r="A14" s="9"/>
      <c r="B14" s="9"/>
      <c r="C14" s="9"/>
    </row>
    <row r="15" spans="1:6" x14ac:dyDescent="0.2">
      <c r="A15" s="16" t="s">
        <v>21</v>
      </c>
      <c r="B15" s="9"/>
      <c r="C15" s="17">
        <f ca="1">(C7+C11)+(C8+C12)*INT(MAX(F21:F3526))</f>
        <v>59754.832415277262</v>
      </c>
      <c r="E15" s="18" t="s">
        <v>124</v>
      </c>
      <c r="F15" s="11">
        <v>1</v>
      </c>
    </row>
    <row r="16" spans="1:6" x14ac:dyDescent="0.2">
      <c r="A16" s="20" t="s">
        <v>7</v>
      </c>
      <c r="B16" s="9"/>
      <c r="C16" s="21">
        <f ca="1">+C8+C12</f>
        <v>0.90140105923475811</v>
      </c>
      <c r="E16" s="18" t="s">
        <v>116</v>
      </c>
      <c r="F16" s="19">
        <f ca="1">NOW()+15018.5+$C$5/24</f>
        <v>59952.707432638883</v>
      </c>
    </row>
    <row r="17" spans="1:21" ht="13.5" thickBot="1" x14ac:dyDescent="0.25">
      <c r="A17" s="18" t="s">
        <v>112</v>
      </c>
      <c r="B17" s="9"/>
      <c r="C17" s="9">
        <f>COUNT(C21:C2184)</f>
        <v>245</v>
      </c>
      <c r="E17" s="18" t="s">
        <v>125</v>
      </c>
      <c r="F17" s="19">
        <f ca="1">ROUND(2*(F16-$C$7)/$C$8,0)/2+F15</f>
        <v>37306.5</v>
      </c>
    </row>
    <row r="18" spans="1:21" ht="14.25" thickTop="1" thickBot="1" x14ac:dyDescent="0.25">
      <c r="A18" s="20" t="s">
        <v>8</v>
      </c>
      <c r="B18" s="9"/>
      <c r="C18" s="23">
        <f ca="1">+C15</f>
        <v>59754.832415277262</v>
      </c>
      <c r="D18" s="24">
        <f ca="1">+C16</f>
        <v>0.90140105923475811</v>
      </c>
      <c r="E18" s="18" t="s">
        <v>117</v>
      </c>
      <c r="F18" s="15">
        <f ca="1">ROUND(2*(F16-$C$15)/$C$16,0)/2+F15</f>
        <v>220.5</v>
      </c>
    </row>
    <row r="19" spans="1:21" ht="13.5" thickTop="1" x14ac:dyDescent="0.2">
      <c r="E19" s="18" t="s">
        <v>118</v>
      </c>
      <c r="F19" s="22">
        <f ca="1">+$C$15+$C$16*F18-15018.5-$C$5/24</f>
        <v>44935.487182171863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58</v>
      </c>
      <c r="I20" s="7" t="s">
        <v>154</v>
      </c>
      <c r="J20" s="7" t="s">
        <v>149</v>
      </c>
      <c r="K20" s="7" t="s">
        <v>147</v>
      </c>
      <c r="L20" s="7" t="s">
        <v>105</v>
      </c>
      <c r="M20" s="7" t="s">
        <v>120</v>
      </c>
      <c r="N20" s="7" t="s">
        <v>28</v>
      </c>
      <c r="O20" s="7" t="s">
        <v>26</v>
      </c>
      <c r="P20" s="6" t="s">
        <v>25</v>
      </c>
      <c r="Q20" s="4" t="s">
        <v>18</v>
      </c>
      <c r="U20" s="62" t="s">
        <v>806</v>
      </c>
    </row>
    <row r="21" spans="1:21" x14ac:dyDescent="0.2">
      <c r="A21" s="60" t="s">
        <v>162</v>
      </c>
      <c r="B21" s="61" t="s">
        <v>103</v>
      </c>
      <c r="C21" s="60">
        <v>26239.399000000001</v>
      </c>
      <c r="D21" s="60" t="s">
        <v>154</v>
      </c>
      <c r="E21" s="34">
        <f>+(C21-C$7)/C$8</f>
        <v>-95.480247361578435</v>
      </c>
      <c r="F21" s="29">
        <f>ROUND(2*E21,0)/2</f>
        <v>-95.5</v>
      </c>
      <c r="G21" s="29">
        <f>+C21-(C$7+F21*C$8)</f>
        <v>1.7805049999878975E-2</v>
      </c>
      <c r="H21" s="29"/>
      <c r="I21" s="29">
        <f>+G21</f>
        <v>1.7805049999878975E-2</v>
      </c>
      <c r="J21" s="29"/>
      <c r="K21" s="29"/>
      <c r="M21" s="29"/>
      <c r="O21" s="29">
        <f ca="1">+C$11+C$12*F21</f>
        <v>7.7363901024304531E-3</v>
      </c>
      <c r="P21" s="29"/>
      <c r="Q21" s="31">
        <f>+C21-15018.5</f>
        <v>11220.899000000001</v>
      </c>
    </row>
    <row r="22" spans="1:21" x14ac:dyDescent="0.2">
      <c r="A22" s="29" t="s">
        <v>15</v>
      </c>
      <c r="B22" s="29"/>
      <c r="C22" s="30">
        <v>26325.465</v>
      </c>
      <c r="D22" s="30" t="s">
        <v>17</v>
      </c>
      <c r="E22" s="29">
        <f>+(C22-C$7)/C$8</f>
        <v>0</v>
      </c>
      <c r="F22" s="29">
        <f>ROUND(2*E22,0)/2</f>
        <v>0</v>
      </c>
      <c r="G22" s="29">
        <f>+C22-(C$7+F22*C$8)</f>
        <v>0</v>
      </c>
      <c r="H22" s="29">
        <f>+G22</f>
        <v>0</v>
      </c>
      <c r="I22" s="29"/>
      <c r="J22" s="29"/>
      <c r="K22" s="29"/>
      <c r="L22" s="29"/>
      <c r="M22" s="29"/>
      <c r="N22" s="29"/>
      <c r="O22" s="29">
        <f ca="1">+C$11+C$12*F22</f>
        <v>7.7324970218350265E-3</v>
      </c>
      <c r="P22" s="29"/>
      <c r="Q22" s="31">
        <f>+C22-15018.5</f>
        <v>11306.965</v>
      </c>
    </row>
    <row r="23" spans="1:21" x14ac:dyDescent="0.2">
      <c r="A23" s="60" t="s">
        <v>167</v>
      </c>
      <c r="B23" s="61" t="s">
        <v>109</v>
      </c>
      <c r="C23" s="60">
        <v>26325.474999999999</v>
      </c>
      <c r="D23" s="60" t="s">
        <v>154</v>
      </c>
      <c r="E23" s="34">
        <f>+(C23-C$7)/C$8</f>
        <v>1.1093840465026379E-2</v>
      </c>
      <c r="F23" s="29">
        <f>ROUND(2*E23,0)/2</f>
        <v>0</v>
      </c>
      <c r="G23" s="29">
        <f>+C23-(C$7+F23*C$8)</f>
        <v>9.9999999983992893E-3</v>
      </c>
      <c r="H23" s="29">
        <f>+G23</f>
        <v>9.9999999983992893E-3</v>
      </c>
      <c r="I23" s="29"/>
      <c r="J23" s="29"/>
      <c r="K23" s="29"/>
      <c r="M23" s="29"/>
      <c r="O23" s="29">
        <f ca="1">+C$11+C$12*F23</f>
        <v>7.7324970218350265E-3</v>
      </c>
      <c r="P23" s="29"/>
      <c r="Q23" s="31">
        <f>+C23-15018.5</f>
        <v>11306.974999999999</v>
      </c>
    </row>
    <row r="24" spans="1:21" x14ac:dyDescent="0.2">
      <c r="A24" s="60" t="s">
        <v>162</v>
      </c>
      <c r="B24" s="61" t="s">
        <v>109</v>
      </c>
      <c r="C24" s="60">
        <v>26538.201000000001</v>
      </c>
      <c r="D24" s="60" t="s">
        <v>154</v>
      </c>
      <c r="E24" s="34">
        <f>+(C24-C$7)/C$8</f>
        <v>236.00592455456376</v>
      </c>
      <c r="F24" s="29">
        <f>ROUND(2*E24,0)/2</f>
        <v>236</v>
      </c>
      <c r="G24" s="29">
        <f>+C24-(C$7+F24*C$8)</f>
        <v>5.3403999991132878E-3</v>
      </c>
      <c r="H24" s="29"/>
      <c r="I24" s="29">
        <f>+G24</f>
        <v>5.3403999991132878E-3</v>
      </c>
      <c r="J24" s="29"/>
      <c r="K24" s="29"/>
      <c r="M24" s="29"/>
      <c r="O24" s="29">
        <f ca="1">+C$11+C$12*F24</f>
        <v>7.7228764247615125E-3</v>
      </c>
      <c r="P24" s="29"/>
      <c r="Q24" s="31">
        <f>+C24-15018.5</f>
        <v>11519.701000000001</v>
      </c>
    </row>
    <row r="25" spans="1:21" x14ac:dyDescent="0.2">
      <c r="A25" s="60" t="s">
        <v>162</v>
      </c>
      <c r="B25" s="61" t="s">
        <v>103</v>
      </c>
      <c r="C25" s="60">
        <v>26538.655999999999</v>
      </c>
      <c r="D25" s="60" t="s">
        <v>154</v>
      </c>
      <c r="E25" s="34">
        <f>+(C25-C$7)/C$8</f>
        <v>236.51069429580119</v>
      </c>
      <c r="F25" s="29">
        <f>ROUND(2*E25,0)/2</f>
        <v>236.5</v>
      </c>
      <c r="G25" s="29">
        <f>+C25-(C$7+F25*C$8)</f>
        <v>9.6398499990755226E-3</v>
      </c>
      <c r="H25" s="29"/>
      <c r="I25" s="29">
        <f>+G25</f>
        <v>9.6398499990755226E-3</v>
      </c>
      <c r="J25" s="29"/>
      <c r="K25" s="29"/>
      <c r="M25" s="29"/>
      <c r="O25" s="29">
        <f ca="1">+C$11+C$12*F25</f>
        <v>7.7228560421405941E-3</v>
      </c>
      <c r="P25" s="29"/>
      <c r="Q25" s="31">
        <f>+C25-15018.5</f>
        <v>11520.155999999999</v>
      </c>
    </row>
    <row r="26" spans="1:21" x14ac:dyDescent="0.2">
      <c r="A26" s="60" t="s">
        <v>176</v>
      </c>
      <c r="B26" s="61" t="s">
        <v>103</v>
      </c>
      <c r="C26" s="60">
        <v>26550.38</v>
      </c>
      <c r="D26" s="60" t="s">
        <v>154</v>
      </c>
      <c r="E26" s="34">
        <f>+(C26-C$7)/C$8</f>
        <v>249.51711285908226</v>
      </c>
      <c r="F26" s="29">
        <f>ROUND(2*E26,0)/2</f>
        <v>249.5</v>
      </c>
      <c r="G26" s="29">
        <f>+C26-(C$7+F26*C$8)</f>
        <v>1.5425550001964439E-2</v>
      </c>
      <c r="H26" s="29"/>
      <c r="I26" s="29">
        <f>+G26</f>
        <v>1.5425550001964439E-2</v>
      </c>
      <c r="J26" s="29"/>
      <c r="K26" s="29"/>
      <c r="M26" s="29"/>
      <c r="O26" s="29">
        <f ca="1">+C$11+C$12*F26</f>
        <v>7.7223260939967139E-3</v>
      </c>
      <c r="P26" s="29"/>
      <c r="Q26" s="31">
        <f>+C26-15018.5</f>
        <v>11531.880000000001</v>
      </c>
    </row>
    <row r="27" spans="1:21" x14ac:dyDescent="0.2">
      <c r="A27" s="60" t="s">
        <v>180</v>
      </c>
      <c r="B27" s="61" t="s">
        <v>109</v>
      </c>
      <c r="C27" s="60">
        <v>26564.343000000001</v>
      </c>
      <c r="D27" s="60" t="s">
        <v>154</v>
      </c>
      <c r="E27" s="34">
        <f>+(C27-C$7)/C$8</f>
        <v>265.00744230287785</v>
      </c>
      <c r="F27" s="29">
        <f>ROUND(2*E27,0)/2</f>
        <v>265</v>
      </c>
      <c r="G27" s="29">
        <f>+C27-(C$7+F27*C$8)</f>
        <v>6.7085000009683426E-3</v>
      </c>
      <c r="H27" s="29"/>
      <c r="I27" s="29">
        <f>+G27</f>
        <v>6.7085000009683426E-3</v>
      </c>
      <c r="J27" s="29"/>
      <c r="K27" s="29"/>
      <c r="M27" s="29"/>
      <c r="O27" s="29">
        <f ca="1">+C$11+C$12*F27</f>
        <v>7.7216942327482411E-3</v>
      </c>
      <c r="P27" s="29"/>
      <c r="Q27" s="31">
        <f>+C27-15018.5</f>
        <v>11545.843000000001</v>
      </c>
    </row>
    <row r="28" spans="1:21" x14ac:dyDescent="0.2">
      <c r="A28" s="60" t="s">
        <v>180</v>
      </c>
      <c r="B28" s="61" t="s">
        <v>109</v>
      </c>
      <c r="C28" s="60">
        <v>26574.258999999998</v>
      </c>
      <c r="D28" s="60" t="s">
        <v>154</v>
      </c>
      <c r="E28" s="34">
        <f>+(C28-C$7)/C$8</f>
        <v>276.00809450975606</v>
      </c>
      <c r="F28" s="29">
        <f>ROUND(2*E28,0)/2</f>
        <v>276</v>
      </c>
      <c r="G28" s="29">
        <f>+C28-(C$7+F28*C$8)</f>
        <v>7.2963999991770834E-3</v>
      </c>
      <c r="H28" s="29"/>
      <c r="I28" s="29">
        <f>+G28</f>
        <v>7.2963999991770834E-3</v>
      </c>
      <c r="J28" s="29"/>
      <c r="K28" s="29"/>
      <c r="M28" s="29"/>
      <c r="O28" s="29">
        <f ca="1">+C$11+C$12*F28</f>
        <v>7.7212458150880351E-3</v>
      </c>
      <c r="P28" s="29"/>
      <c r="Q28" s="31">
        <f>+C28-15018.5</f>
        <v>11555.758999999998</v>
      </c>
    </row>
    <row r="29" spans="1:21" x14ac:dyDescent="0.2">
      <c r="A29" s="60" t="s">
        <v>180</v>
      </c>
      <c r="B29" s="61" t="s">
        <v>109</v>
      </c>
      <c r="C29" s="60">
        <v>26581.457999999999</v>
      </c>
      <c r="D29" s="60" t="s">
        <v>154</v>
      </c>
      <c r="E29" s="34">
        <f>+(C29-C$7)/C$8</f>
        <v>283.99455026180755</v>
      </c>
      <c r="F29" s="29">
        <f>ROUND(2*E29,0)/2</f>
        <v>284</v>
      </c>
      <c r="G29" s="29">
        <f>+C29-(C$7+F29*C$8)</f>
        <v>-4.9123999997391365E-3</v>
      </c>
      <c r="H29" s="29"/>
      <c r="I29" s="29">
        <f>+G29</f>
        <v>-4.9123999997391365E-3</v>
      </c>
      <c r="J29" s="29"/>
      <c r="K29" s="29"/>
      <c r="M29" s="29"/>
      <c r="O29" s="29">
        <f ca="1">+C$11+C$12*F29</f>
        <v>7.72091969315334E-3</v>
      </c>
      <c r="P29" s="29"/>
      <c r="Q29" s="31">
        <f>+C29-15018.5</f>
        <v>11562.957999999999</v>
      </c>
    </row>
    <row r="30" spans="1:21" x14ac:dyDescent="0.2">
      <c r="A30" s="60" t="s">
        <v>180</v>
      </c>
      <c r="B30" s="61" t="s">
        <v>109</v>
      </c>
      <c r="C30" s="60">
        <v>26582.365000000002</v>
      </c>
      <c r="D30" s="60" t="s">
        <v>154</v>
      </c>
      <c r="E30" s="34">
        <f>+(C30-C$7)/C$8</f>
        <v>285.00076159214967</v>
      </c>
      <c r="F30" s="29">
        <f>ROUND(2*E30,0)/2</f>
        <v>285</v>
      </c>
      <c r="G30" s="29">
        <f>+C30-(C$7+F30*C$8)</f>
        <v>6.8650000321213156E-4</v>
      </c>
      <c r="H30" s="29"/>
      <c r="I30" s="29">
        <f>+G30</f>
        <v>6.8650000321213156E-4</v>
      </c>
      <c r="J30" s="29"/>
      <c r="K30" s="29"/>
      <c r="M30" s="29"/>
      <c r="O30" s="29">
        <f ca="1">+C$11+C$12*F30</f>
        <v>7.7208789279115033E-3</v>
      </c>
      <c r="P30" s="29"/>
      <c r="Q30" s="31">
        <f>+C30-15018.5</f>
        <v>11563.865000000002</v>
      </c>
    </row>
    <row r="31" spans="1:21" x14ac:dyDescent="0.2">
      <c r="A31" s="60" t="s">
        <v>180</v>
      </c>
      <c r="B31" s="61" t="s">
        <v>109</v>
      </c>
      <c r="C31" s="60">
        <v>26601.302</v>
      </c>
      <c r="D31" s="60" t="s">
        <v>154</v>
      </c>
      <c r="E31" s="34">
        <f>+(C31-C$7)/C$8</f>
        <v>306.00916728413085</v>
      </c>
      <c r="F31" s="29">
        <f>ROUND(2*E31,0)/2</f>
        <v>306</v>
      </c>
      <c r="G31" s="29">
        <f>+C31-(C$7+F31*C$8)</f>
        <v>8.2633999991230667E-3</v>
      </c>
      <c r="H31" s="29"/>
      <c r="I31" s="29">
        <f>+G31</f>
        <v>8.2633999991230667E-3</v>
      </c>
      <c r="J31" s="29"/>
      <c r="K31" s="29"/>
      <c r="M31" s="29"/>
      <c r="O31" s="29">
        <f ca="1">+C$11+C$12*F31</f>
        <v>7.720022857832928E-3</v>
      </c>
      <c r="P31" s="29"/>
      <c r="Q31" s="31">
        <f>+C31-15018.5</f>
        <v>11582.802</v>
      </c>
    </row>
    <row r="32" spans="1:21" x14ac:dyDescent="0.2">
      <c r="A32" s="60" t="s">
        <v>195</v>
      </c>
      <c r="B32" s="61" t="s">
        <v>109</v>
      </c>
      <c r="C32" s="60">
        <v>26602.201000000001</v>
      </c>
      <c r="D32" s="60" t="s">
        <v>154</v>
      </c>
      <c r="E32" s="34">
        <f>+(C32-C$7)/C$8</f>
        <v>307.00650354209773</v>
      </c>
      <c r="F32" s="29">
        <f>ROUND(2*E32,0)/2</f>
        <v>307</v>
      </c>
      <c r="G32" s="29">
        <f>+C32-(C$7+F32*C$8)</f>
        <v>5.8623000004445203E-3</v>
      </c>
      <c r="H32" s="29"/>
      <c r="I32" s="29">
        <f>+G32</f>
        <v>5.8623000004445203E-3</v>
      </c>
      <c r="J32" s="29"/>
      <c r="K32" s="29"/>
      <c r="M32" s="29"/>
      <c r="O32" s="29">
        <f ca="1">+C$11+C$12*F32</f>
        <v>7.7199820925910904E-3</v>
      </c>
      <c r="P32" s="29"/>
      <c r="Q32" s="31">
        <f>+C32-15018.5</f>
        <v>11583.701000000001</v>
      </c>
    </row>
    <row r="33" spans="1:17" x14ac:dyDescent="0.2">
      <c r="A33" s="60" t="s">
        <v>195</v>
      </c>
      <c r="B33" s="61" t="s">
        <v>109</v>
      </c>
      <c r="C33" s="60">
        <v>26984.399000000001</v>
      </c>
      <c r="D33" s="60" t="s">
        <v>154</v>
      </c>
      <c r="E33" s="34">
        <f>+(C33-C$7)/C$8</f>
        <v>731.01086741518418</v>
      </c>
      <c r="F33" s="29">
        <f>ROUND(2*E33,0)/2</f>
        <v>731</v>
      </c>
      <c r="G33" s="29">
        <f>+C33-(C$7+F33*C$8)</f>
        <v>9.7959000013361219E-3</v>
      </c>
      <c r="H33" s="29"/>
      <c r="I33" s="29">
        <f>+G33</f>
        <v>9.7959000013361219E-3</v>
      </c>
      <c r="J33" s="29"/>
      <c r="K33" s="29"/>
      <c r="M33" s="29"/>
      <c r="O33" s="29">
        <f ca="1">+C$11+C$12*F33</f>
        <v>7.7026976300522349E-3</v>
      </c>
      <c r="P33" s="29"/>
      <c r="Q33" s="31">
        <f>+C33-15018.5</f>
        <v>11965.899000000001</v>
      </c>
    </row>
    <row r="34" spans="1:17" x14ac:dyDescent="0.2">
      <c r="A34" s="60" t="s">
        <v>201</v>
      </c>
      <c r="B34" s="61" t="s">
        <v>109</v>
      </c>
      <c r="C34" s="60">
        <v>28883.637999999999</v>
      </c>
      <c r="D34" s="60" t="s">
        <v>154</v>
      </c>
      <c r="E34" s="34">
        <f>+(C34-C$7)/C$8</f>
        <v>2837.9963148480724</v>
      </c>
      <c r="F34" s="29">
        <f>ROUND(2*E34,0)/2</f>
        <v>2838</v>
      </c>
      <c r="G34" s="29">
        <f>+C34-(C$7+F34*C$8)</f>
        <v>-3.3218000025954098E-3</v>
      </c>
      <c r="H34" s="29"/>
      <c r="I34" s="29">
        <f>+G34</f>
        <v>-3.3218000025954098E-3</v>
      </c>
      <c r="J34" s="29"/>
      <c r="K34" s="29"/>
      <c r="M34" s="29"/>
      <c r="O34" s="29">
        <f ca="1">+C$11+C$12*F34</f>
        <v>7.6168052655018349E-3</v>
      </c>
      <c r="P34" s="29"/>
      <c r="Q34" s="31">
        <f>+C34-15018.5</f>
        <v>13865.137999999999</v>
      </c>
    </row>
    <row r="35" spans="1:17" x14ac:dyDescent="0.2">
      <c r="A35" s="60" t="s">
        <v>205</v>
      </c>
      <c r="B35" s="61" t="s">
        <v>109</v>
      </c>
      <c r="C35" s="60">
        <v>29550.674999999999</v>
      </c>
      <c r="D35" s="60" t="s">
        <v>154</v>
      </c>
      <c r="E35" s="34">
        <f>+(C35-C$7)/C$8</f>
        <v>3577.9965211935055</v>
      </c>
      <c r="F35" s="29">
        <f>ROUND(2*E35,0)/2</f>
        <v>3578</v>
      </c>
      <c r="G35" s="29">
        <f>+C35-(C$7+F35*C$8)</f>
        <v>-3.1358000014733989E-3</v>
      </c>
      <c r="H35" s="29"/>
      <c r="I35" s="29">
        <f>+G35</f>
        <v>-3.1358000014733989E-3</v>
      </c>
      <c r="J35" s="29"/>
      <c r="K35" s="29"/>
      <c r="M35" s="29"/>
      <c r="O35" s="29">
        <f ca="1">+C$11+C$12*F35</f>
        <v>7.5866389865425115E-3</v>
      </c>
      <c r="P35" s="29"/>
      <c r="Q35" s="31">
        <f>+C35-15018.5</f>
        <v>14532.174999999999</v>
      </c>
    </row>
    <row r="36" spans="1:17" x14ac:dyDescent="0.2">
      <c r="A36" s="60" t="s">
        <v>167</v>
      </c>
      <c r="B36" s="61" t="s">
        <v>103</v>
      </c>
      <c r="C36" s="60">
        <v>33771.491999999998</v>
      </c>
      <c r="D36" s="60" t="s">
        <v>154</v>
      </c>
      <c r="E36" s="34">
        <f>+(C36-C$7)/C$8</f>
        <v>8260.5035649501624</v>
      </c>
      <c r="F36" s="29">
        <f>ROUND(2*E36,0)/2</f>
        <v>8260.5</v>
      </c>
      <c r="G36" s="29">
        <f>+C36-(C$7+F36*C$8)</f>
        <v>3.2134499997482635E-3</v>
      </c>
      <c r="H36" s="29">
        <f>+G36</f>
        <v>3.2134499997482635E-3</v>
      </c>
      <c r="I36" s="29"/>
      <c r="J36" s="29"/>
      <c r="K36" s="29"/>
      <c r="M36" s="29"/>
      <c r="O36" s="29">
        <f ca="1">+C$11+C$12*F36</f>
        <v>7.3957557416411135E-3</v>
      </c>
      <c r="P36" s="29"/>
      <c r="Q36" s="31">
        <f>+C36-15018.5</f>
        <v>18752.991999999998</v>
      </c>
    </row>
    <row r="37" spans="1:17" x14ac:dyDescent="0.2">
      <c r="A37" s="60" t="s">
        <v>167</v>
      </c>
      <c r="B37" s="61" t="s">
        <v>109</v>
      </c>
      <c r="C37" s="60">
        <v>33806.192999999999</v>
      </c>
      <c r="D37" s="60" t="s">
        <v>154</v>
      </c>
      <c r="E37" s="34">
        <f>+(C37-C$7)/C$8</f>
        <v>8299.0003007540145</v>
      </c>
      <c r="F37" s="29">
        <f>ROUND(2*E37,0)/2</f>
        <v>8299</v>
      </c>
      <c r="G37" s="29">
        <f>+C37-(C$7+F37*C$8)</f>
        <v>2.7109999791719019E-4</v>
      </c>
      <c r="H37" s="29">
        <f>+G37</f>
        <v>2.7109999791719019E-4</v>
      </c>
      <c r="I37" s="29"/>
      <c r="J37" s="29"/>
      <c r="K37" s="29"/>
      <c r="M37" s="29"/>
      <c r="O37" s="29">
        <f ca="1">+C$11+C$12*F37</f>
        <v>7.394186279830392E-3</v>
      </c>
      <c r="P37" s="29"/>
      <c r="Q37" s="31">
        <f>+C37-15018.5</f>
        <v>18787.692999999999</v>
      </c>
    </row>
    <row r="38" spans="1:17" x14ac:dyDescent="0.2">
      <c r="A38" s="60" t="s">
        <v>167</v>
      </c>
      <c r="B38" s="61" t="s">
        <v>109</v>
      </c>
      <c r="C38" s="60">
        <v>34063.097000000002</v>
      </c>
      <c r="D38" s="60" t="s">
        <v>154</v>
      </c>
      <c r="E38" s="34">
        <f>+(C38-C$7)/C$8</f>
        <v>8584.0054998823525</v>
      </c>
      <c r="F38" s="29">
        <f>ROUND(2*E38,0)/2</f>
        <v>8584</v>
      </c>
      <c r="G38" s="29">
        <f>+C38-(C$7+F38*C$8)</f>
        <v>4.957600001944229E-3</v>
      </c>
      <c r="H38" s="29">
        <f>+G38</f>
        <v>4.957600001944229E-3</v>
      </c>
      <c r="I38" s="29"/>
      <c r="J38" s="29"/>
      <c r="K38" s="29"/>
      <c r="M38" s="29"/>
      <c r="O38" s="29">
        <f ca="1">+C$11+C$12*F38</f>
        <v>7.382568185906868E-3</v>
      </c>
      <c r="P38" s="29"/>
      <c r="Q38" s="31">
        <f>+C38-15018.5</f>
        <v>19044.597000000002</v>
      </c>
    </row>
    <row r="39" spans="1:17" x14ac:dyDescent="0.2">
      <c r="A39" s="60" t="s">
        <v>167</v>
      </c>
      <c r="B39" s="61" t="s">
        <v>109</v>
      </c>
      <c r="C39" s="60">
        <v>34361.457999999999</v>
      </c>
      <c r="D39" s="60" t="s">
        <v>154</v>
      </c>
      <c r="E39" s="34">
        <f>+(C39-C$7)/C$8</f>
        <v>8915.002433433905</v>
      </c>
      <c r="F39" s="29">
        <f>ROUND(2*E39,0)/2</f>
        <v>8915</v>
      </c>
      <c r="G39" s="29">
        <f>+C39-(C$7+F39*C$8)</f>
        <v>2.1934999967925251E-3</v>
      </c>
      <c r="H39" s="29">
        <f>+G39</f>
        <v>2.1934999967925251E-3</v>
      </c>
      <c r="I39" s="29"/>
      <c r="J39" s="29"/>
      <c r="K39" s="29"/>
      <c r="M39" s="29"/>
      <c r="O39" s="29">
        <f ca="1">+C$11+C$12*F39</f>
        <v>7.3690748908588465E-3</v>
      </c>
      <c r="P39" s="29"/>
      <c r="Q39" s="31">
        <f>+C39-15018.5</f>
        <v>19342.957999999999</v>
      </c>
    </row>
    <row r="40" spans="1:17" x14ac:dyDescent="0.2">
      <c r="A40" s="60" t="s">
        <v>167</v>
      </c>
      <c r="B40" s="61" t="s">
        <v>103</v>
      </c>
      <c r="C40" s="60">
        <v>34361.906999999999</v>
      </c>
      <c r="D40" s="60" t="s">
        <v>154</v>
      </c>
      <c r="E40" s="34">
        <f>+(C40-C$7)/C$8</f>
        <v>8915.5005468708659</v>
      </c>
      <c r="F40" s="29">
        <f>ROUND(2*E40,0)/2</f>
        <v>8915.5</v>
      </c>
      <c r="G40" s="29">
        <f>+C40-(C$7+F40*C$8)</f>
        <v>4.9294999917037785E-4</v>
      </c>
      <c r="H40" s="29">
        <f>+G40</f>
        <v>4.9294999917037785E-4</v>
      </c>
      <c r="I40" s="29"/>
      <c r="J40" s="29"/>
      <c r="K40" s="29"/>
      <c r="M40" s="29"/>
      <c r="O40" s="29">
        <f ca="1">+C$11+C$12*F40</f>
        <v>7.3690545082379282E-3</v>
      </c>
      <c r="P40" s="29"/>
      <c r="Q40" s="31">
        <f>+C40-15018.5</f>
        <v>19343.406999999999</v>
      </c>
    </row>
    <row r="41" spans="1:17" x14ac:dyDescent="0.2">
      <c r="A41" s="60" t="s">
        <v>223</v>
      </c>
      <c r="B41" s="61" t="s">
        <v>109</v>
      </c>
      <c r="C41" s="60">
        <v>34396.610999999997</v>
      </c>
      <c r="D41" s="60" t="s">
        <v>154</v>
      </c>
      <c r="E41" s="34">
        <f>+(C41-C$7)/C$8</f>
        <v>8954.0006108268535</v>
      </c>
      <c r="F41" s="29">
        <f>ROUND(2*E41,0)/2</f>
        <v>8954</v>
      </c>
      <c r="G41" s="29">
        <f>+C41-(C$7+F41*C$8)</f>
        <v>5.5059999431250617E-4</v>
      </c>
      <c r="H41" s="29">
        <f>+G41</f>
        <v>5.5059999431250617E-4</v>
      </c>
      <c r="I41" s="29"/>
      <c r="J41" s="29"/>
      <c r="K41" s="29"/>
      <c r="M41" s="29"/>
      <c r="O41" s="29">
        <f ca="1">+C$11+C$12*F41</f>
        <v>7.3674850464272058E-3</v>
      </c>
      <c r="P41" s="29"/>
      <c r="Q41" s="31">
        <f>+C41-15018.5</f>
        <v>19378.110999999997</v>
      </c>
    </row>
    <row r="42" spans="1:17" x14ac:dyDescent="0.2">
      <c r="A42" s="60" t="s">
        <v>223</v>
      </c>
      <c r="B42" s="61" t="s">
        <v>103</v>
      </c>
      <c r="C42" s="60">
        <v>34429.512000000002</v>
      </c>
      <c r="D42" s="60" t="s">
        <v>154</v>
      </c>
      <c r="E42" s="34">
        <f>+(C42-C$7)/C$8</f>
        <v>8990.5004553466842</v>
      </c>
      <c r="F42" s="29">
        <f>ROUND(2*E42,0)/2</f>
        <v>8990.5</v>
      </c>
      <c r="G42" s="29">
        <f>+C42-(C$7+F42*C$8)</f>
        <v>4.1045000398298725E-4</v>
      </c>
      <c r="H42" s="29">
        <f>+G42</f>
        <v>4.1045000398298725E-4</v>
      </c>
      <c r="I42" s="29"/>
      <c r="J42" s="29"/>
      <c r="K42" s="29"/>
      <c r="M42" s="29"/>
      <c r="O42" s="29">
        <f ca="1">+C$11+C$12*F42</f>
        <v>7.3659971151001586E-3</v>
      </c>
      <c r="P42" s="29"/>
      <c r="Q42" s="31">
        <f>+C42-15018.5</f>
        <v>19411.012000000002</v>
      </c>
    </row>
    <row r="43" spans="1:17" x14ac:dyDescent="0.2">
      <c r="A43" s="60" t="s">
        <v>167</v>
      </c>
      <c r="B43" s="61" t="s">
        <v>109</v>
      </c>
      <c r="C43" s="60">
        <v>34457.904000000002</v>
      </c>
      <c r="D43" s="60" t="s">
        <v>154</v>
      </c>
      <c r="E43" s="34">
        <f>+(C43-C$7)/C$8</f>
        <v>9021.9980872000287</v>
      </c>
      <c r="F43" s="29">
        <f>ROUND(2*E43,0)/2</f>
        <v>9022</v>
      </c>
      <c r="G43" s="29">
        <f>+C43-(C$7+F43*C$8)</f>
        <v>-1.724199995805975E-3</v>
      </c>
      <c r="H43" s="29">
        <f>+G43</f>
        <v>-1.724199995805975E-3</v>
      </c>
      <c r="I43" s="29"/>
      <c r="J43" s="29"/>
      <c r="K43" s="29"/>
      <c r="M43" s="29"/>
      <c r="O43" s="29">
        <f ca="1">+C$11+C$12*F43</f>
        <v>7.3647130099822955E-3</v>
      </c>
      <c r="P43" s="29"/>
      <c r="Q43" s="31">
        <f>+C43-15018.5</f>
        <v>19439.404000000002</v>
      </c>
    </row>
    <row r="44" spans="1:17" x14ac:dyDescent="0.2">
      <c r="A44" s="60" t="s">
        <v>167</v>
      </c>
      <c r="B44" s="61" t="s">
        <v>109</v>
      </c>
      <c r="C44" s="60">
        <v>34748.156999999999</v>
      </c>
      <c r="D44" s="60" t="s">
        <v>154</v>
      </c>
      <c r="E44" s="34">
        <f>+(C44-C$7)/C$8</f>
        <v>9344.0001349011</v>
      </c>
      <c r="F44" s="29">
        <f>ROUND(2*E44,0)/2</f>
        <v>9344</v>
      </c>
      <c r="G44" s="29">
        <f>+C44-(C$7+F44*C$8)</f>
        <v>1.216000018757768E-4</v>
      </c>
      <c r="H44" s="29">
        <f>+G44</f>
        <v>1.216000018757768E-4</v>
      </c>
      <c r="I44" s="29"/>
      <c r="J44" s="29"/>
      <c r="K44" s="29"/>
      <c r="M44" s="29"/>
      <c r="O44" s="29">
        <f ca="1">+C$11+C$12*F44</f>
        <v>7.3515866021108059E-3</v>
      </c>
      <c r="P44" s="29"/>
      <c r="Q44" s="31">
        <f>+C44-15018.5</f>
        <v>19729.656999999999</v>
      </c>
    </row>
    <row r="45" spans="1:17" x14ac:dyDescent="0.2">
      <c r="A45" s="60" t="s">
        <v>167</v>
      </c>
      <c r="B45" s="61" t="s">
        <v>103</v>
      </c>
      <c r="C45" s="60">
        <v>34882.012999999999</v>
      </c>
      <c r="D45" s="60" t="s">
        <v>154</v>
      </c>
      <c r="E45" s="34">
        <f>+(C45-C$7)/C$8</f>
        <v>9492.4978458535261</v>
      </c>
      <c r="F45" s="29">
        <f>ROUND(2*E45,0)/2</f>
        <v>9492.5</v>
      </c>
      <c r="G45" s="29">
        <f>+C45-(C$7+F45*C$8)</f>
        <v>-1.9417500006966293E-3</v>
      </c>
      <c r="H45" s="29">
        <f>+G45</f>
        <v>-1.9417500006966293E-3</v>
      </c>
      <c r="I45" s="29"/>
      <c r="J45" s="29"/>
      <c r="K45" s="29"/>
      <c r="M45" s="29"/>
      <c r="O45" s="29">
        <f ca="1">+C$11+C$12*F45</f>
        <v>7.3455329636980225E-3</v>
      </c>
      <c r="P45" s="29"/>
      <c r="Q45" s="31">
        <f>+C45-15018.5</f>
        <v>19863.512999999999</v>
      </c>
    </row>
    <row r="46" spans="1:17" x14ac:dyDescent="0.2">
      <c r="A46" s="60" t="s">
        <v>167</v>
      </c>
      <c r="B46" s="61" t="s">
        <v>109</v>
      </c>
      <c r="C46" s="60">
        <v>35209.675000000003</v>
      </c>
      <c r="D46" s="60" t="s">
        <v>154</v>
      </c>
      <c r="E46" s="34">
        <f>+(C46-C$7)/C$8</f>
        <v>9856.0008413568648</v>
      </c>
      <c r="F46" s="29">
        <f>ROUND(2*E46,0)/2</f>
        <v>9856</v>
      </c>
      <c r="G46" s="29">
        <f>+C46-(C$7+F46*C$8)</f>
        <v>7.584000049973838E-4</v>
      </c>
      <c r="H46" s="29">
        <f>+G46</f>
        <v>7.584000049973838E-4</v>
      </c>
      <c r="I46" s="29"/>
      <c r="J46" s="29"/>
      <c r="K46" s="29"/>
      <c r="M46" s="29"/>
      <c r="O46" s="29">
        <f ca="1">+C$11+C$12*F46</f>
        <v>7.3307147982903005E-3</v>
      </c>
      <c r="P46" s="29"/>
      <c r="Q46" s="31">
        <f>+C46-15018.5</f>
        <v>20191.175000000003</v>
      </c>
    </row>
    <row r="47" spans="1:17" x14ac:dyDescent="0.2">
      <c r="A47" s="60" t="s">
        <v>167</v>
      </c>
      <c r="B47" s="61" t="s">
        <v>103</v>
      </c>
      <c r="C47" s="60">
        <v>35482.351000000002</v>
      </c>
      <c r="D47" s="60" t="s">
        <v>154</v>
      </c>
      <c r="E47" s="34">
        <f>+(C47-C$7)/C$8</f>
        <v>10158.503245669439</v>
      </c>
      <c r="F47" s="29">
        <f>ROUND(2*E47,0)/2</f>
        <v>10158.5</v>
      </c>
      <c r="G47" s="29">
        <f>+C47-(C$7+F47*C$8)</f>
        <v>2.9256500056362711E-3</v>
      </c>
      <c r="H47" s="29">
        <f>+G47</f>
        <v>2.9256500056362711E-3</v>
      </c>
      <c r="I47" s="29"/>
      <c r="J47" s="29"/>
      <c r="K47" s="29"/>
      <c r="M47" s="29"/>
      <c r="O47" s="29">
        <f ca="1">+C$11+C$12*F47</f>
        <v>7.3183833126346312E-3</v>
      </c>
      <c r="P47" s="29"/>
      <c r="Q47" s="31">
        <f>+C47-15018.5</f>
        <v>20463.851000000002</v>
      </c>
    </row>
    <row r="48" spans="1:17" x14ac:dyDescent="0.2">
      <c r="A48" s="60" t="s">
        <v>240</v>
      </c>
      <c r="B48" s="61" t="s">
        <v>109</v>
      </c>
      <c r="C48" s="60">
        <v>36080.425000000003</v>
      </c>
      <c r="D48" s="60" t="s">
        <v>154</v>
      </c>
      <c r="E48" s="34">
        <f>+(C48-C$7)/C$8</f>
        <v>10821.997000003665</v>
      </c>
      <c r="F48" s="29">
        <f>ROUND(2*E48,0)/2</f>
        <v>10822</v>
      </c>
      <c r="G48" s="29">
        <f>+C48-(C$7+F48*C$8)</f>
        <v>-2.7042000001529232E-3</v>
      </c>
      <c r="H48" s="29">
        <f>+G48</f>
        <v>-2.7042000001529232E-3</v>
      </c>
      <c r="I48" s="29"/>
      <c r="J48" s="29"/>
      <c r="K48" s="29"/>
      <c r="M48" s="29"/>
      <c r="O48" s="29">
        <f ca="1">+C$11+C$12*F48</f>
        <v>7.2913355746758316E-3</v>
      </c>
      <c r="P48" s="29"/>
      <c r="Q48" s="31">
        <f>+C48-15018.5</f>
        <v>21061.925000000003</v>
      </c>
    </row>
    <row r="49" spans="1:32" x14ac:dyDescent="0.2">
      <c r="A49" s="60" t="s">
        <v>244</v>
      </c>
      <c r="B49" s="61" t="s">
        <v>109</v>
      </c>
      <c r="C49" s="60">
        <v>36081.336000000003</v>
      </c>
      <c r="D49" s="60" t="s">
        <v>154</v>
      </c>
      <c r="E49" s="34">
        <f>+(C49-C$7)/C$8</f>
        <v>10823.007648870191</v>
      </c>
      <c r="F49" s="29">
        <f>ROUND(2*E49,0)/2</f>
        <v>10823</v>
      </c>
      <c r="G49" s="29">
        <f>+C49-(C$7+F49*C$8)</f>
        <v>6.8947000036132522E-3</v>
      </c>
      <c r="H49" s="29">
        <f>+G49</f>
        <v>6.8947000036132522E-3</v>
      </c>
      <c r="I49" s="29"/>
      <c r="J49" s="29"/>
      <c r="K49" s="29"/>
      <c r="M49" s="29"/>
      <c r="O49" s="29">
        <f ca="1">+C$11+C$12*F49</f>
        <v>7.2912948094339949E-3</v>
      </c>
      <c r="P49" s="29"/>
      <c r="Q49" s="31">
        <f>+C49-15018.5</f>
        <v>21062.836000000003</v>
      </c>
    </row>
    <row r="50" spans="1:32" x14ac:dyDescent="0.2">
      <c r="A50" s="60" t="s">
        <v>240</v>
      </c>
      <c r="B50" s="61" t="s">
        <v>109</v>
      </c>
      <c r="C50" s="60">
        <v>36117.375999999997</v>
      </c>
      <c r="D50" s="60" t="s">
        <v>154</v>
      </c>
      <c r="E50" s="34">
        <f>+(C50-C$7)/C$8</f>
        <v>10862.989849912537</v>
      </c>
      <c r="F50" s="29">
        <f>ROUND(2*E50,0)/2</f>
        <v>10863</v>
      </c>
      <c r="G50" s="29">
        <f>+C50-(C$7+F50*C$8)</f>
        <v>-9.1492999999900348E-3</v>
      </c>
      <c r="H50" s="29">
        <f>+G50</f>
        <v>-9.1492999999900348E-3</v>
      </c>
      <c r="I50" s="29"/>
      <c r="J50" s="29"/>
      <c r="K50" s="29"/>
      <c r="M50" s="29"/>
      <c r="O50" s="29">
        <f ca="1">+C$11+C$12*F50</f>
        <v>7.2896641997605175E-3</v>
      </c>
      <c r="P50" s="29"/>
      <c r="Q50" s="31">
        <f>+C50-15018.5</f>
        <v>21098.875999999997</v>
      </c>
    </row>
    <row r="51" spans="1:32" x14ac:dyDescent="0.2">
      <c r="A51" s="60" t="s">
        <v>251</v>
      </c>
      <c r="B51" s="61" t="s">
        <v>109</v>
      </c>
      <c r="C51" s="60">
        <v>37908.474999999999</v>
      </c>
      <c r="D51" s="60" t="s">
        <v>154</v>
      </c>
      <c r="E51" s="34">
        <f>+(C51-C$7)/C$8</f>
        <v>12850.006506537433</v>
      </c>
      <c r="F51" s="29">
        <f>ROUND(2*E51,0)/2</f>
        <v>12850</v>
      </c>
      <c r="G51" s="29">
        <f>+C51-(C$7+F51*C$8)</f>
        <v>5.8649999991757795E-3</v>
      </c>
      <c r="H51" s="29">
        <f>+G51</f>
        <v>5.8649999991757795E-3</v>
      </c>
      <c r="I51" s="29"/>
      <c r="J51" s="29"/>
      <c r="K51" s="29"/>
      <c r="M51" s="29"/>
      <c r="O51" s="29">
        <f ca="1">+C$11+C$12*F51</f>
        <v>7.2086636642305496E-3</v>
      </c>
      <c r="P51" s="29"/>
      <c r="Q51" s="31">
        <f>+C51-15018.5</f>
        <v>22889.974999999999</v>
      </c>
    </row>
    <row r="52" spans="1:32" x14ac:dyDescent="0.2">
      <c r="A52" s="60" t="s">
        <v>255</v>
      </c>
      <c r="B52" s="61" t="s">
        <v>109</v>
      </c>
      <c r="C52" s="60">
        <v>37944.53</v>
      </c>
      <c r="D52" s="60" t="s">
        <v>154</v>
      </c>
      <c r="E52" s="34">
        <f>+(C52-C$7)/C$8</f>
        <v>12890.005348340488</v>
      </c>
      <c r="F52" s="29">
        <f>ROUND(2*E52,0)/2</f>
        <v>12890</v>
      </c>
      <c r="G52" s="29">
        <f>+C52-(C$7+F52*C$8)</f>
        <v>4.8209999949904159E-3</v>
      </c>
      <c r="H52" s="29"/>
      <c r="I52" s="29">
        <f>+G52</f>
        <v>4.8209999949904159E-3</v>
      </c>
      <c r="J52" s="29"/>
      <c r="K52" s="29"/>
      <c r="M52" s="29"/>
      <c r="O52" s="29">
        <f ca="1">+C$11+C$12*F52</f>
        <v>7.2070330545570722E-3</v>
      </c>
      <c r="P52" s="29"/>
      <c r="Q52" s="31">
        <f>+C52-15018.5</f>
        <v>22926.03</v>
      </c>
    </row>
    <row r="53" spans="1:32" x14ac:dyDescent="0.2">
      <c r="A53" s="60" t="s">
        <v>255</v>
      </c>
      <c r="B53" s="61" t="s">
        <v>109</v>
      </c>
      <c r="C53" s="60">
        <v>37944.533000000003</v>
      </c>
      <c r="D53" s="60" t="s">
        <v>154</v>
      </c>
      <c r="E53" s="34">
        <f>+(C53-C$7)/C$8</f>
        <v>12890.008676492633</v>
      </c>
      <c r="F53" s="29">
        <f>ROUND(2*E53,0)/2</f>
        <v>12890</v>
      </c>
      <c r="G53" s="29">
        <f>+C53-(C$7+F53*C$8)</f>
        <v>7.8209999992395751E-3</v>
      </c>
      <c r="H53" s="29"/>
      <c r="I53" s="29">
        <f>+G53</f>
        <v>7.8209999992395751E-3</v>
      </c>
      <c r="J53" s="29"/>
      <c r="K53" s="29"/>
      <c r="M53" s="29"/>
      <c r="O53" s="29">
        <f ca="1">+C$11+C$12*F53</f>
        <v>7.2070330545570722E-3</v>
      </c>
      <c r="P53" s="29"/>
      <c r="Q53" s="31">
        <f>+C53-15018.5</f>
        <v>22926.033000000003</v>
      </c>
    </row>
    <row r="54" spans="1:32" x14ac:dyDescent="0.2">
      <c r="A54" s="60" t="s">
        <v>255</v>
      </c>
      <c r="B54" s="61" t="s">
        <v>109</v>
      </c>
      <c r="C54" s="60">
        <v>37946.322999999997</v>
      </c>
      <c r="D54" s="60" t="s">
        <v>154</v>
      </c>
      <c r="E54" s="34">
        <f>+(C54-C$7)/C$8</f>
        <v>12891.994473936184</v>
      </c>
      <c r="F54" s="29">
        <f>ROUND(2*E54,0)/2</f>
        <v>12892</v>
      </c>
      <c r="G54" s="29">
        <f>+C54-(C$7+F54*C$8)</f>
        <v>-4.9811999997473322E-3</v>
      </c>
      <c r="H54" s="29"/>
      <c r="I54" s="29">
        <f>+G54</f>
        <v>-4.9811999997473322E-3</v>
      </c>
      <c r="J54" s="29"/>
      <c r="K54" s="29"/>
      <c r="M54" s="29"/>
      <c r="O54" s="29">
        <f ca="1">+C$11+C$12*F54</f>
        <v>7.206951524073398E-3</v>
      </c>
      <c r="P54" s="29"/>
      <c r="Q54" s="31">
        <f>+C54-15018.5</f>
        <v>22927.822999999997</v>
      </c>
    </row>
    <row r="55" spans="1:32" x14ac:dyDescent="0.2">
      <c r="A55" s="60" t="s">
        <v>265</v>
      </c>
      <c r="B55" s="61" t="s">
        <v>109</v>
      </c>
      <c r="C55" s="60">
        <v>38557.474000000002</v>
      </c>
      <c r="D55" s="60" t="s">
        <v>154</v>
      </c>
      <c r="E55" s="34">
        <f>+(C55-C$7)/C$8</f>
        <v>13569.995643448852</v>
      </c>
      <c r="F55" s="29">
        <f>ROUND(2*E55,0)/2</f>
        <v>13570</v>
      </c>
      <c r="G55" s="29">
        <f>+C55-(C$7+F55*C$8)</f>
        <v>-3.9269999979296699E-3</v>
      </c>
      <c r="H55" s="29"/>
      <c r="I55" s="29">
        <f>+G55</f>
        <v>-3.9269999979296699E-3</v>
      </c>
      <c r="J55" s="29"/>
      <c r="K55" s="29"/>
      <c r="M55" s="29"/>
      <c r="O55" s="29">
        <f ca="1">+C$11+C$12*F55</f>
        <v>7.179312690107964E-3</v>
      </c>
      <c r="P55" s="29"/>
      <c r="Q55" s="31">
        <f>+C55-15018.5</f>
        <v>23538.974000000002</v>
      </c>
    </row>
    <row r="56" spans="1:32" x14ac:dyDescent="0.2">
      <c r="A56" s="29" t="s">
        <v>30</v>
      </c>
      <c r="B56" s="29"/>
      <c r="C56" s="30">
        <v>42617.385999999999</v>
      </c>
      <c r="D56" s="30"/>
      <c r="E56" s="29">
        <f>+(C56-C$7)/C$8</f>
        <v>18073.997247174426</v>
      </c>
      <c r="F56" s="29">
        <f>ROUND(2*E56,0)/2</f>
        <v>18074</v>
      </c>
      <c r="G56" s="29">
        <f>+C56-(C$7+F56*C$8)</f>
        <v>-2.4813999989419244E-3</v>
      </c>
      <c r="H56" s="29"/>
      <c r="I56" s="29">
        <f>+G56</f>
        <v>-2.4813999989419244E-3</v>
      </c>
      <c r="J56" s="29"/>
      <c r="L56" s="29"/>
      <c r="M56" s="29"/>
      <c r="N56" s="29"/>
      <c r="O56" s="29">
        <f ca="1">+C$11+C$12*F56</f>
        <v>6.9957060408744566E-3</v>
      </c>
      <c r="P56" s="29"/>
      <c r="Q56" s="31">
        <f>+C56-15018.5</f>
        <v>27598.885999999999</v>
      </c>
      <c r="AB56">
        <v>8</v>
      </c>
      <c r="AD56" t="s">
        <v>29</v>
      </c>
      <c r="AF56" t="s">
        <v>31</v>
      </c>
    </row>
    <row r="57" spans="1:32" x14ac:dyDescent="0.2">
      <c r="A57" s="29" t="s">
        <v>34</v>
      </c>
      <c r="B57" s="29"/>
      <c r="C57" s="30">
        <v>43326.798000000003</v>
      </c>
      <c r="D57" s="30"/>
      <c r="E57" s="29">
        <f>+(C57-C$7)/C$8</f>
        <v>18861.007602497935</v>
      </c>
      <c r="F57" s="29">
        <f>ROUND(2*E57,0)/2</f>
        <v>18861</v>
      </c>
      <c r="G57" s="29">
        <f>+C57-(C$7+F57*C$8)</f>
        <v>6.8529000054695643E-3</v>
      </c>
      <c r="H57" s="29"/>
      <c r="I57" s="29">
        <f>+G57</f>
        <v>6.8529000054695643E-3</v>
      </c>
      <c r="J57" s="29"/>
      <c r="K57" s="29"/>
      <c r="L57" s="29"/>
      <c r="M57" s="29"/>
      <c r="N57" s="29"/>
      <c r="O57" s="29">
        <f ca="1">+C$11+C$12*F57</f>
        <v>6.9636237955487974E-3</v>
      </c>
      <c r="P57" s="29"/>
      <c r="Q57" s="31">
        <f>+C57-15018.5</f>
        <v>28308.298000000003</v>
      </c>
      <c r="AA57" t="s">
        <v>32</v>
      </c>
      <c r="AB57">
        <v>16</v>
      </c>
      <c r="AD57" t="s">
        <v>33</v>
      </c>
      <c r="AF57" t="s">
        <v>35</v>
      </c>
    </row>
    <row r="58" spans="1:32" x14ac:dyDescent="0.2">
      <c r="A58" s="29" t="s">
        <v>36</v>
      </c>
      <c r="B58" s="29"/>
      <c r="C58" s="30">
        <v>43440.375999999997</v>
      </c>
      <c r="D58" s="30"/>
      <c r="E58" s="29">
        <f>+(C58-C$7)/C$8</f>
        <v>18987.009223751775</v>
      </c>
      <c r="F58" s="29">
        <f>ROUND(2*E58,0)/2</f>
        <v>18987</v>
      </c>
      <c r="G58" s="29">
        <f>+C58-(C$7+F58*C$8)</f>
        <v>8.3143000010750256E-3</v>
      </c>
      <c r="H58" s="29"/>
      <c r="I58" s="29">
        <f>+G58</f>
        <v>8.3143000010750256E-3</v>
      </c>
      <c r="J58" s="29"/>
      <c r="K58" s="29"/>
      <c r="L58" s="29"/>
      <c r="M58" s="29"/>
      <c r="O58" s="29">
        <f ca="1">+C$11+C$12*F58</f>
        <v>6.9584873750773444E-3</v>
      </c>
      <c r="P58" s="29"/>
      <c r="Q58" s="31">
        <f>+C58-15018.5</f>
        <v>28421.875999999997</v>
      </c>
      <c r="AA58" t="s">
        <v>32</v>
      </c>
      <c r="AF58" t="s">
        <v>37</v>
      </c>
    </row>
    <row r="59" spans="1:32" x14ac:dyDescent="0.2">
      <c r="A59" s="29" t="s">
        <v>38</v>
      </c>
      <c r="B59" s="29"/>
      <c r="C59" s="30">
        <v>43769.394999999997</v>
      </c>
      <c r="D59" s="30"/>
      <c r="E59" s="29">
        <f>+(C59-C$7)/C$8</f>
        <v>19352.017653406456</v>
      </c>
      <c r="F59" s="29">
        <f>ROUND(2*E59,0)/2</f>
        <v>19352</v>
      </c>
      <c r="G59" s="29">
        <f>+C59-(C$7+F59*C$8)</f>
        <v>1.591280000138795E-2</v>
      </c>
      <c r="H59" s="29"/>
      <c r="I59" s="29">
        <f>+G59</f>
        <v>1.591280000138795E-2</v>
      </c>
      <c r="J59" s="29"/>
      <c r="L59" s="29"/>
      <c r="M59" s="29"/>
      <c r="N59" s="29"/>
      <c r="O59" s="29">
        <f ca="1">+C$11+C$12*F59</f>
        <v>6.9436080618068673E-3</v>
      </c>
      <c r="P59" s="29"/>
      <c r="Q59" s="31">
        <f>+C59-15018.5</f>
        <v>28750.894999999997</v>
      </c>
      <c r="AA59" t="s">
        <v>32</v>
      </c>
      <c r="AB59">
        <v>12</v>
      </c>
      <c r="AD59" t="s">
        <v>29</v>
      </c>
      <c r="AF59" t="s">
        <v>31</v>
      </c>
    </row>
    <row r="60" spans="1:32" x14ac:dyDescent="0.2">
      <c r="A60" s="29" t="s">
        <v>34</v>
      </c>
      <c r="B60" s="29"/>
      <c r="C60" s="30">
        <v>43820.758999999998</v>
      </c>
      <c r="D60" s="30"/>
      <c r="E60" s="29">
        <f>+(C60-C$7)/C$8</f>
        <v>19409.000055580138</v>
      </c>
      <c r="F60" s="29">
        <f>ROUND(2*E60,0)/2</f>
        <v>19409</v>
      </c>
      <c r="G60" s="29">
        <f>+C60-(C$7+F60*C$8)</f>
        <v>5.0099995860364288E-5</v>
      </c>
      <c r="H60" s="29"/>
      <c r="I60" s="29">
        <f>+G60</f>
        <v>5.0099995860364288E-5</v>
      </c>
      <c r="J60" s="29"/>
      <c r="K60" s="29"/>
      <c r="L60" s="29"/>
      <c r="M60" s="29"/>
      <c r="N60" s="29"/>
      <c r="O60" s="29">
        <f ca="1">+C$11+C$12*F60</f>
        <v>6.941284443022163E-3</v>
      </c>
      <c r="P60" s="29"/>
      <c r="Q60" s="31">
        <f>+C60-15018.5</f>
        <v>28802.258999999998</v>
      </c>
      <c r="AA60" t="s">
        <v>32</v>
      </c>
      <c r="AB60">
        <v>18</v>
      </c>
      <c r="AD60" t="s">
        <v>33</v>
      </c>
      <c r="AF60" t="s">
        <v>35</v>
      </c>
    </row>
    <row r="61" spans="1:32" x14ac:dyDescent="0.2">
      <c r="A61" s="29" t="s">
        <v>34</v>
      </c>
      <c r="B61" s="29"/>
      <c r="C61" s="30">
        <v>44049.714</v>
      </c>
      <c r="D61" s="30"/>
      <c r="E61" s="29">
        <f>+(C61-C$7)/C$8</f>
        <v>19662.999079987811</v>
      </c>
      <c r="F61" s="29">
        <f>ROUND(2*E61,0)/2</f>
        <v>19663</v>
      </c>
      <c r="G61" s="29">
        <f>+C61-(C$7+F61*C$8)</f>
        <v>-8.2929999916814268E-4</v>
      </c>
      <c r="H61" s="29"/>
      <c r="I61" s="29">
        <f>+G61</f>
        <v>-8.2929999916814268E-4</v>
      </c>
      <c r="J61" s="29"/>
      <c r="K61" s="29"/>
      <c r="L61" s="29"/>
      <c r="M61" s="29"/>
      <c r="N61" s="29"/>
      <c r="O61" s="29">
        <f ca="1">+C$11+C$12*F61</f>
        <v>6.9309300715955837E-3</v>
      </c>
      <c r="P61" s="29"/>
      <c r="Q61" s="31">
        <f>+C61-15018.5</f>
        <v>29031.214</v>
      </c>
      <c r="AA61" t="s">
        <v>32</v>
      </c>
      <c r="AB61">
        <v>15</v>
      </c>
      <c r="AD61" t="s">
        <v>33</v>
      </c>
      <c r="AF61" t="s">
        <v>35</v>
      </c>
    </row>
    <row r="62" spans="1:32" x14ac:dyDescent="0.2">
      <c r="A62" s="29" t="s">
        <v>39</v>
      </c>
      <c r="B62" s="29"/>
      <c r="C62" s="30">
        <v>44490.502999999997</v>
      </c>
      <c r="D62" s="30"/>
      <c r="E62" s="29">
        <f>+(C62-C$7)/C$8</f>
        <v>20152.003364539934</v>
      </c>
      <c r="F62" s="29">
        <f>ROUND(2*E62,0)/2</f>
        <v>20152</v>
      </c>
      <c r="G62" s="29">
        <f>+C62-(C$7+F62*C$8)</f>
        <v>3.0327999993460253E-3</v>
      </c>
      <c r="H62" s="29"/>
      <c r="I62" s="29">
        <f>+G62</f>
        <v>3.0327999993460253E-3</v>
      </c>
      <c r="K62" s="29"/>
      <c r="L62" s="29"/>
      <c r="M62" s="29"/>
      <c r="N62" s="29"/>
      <c r="O62" s="29">
        <f ca="1">+C$11+C$12*F62</f>
        <v>6.9109958683373279E-3</v>
      </c>
      <c r="P62" s="29"/>
      <c r="Q62" s="31">
        <f>+C62-15018.5</f>
        <v>29472.002999999997</v>
      </c>
      <c r="AA62" t="s">
        <v>32</v>
      </c>
      <c r="AF62" t="s">
        <v>37</v>
      </c>
    </row>
    <row r="63" spans="1:32" x14ac:dyDescent="0.2">
      <c r="A63" s="29" t="s">
        <v>41</v>
      </c>
      <c r="B63" s="29"/>
      <c r="C63" s="30">
        <v>44509.436000000002</v>
      </c>
      <c r="D63" s="30"/>
      <c r="E63" s="29">
        <f>+(C63-C$7)/C$8</f>
        <v>20173.007332695735</v>
      </c>
      <c r="F63" s="29">
        <f>ROUND(2*E63,0)/2</f>
        <v>20173</v>
      </c>
      <c r="G63" s="29">
        <f>+C63-(C$7+F63*C$8)</f>
        <v>6.6097000017180108E-3</v>
      </c>
      <c r="H63" s="29"/>
      <c r="I63" s="29">
        <f>+G63</f>
        <v>6.6097000017180108E-3</v>
      </c>
      <c r="J63" s="29"/>
      <c r="L63" s="29"/>
      <c r="M63" s="29"/>
      <c r="N63" s="29"/>
      <c r="O63" s="29">
        <f ca="1">+C$11+C$12*F63</f>
        <v>6.9101397982587525E-3</v>
      </c>
      <c r="P63" s="29"/>
      <c r="Q63" s="31">
        <f>+C63-15018.5</f>
        <v>29490.936000000002</v>
      </c>
      <c r="AA63" t="s">
        <v>32</v>
      </c>
      <c r="AB63">
        <v>6</v>
      </c>
      <c r="AD63" t="s">
        <v>40</v>
      </c>
      <c r="AF63" t="s">
        <v>31</v>
      </c>
    </row>
    <row r="64" spans="1:32" x14ac:dyDescent="0.2">
      <c r="A64" s="29" t="s">
        <v>41</v>
      </c>
      <c r="B64" s="29"/>
      <c r="C64" s="30">
        <v>44510.328000000001</v>
      </c>
      <c r="D64" s="30"/>
      <c r="E64" s="29">
        <f>+(C64-C$7)/C$8</f>
        <v>20173.996903265375</v>
      </c>
      <c r="F64" s="29">
        <f>ROUND(2*E64,0)/2</f>
        <v>20174</v>
      </c>
      <c r="G64" s="29">
        <f>+C64-(C$7+F64*C$8)</f>
        <v>-2.7914000020246021E-3</v>
      </c>
      <c r="H64" s="29"/>
      <c r="I64" s="29">
        <f>+G64</f>
        <v>-2.7914000020246021E-3</v>
      </c>
      <c r="J64" s="29"/>
      <c r="L64" s="29"/>
      <c r="M64" s="29"/>
      <c r="N64" s="29"/>
      <c r="O64" s="29">
        <f ca="1">+C$11+C$12*F64</f>
        <v>6.9100990330169159E-3</v>
      </c>
      <c r="P64" s="29"/>
      <c r="Q64" s="31">
        <f>+C64-15018.5</f>
        <v>29491.828000000001</v>
      </c>
      <c r="AA64" t="s">
        <v>32</v>
      </c>
      <c r="AB64">
        <v>6</v>
      </c>
      <c r="AD64" t="s">
        <v>40</v>
      </c>
      <c r="AF64" t="s">
        <v>31</v>
      </c>
    </row>
    <row r="65" spans="1:32" x14ac:dyDescent="0.2">
      <c r="A65" s="29" t="s">
        <v>34</v>
      </c>
      <c r="B65" s="29"/>
      <c r="C65" s="30">
        <v>44525.646999999997</v>
      </c>
      <c r="D65" s="30" t="s">
        <v>42</v>
      </c>
      <c r="E65" s="29">
        <f>+(C65-C$7)/C$8</f>
        <v>20190.991557476464</v>
      </c>
      <c r="F65" s="29">
        <f>ROUND(2*E65,0)/2</f>
        <v>20191</v>
      </c>
      <c r="G65" s="29">
        <f>+C65-(C$7+F65*C$8)</f>
        <v>-7.6101000013295561E-3</v>
      </c>
      <c r="H65" s="29"/>
      <c r="I65" s="29">
        <f>+G65</f>
        <v>-7.6101000013295561E-3</v>
      </c>
      <c r="J65" s="29"/>
      <c r="K65" s="29"/>
      <c r="L65" s="29"/>
      <c r="M65" s="29"/>
      <c r="N65" s="29"/>
      <c r="O65" s="29">
        <f ca="1">+C$11+C$12*F65</f>
        <v>6.9094060239056881E-3</v>
      </c>
      <c r="P65" s="29"/>
      <c r="Q65" s="31">
        <f>+C65-15018.5</f>
        <v>29507.146999999997</v>
      </c>
      <c r="AA65" t="s">
        <v>32</v>
      </c>
      <c r="AB65">
        <v>13</v>
      </c>
      <c r="AD65" t="s">
        <v>43</v>
      </c>
      <c r="AF65" t="s">
        <v>35</v>
      </c>
    </row>
    <row r="66" spans="1:32" x14ac:dyDescent="0.2">
      <c r="A66" s="29" t="s">
        <v>34</v>
      </c>
      <c r="B66" s="29"/>
      <c r="C66" s="30">
        <v>44525.663</v>
      </c>
      <c r="D66" s="30"/>
      <c r="E66" s="29">
        <f>+(C66-C$7)/C$8</f>
        <v>20191.009307621214</v>
      </c>
      <c r="F66" s="29">
        <f>ROUND(2*E66,0)/2</f>
        <v>20191</v>
      </c>
      <c r="G66" s="29">
        <f>+C66-(C$7+F66*C$8)</f>
        <v>8.3899000019300729E-3</v>
      </c>
      <c r="H66" s="29"/>
      <c r="I66" s="29">
        <f>+G66</f>
        <v>8.3899000019300729E-3</v>
      </c>
      <c r="J66" s="29"/>
      <c r="K66" s="29"/>
      <c r="L66" s="29"/>
      <c r="M66" s="29"/>
      <c r="N66" s="29"/>
      <c r="O66" s="29">
        <f ca="1">+C$11+C$12*F66</f>
        <v>6.9094060239056881E-3</v>
      </c>
      <c r="P66" s="29"/>
      <c r="Q66" s="31">
        <f>+C66-15018.5</f>
        <v>29507.163</v>
      </c>
      <c r="AA66" t="s">
        <v>32</v>
      </c>
      <c r="AB66">
        <v>15</v>
      </c>
      <c r="AD66" t="s">
        <v>33</v>
      </c>
      <c r="AF66" t="s">
        <v>35</v>
      </c>
    </row>
    <row r="67" spans="1:32" x14ac:dyDescent="0.2">
      <c r="A67" s="29" t="s">
        <v>34</v>
      </c>
      <c r="B67" s="29"/>
      <c r="C67" s="30">
        <v>44544.591999999997</v>
      </c>
      <c r="D67" s="30"/>
      <c r="E67" s="29">
        <f>+(C67-C$7)/C$8</f>
        <v>20212.008838240821</v>
      </c>
      <c r="F67" s="29">
        <f>ROUND(2*E67,0)/2</f>
        <v>20212</v>
      </c>
      <c r="G67" s="29">
        <f>+C67-(C$7+F67*C$8)</f>
        <v>7.9667999962111935E-3</v>
      </c>
      <c r="H67" s="29"/>
      <c r="I67" s="29">
        <f>+G67</f>
        <v>7.9667999962111935E-3</v>
      </c>
      <c r="J67" s="29"/>
      <c r="K67" s="29"/>
      <c r="L67" s="29"/>
      <c r="M67" s="29"/>
      <c r="N67" s="29"/>
      <c r="O67" s="29">
        <f ca="1">+C$11+C$12*F67</f>
        <v>6.9085499538271127E-3</v>
      </c>
      <c r="P67" s="29"/>
      <c r="Q67" s="31">
        <f>+C67-15018.5</f>
        <v>29526.091999999997</v>
      </c>
      <c r="AA67" t="s">
        <v>32</v>
      </c>
      <c r="AB67">
        <v>17</v>
      </c>
      <c r="AD67" t="s">
        <v>44</v>
      </c>
      <c r="AF67" t="s">
        <v>35</v>
      </c>
    </row>
    <row r="68" spans="1:32" x14ac:dyDescent="0.2">
      <c r="A68" s="29" t="s">
        <v>34</v>
      </c>
      <c r="B68" s="29"/>
      <c r="C68" s="30">
        <v>44562.605000000003</v>
      </c>
      <c r="D68" s="30"/>
      <c r="E68" s="29">
        <f>+(C68-C$7)/C$8</f>
        <v>20231.992173073679</v>
      </c>
      <c r="F68" s="29">
        <f>ROUND(2*E68,0)/2</f>
        <v>20232</v>
      </c>
      <c r="G68" s="29">
        <f>+C68-(C$7+F68*C$8)</f>
        <v>-7.0551999961026013E-3</v>
      </c>
      <c r="H68" s="29"/>
      <c r="I68" s="29">
        <f>+G68</f>
        <v>-7.0551999961026013E-3</v>
      </c>
      <c r="J68" s="29"/>
      <c r="K68" s="29"/>
      <c r="L68" s="29"/>
      <c r="M68" s="29"/>
      <c r="N68" s="29"/>
      <c r="O68" s="29">
        <f ca="1">+C$11+C$12*F68</f>
        <v>6.907734648990374E-3</v>
      </c>
      <c r="P68" s="29"/>
      <c r="Q68" s="31">
        <f>+C68-15018.5</f>
        <v>29544.105000000003</v>
      </c>
      <c r="AA68" t="s">
        <v>32</v>
      </c>
      <c r="AB68">
        <v>18</v>
      </c>
      <c r="AD68" t="s">
        <v>44</v>
      </c>
      <c r="AF68" t="s">
        <v>35</v>
      </c>
    </row>
    <row r="69" spans="1:32" x14ac:dyDescent="0.2">
      <c r="A69" s="29" t="s">
        <v>45</v>
      </c>
      <c r="B69" s="29"/>
      <c r="C69" s="30">
        <v>44591.466</v>
      </c>
      <c r="D69" s="30"/>
      <c r="E69" s="29">
        <f>+(C69-C$7)/C$8</f>
        <v>20264.010106044912</v>
      </c>
      <c r="F69" s="29">
        <f>ROUND(2*E69,0)/2</f>
        <v>20264</v>
      </c>
      <c r="G69" s="29">
        <f>+C69-(C$7+F69*C$8)</f>
        <v>9.1095999960089102E-3</v>
      </c>
      <c r="H69" s="29"/>
      <c r="I69" s="29">
        <f>+G69</f>
        <v>9.1095999960089102E-3</v>
      </c>
      <c r="J69" s="29"/>
      <c r="L69" s="29"/>
      <c r="M69" s="29"/>
      <c r="N69" s="29"/>
      <c r="O69" s="29">
        <f ca="1">+C$11+C$12*F69</f>
        <v>6.9064301612515927E-3</v>
      </c>
      <c r="P69" s="29"/>
      <c r="Q69" s="31">
        <f>+C69-15018.5</f>
        <v>29572.966</v>
      </c>
      <c r="AA69" t="s">
        <v>32</v>
      </c>
      <c r="AB69">
        <v>8</v>
      </c>
      <c r="AD69" t="s">
        <v>40</v>
      </c>
      <c r="AF69" t="s">
        <v>31</v>
      </c>
    </row>
    <row r="70" spans="1:32" x14ac:dyDescent="0.2">
      <c r="A70" s="29" t="s">
        <v>46</v>
      </c>
      <c r="B70" s="29"/>
      <c r="C70" s="30">
        <v>44690.610999999997</v>
      </c>
      <c r="D70" s="30"/>
      <c r="E70" s="29">
        <f>+(C70-C$7)/C$8</f>
        <v>20373.999987353018</v>
      </c>
      <c r="F70" s="29">
        <f>ROUND(2*E70,0)/2</f>
        <v>20374</v>
      </c>
      <c r="G70" s="29">
        <f>+C70-(C$7+F70*C$8)</f>
        <v>-1.1400006769690663E-5</v>
      </c>
      <c r="H70" s="29"/>
      <c r="I70" s="29">
        <f>+G70</f>
        <v>-1.1400006769690663E-5</v>
      </c>
      <c r="J70" s="29"/>
      <c r="L70" s="29"/>
      <c r="M70" s="29"/>
      <c r="N70" s="29"/>
      <c r="O70" s="29">
        <f ca="1">+C$11+C$12*F70</f>
        <v>6.9019459846495308E-3</v>
      </c>
      <c r="P70" s="29"/>
      <c r="Q70" s="31">
        <f>+C70-15018.5</f>
        <v>29672.110999999997</v>
      </c>
      <c r="AA70" t="s">
        <v>32</v>
      </c>
      <c r="AB70">
        <v>6</v>
      </c>
      <c r="AD70" t="s">
        <v>40</v>
      </c>
      <c r="AF70" t="s">
        <v>31</v>
      </c>
    </row>
    <row r="71" spans="1:32" x14ac:dyDescent="0.2">
      <c r="A71" s="29" t="s">
        <v>47</v>
      </c>
      <c r="B71" s="29"/>
      <c r="C71" s="30">
        <v>44793.381000000001</v>
      </c>
      <c r="D71" s="30"/>
      <c r="E71" s="29">
        <f>+(C71-C$7)/C$8</f>
        <v>20488.011385830348</v>
      </c>
      <c r="F71" s="29">
        <f>ROUND(2*E71,0)/2</f>
        <v>20488</v>
      </c>
      <c r="G71" s="29">
        <f>+C71-(C$7+F71*C$8)</f>
        <v>1.0263199998007622E-2</v>
      </c>
      <c r="H71" s="29"/>
      <c r="I71" s="29">
        <f>+G71</f>
        <v>1.0263199998007622E-2</v>
      </c>
      <c r="J71" s="29"/>
      <c r="L71" s="29"/>
      <c r="M71" s="29"/>
      <c r="N71" s="29"/>
      <c r="O71" s="29">
        <f ca="1">+C$11+C$12*F71</f>
        <v>6.8972987470801213E-3</v>
      </c>
      <c r="P71" s="29"/>
      <c r="Q71" s="31">
        <f>+C71-15018.5</f>
        <v>29774.881000000001</v>
      </c>
      <c r="AA71" t="s">
        <v>32</v>
      </c>
      <c r="AB71">
        <v>6</v>
      </c>
      <c r="AD71" t="s">
        <v>40</v>
      </c>
      <c r="AF71" t="s">
        <v>31</v>
      </c>
    </row>
    <row r="72" spans="1:32" x14ac:dyDescent="0.2">
      <c r="A72" s="29" t="s">
        <v>48</v>
      </c>
      <c r="B72" s="29"/>
      <c r="C72" s="30">
        <v>44958.322999999997</v>
      </c>
      <c r="D72" s="30"/>
      <c r="E72" s="29">
        <f>+(C72-C$7)/C$8</f>
        <v>20670.995409257874</v>
      </c>
      <c r="F72" s="29">
        <f>ROUND(2*E72,0)/2</f>
        <v>20671</v>
      </c>
      <c r="G72" s="29">
        <f>+C72-(C$7+F72*C$8)</f>
        <v>-4.1380999973625876E-3</v>
      </c>
      <c r="H72" s="29"/>
      <c r="I72" s="29">
        <f>+G72</f>
        <v>-4.1380999973625876E-3</v>
      </c>
      <c r="J72" s="29"/>
      <c r="L72" s="29"/>
      <c r="M72" s="29"/>
      <c r="N72" s="29"/>
      <c r="O72" s="29">
        <f ca="1">+C$11+C$12*F72</f>
        <v>6.8898387078239641E-3</v>
      </c>
      <c r="P72" s="29"/>
      <c r="Q72" s="31">
        <f>+C72-15018.5</f>
        <v>29939.822999999997</v>
      </c>
      <c r="AA72" t="s">
        <v>32</v>
      </c>
      <c r="AB72">
        <v>7</v>
      </c>
      <c r="AD72" t="s">
        <v>40</v>
      </c>
      <c r="AF72" t="s">
        <v>31</v>
      </c>
    </row>
    <row r="73" spans="1:32" x14ac:dyDescent="0.2">
      <c r="A73" s="29" t="s">
        <v>49</v>
      </c>
      <c r="B73" s="29"/>
      <c r="C73" s="30">
        <v>45158.455000000002</v>
      </c>
      <c r="D73" s="30"/>
      <c r="E73" s="29">
        <f>+(C73-C$7)/C$8</f>
        <v>20893.018657288085</v>
      </c>
      <c r="F73" s="29">
        <f>ROUND(2*E73,0)/2</f>
        <v>20893</v>
      </c>
      <c r="G73" s="29">
        <f>+C73-(C$7+F73*C$8)</f>
        <v>1.681770000141114E-2</v>
      </c>
      <c r="H73" s="29"/>
      <c r="I73" s="29">
        <f>+G73</f>
        <v>1.681770000141114E-2</v>
      </c>
      <c r="J73" s="29"/>
      <c r="L73" s="29"/>
      <c r="M73" s="29"/>
      <c r="N73" s="29"/>
      <c r="O73" s="29">
        <f ca="1">+C$11+C$12*F73</f>
        <v>6.880788824136167E-3</v>
      </c>
      <c r="P73" s="29"/>
      <c r="Q73" s="31">
        <f>+C73-15018.5</f>
        <v>30139.955000000002</v>
      </c>
      <c r="AA73" t="s">
        <v>32</v>
      </c>
      <c r="AB73">
        <v>7</v>
      </c>
      <c r="AD73" t="s">
        <v>40</v>
      </c>
      <c r="AF73" t="s">
        <v>31</v>
      </c>
    </row>
    <row r="74" spans="1:32" x14ac:dyDescent="0.2">
      <c r="A74" s="29" t="s">
        <v>34</v>
      </c>
      <c r="B74" s="29"/>
      <c r="C74" s="30">
        <v>45173.745000000003</v>
      </c>
      <c r="D74" s="30" t="s">
        <v>42</v>
      </c>
      <c r="E74" s="29">
        <f>+(C74-C$7)/C$8</f>
        <v>20909.981139361826</v>
      </c>
      <c r="F74" s="29">
        <f>ROUND(2*E74,0)/2</f>
        <v>20910</v>
      </c>
      <c r="G74" s="29">
        <f>+C74-(C$7+F74*C$8)</f>
        <v>-1.7000999992887955E-2</v>
      </c>
      <c r="H74" s="29"/>
      <c r="I74" s="29">
        <f>+G74</f>
        <v>-1.7000999992887955E-2</v>
      </c>
      <c r="J74" s="29"/>
      <c r="K74" s="29"/>
      <c r="L74" s="29"/>
      <c r="M74" s="29"/>
      <c r="N74" s="29"/>
      <c r="O74" s="29">
        <f ca="1">+C$11+C$12*F74</f>
        <v>6.8800958150249392E-3</v>
      </c>
      <c r="P74" s="29"/>
      <c r="Q74" s="31">
        <f>+C74-15018.5</f>
        <v>30155.245000000003</v>
      </c>
      <c r="AA74" t="s">
        <v>32</v>
      </c>
      <c r="AB74">
        <v>11</v>
      </c>
      <c r="AD74" t="s">
        <v>33</v>
      </c>
      <c r="AF74" t="s">
        <v>35</v>
      </c>
    </row>
    <row r="75" spans="1:32" x14ac:dyDescent="0.2">
      <c r="A75" s="29" t="s">
        <v>50</v>
      </c>
      <c r="B75" s="29"/>
      <c r="C75" s="30">
        <v>45223.353000000003</v>
      </c>
      <c r="D75" s="30"/>
      <c r="E75" s="29">
        <f>+(C75-C$7)/C$8</f>
        <v>20965.015463149539</v>
      </c>
      <c r="F75" s="29">
        <f>ROUND(2*E75,0)/2</f>
        <v>20965</v>
      </c>
      <c r="G75" s="29">
        <f>+C75-(C$7+F75*C$8)</f>
        <v>1.3938500007498078E-2</v>
      </c>
      <c r="H75" s="29"/>
      <c r="I75" s="29">
        <f>+G75</f>
        <v>1.3938500007498078E-2</v>
      </c>
      <c r="J75" s="29"/>
      <c r="L75" s="29"/>
      <c r="M75" s="29"/>
      <c r="N75" s="29"/>
      <c r="O75" s="29">
        <f ca="1">+C$11+C$12*F75</f>
        <v>6.8778537267239082E-3</v>
      </c>
      <c r="P75" s="29"/>
      <c r="Q75" s="31">
        <f>+C75-15018.5</f>
        <v>30204.853000000003</v>
      </c>
      <c r="AA75" t="s">
        <v>32</v>
      </c>
      <c r="AB75">
        <v>7</v>
      </c>
      <c r="AD75" t="s">
        <v>40</v>
      </c>
      <c r="AF75" t="s">
        <v>31</v>
      </c>
    </row>
    <row r="76" spans="1:32" x14ac:dyDescent="0.2">
      <c r="A76" s="29" t="s">
        <v>51</v>
      </c>
      <c r="B76" s="29"/>
      <c r="C76" s="30">
        <v>45249.497000000003</v>
      </c>
      <c r="D76" s="30"/>
      <c r="E76" s="29">
        <f>+(C76-C$7)/C$8</f>
        <v>20994.019199665945</v>
      </c>
      <c r="F76" s="29">
        <f>ROUND(2*E76,0)/2</f>
        <v>20994</v>
      </c>
      <c r="G76" s="29">
        <f>+C76-(C$7+F76*C$8)</f>
        <v>1.730659999884665E-2</v>
      </c>
      <c r="H76" s="29"/>
      <c r="I76" s="29">
        <f>+G76</f>
        <v>1.730659999884665E-2</v>
      </c>
      <c r="J76" s="29"/>
      <c r="L76" s="29"/>
      <c r="M76" s="29"/>
      <c r="N76" s="29"/>
      <c r="O76" s="29">
        <f ca="1">+C$11+C$12*F76</f>
        <v>6.8766715347106377E-3</v>
      </c>
      <c r="P76" s="29"/>
      <c r="Q76" s="31">
        <f>+C76-15018.5</f>
        <v>30230.997000000003</v>
      </c>
      <c r="AA76" t="s">
        <v>32</v>
      </c>
      <c r="AB76">
        <v>8</v>
      </c>
      <c r="AD76" t="s">
        <v>40</v>
      </c>
      <c r="AF76" t="s">
        <v>31</v>
      </c>
    </row>
    <row r="77" spans="1:32" x14ac:dyDescent="0.2">
      <c r="A77" s="29" t="s">
        <v>51</v>
      </c>
      <c r="B77" s="29"/>
      <c r="C77" s="30">
        <v>45269.307000000001</v>
      </c>
      <c r="D77" s="30"/>
      <c r="E77" s="29">
        <f>+(C77-C$7)/C$8</f>
        <v>21015.996097630679</v>
      </c>
      <c r="F77" s="29">
        <f>ROUND(2*E77,0)/2</f>
        <v>21016</v>
      </c>
      <c r="G77" s="29">
        <f>+C77-(C$7+F77*C$8)</f>
        <v>-3.5175999946659431E-3</v>
      </c>
      <c r="H77" s="29"/>
      <c r="I77" s="29">
        <f>+G77</f>
        <v>-3.5175999946659431E-3</v>
      </c>
      <c r="J77" s="29"/>
      <c r="L77" s="29"/>
      <c r="M77" s="29"/>
      <c r="N77" s="29"/>
      <c r="O77" s="29">
        <f ca="1">+C$11+C$12*F77</f>
        <v>6.8757746993902257E-3</v>
      </c>
      <c r="P77" s="29"/>
      <c r="Q77" s="31">
        <f>+C77-15018.5</f>
        <v>30250.807000000001</v>
      </c>
      <c r="AA77" t="s">
        <v>32</v>
      </c>
      <c r="AB77">
        <v>7</v>
      </c>
      <c r="AD77" t="s">
        <v>52</v>
      </c>
      <c r="AF77" t="s">
        <v>31</v>
      </c>
    </row>
    <row r="78" spans="1:32" x14ac:dyDescent="0.2">
      <c r="A78" s="34" t="s">
        <v>53</v>
      </c>
      <c r="B78" s="34"/>
      <c r="C78" s="35">
        <v>45278.326000000001</v>
      </c>
      <c r="D78" s="35"/>
      <c r="E78" s="29">
        <f>+(C78-C$7)/C$8</f>
        <v>21026.001632347688</v>
      </c>
      <c r="F78" s="29">
        <f>ROUND(2*E78,0)/2</f>
        <v>21026</v>
      </c>
      <c r="G78" s="29">
        <f>+C78-(C$7+F78*C$8)</f>
        <v>1.4713999989908189E-3</v>
      </c>
      <c r="H78" s="29"/>
      <c r="I78" s="29">
        <f>+G78</f>
        <v>1.4713999989908189E-3</v>
      </c>
      <c r="J78" s="29"/>
      <c r="L78" s="29"/>
      <c r="M78" s="29"/>
      <c r="N78" s="29"/>
      <c r="O78" s="29">
        <f ca="1">+C$11+C$12*F78</f>
        <v>6.8753670469718564E-3</v>
      </c>
      <c r="P78" s="29"/>
      <c r="Q78" s="31">
        <f>+C78-15018.5</f>
        <v>30259.826000000001</v>
      </c>
      <c r="AA78" t="s">
        <v>32</v>
      </c>
      <c r="AB78">
        <v>7</v>
      </c>
      <c r="AD78" t="s">
        <v>52</v>
      </c>
      <c r="AF78" t="s">
        <v>31</v>
      </c>
    </row>
    <row r="79" spans="1:32" x14ac:dyDescent="0.2">
      <c r="A79" s="34" t="s">
        <v>53</v>
      </c>
      <c r="B79" s="34"/>
      <c r="C79" s="35">
        <v>45333.305999999997</v>
      </c>
      <c r="D79" s="35"/>
      <c r="E79" s="29">
        <f>+(C79-C$7)/C$8</f>
        <v>21086.99556723416</v>
      </c>
      <c r="F79" s="29">
        <f>ROUND(2*E79,0)/2</f>
        <v>21087</v>
      </c>
      <c r="G79" s="29">
        <f>+C79-(C$7+F79*C$8)</f>
        <v>-3.9956999971764162E-3</v>
      </c>
      <c r="H79" s="29"/>
      <c r="I79" s="29">
        <f>+G79</f>
        <v>-3.9956999971764162E-3</v>
      </c>
      <c r="J79" s="29"/>
      <c r="L79" s="29"/>
      <c r="M79" s="29"/>
      <c r="N79" s="29"/>
      <c r="O79" s="29">
        <f ca="1">+C$11+C$12*F79</f>
        <v>6.8728803672198037E-3</v>
      </c>
      <c r="P79" s="29"/>
      <c r="Q79" s="31">
        <f>+C79-15018.5</f>
        <v>30314.805999999997</v>
      </c>
      <c r="AA79" t="s">
        <v>32</v>
      </c>
      <c r="AB79">
        <v>7</v>
      </c>
      <c r="AD79" t="s">
        <v>52</v>
      </c>
      <c r="AF79" t="s">
        <v>31</v>
      </c>
    </row>
    <row r="80" spans="1:32" x14ac:dyDescent="0.2">
      <c r="A80" s="34" t="s">
        <v>53</v>
      </c>
      <c r="B80" s="34"/>
      <c r="C80" s="35">
        <v>45334.203999999998</v>
      </c>
      <c r="D80" s="35"/>
      <c r="E80" s="29">
        <f>+(C80-C$7)/C$8</f>
        <v>21087.991794108082</v>
      </c>
      <c r="F80" s="29">
        <f>ROUND(2*E80,0)/2</f>
        <v>21088</v>
      </c>
      <c r="G80" s="29">
        <f>+C80-(C$7+F80*C$8)</f>
        <v>-7.3967999996966682E-3</v>
      </c>
      <c r="H80" s="29"/>
      <c r="I80" s="29">
        <f>+G80</f>
        <v>-7.3967999996966682E-3</v>
      </c>
      <c r="J80" s="29"/>
      <c r="L80" s="29"/>
      <c r="M80" s="29"/>
      <c r="N80" s="29"/>
      <c r="O80" s="29">
        <f ca="1">+C$11+C$12*F80</f>
        <v>6.872839601977967E-3</v>
      </c>
      <c r="P80" s="29"/>
      <c r="Q80" s="31">
        <f>+C80-15018.5</f>
        <v>30315.703999999998</v>
      </c>
      <c r="AA80" t="s">
        <v>32</v>
      </c>
      <c r="AB80">
        <v>7</v>
      </c>
      <c r="AD80" t="s">
        <v>52</v>
      </c>
      <c r="AF80" t="s">
        <v>31</v>
      </c>
    </row>
    <row r="81" spans="1:32" x14ac:dyDescent="0.2">
      <c r="A81" s="34" t="s">
        <v>54</v>
      </c>
      <c r="B81" s="34"/>
      <c r="C81" s="35">
        <v>45449.591</v>
      </c>
      <c r="D81" s="35"/>
      <c r="E81" s="29">
        <f>+(C81-C$7)/C$8</f>
        <v>21216.000291102377</v>
      </c>
      <c r="F81" s="29">
        <f>ROUND(2*E81,0)/2</f>
        <v>21216</v>
      </c>
      <c r="G81" s="29">
        <f>+C81-(C$7+F81*C$8)</f>
        <v>2.6240000443067402E-4</v>
      </c>
      <c r="H81" s="29"/>
      <c r="I81" s="29">
        <f>+G81</f>
        <v>2.6240000443067402E-4</v>
      </c>
      <c r="J81" s="29"/>
      <c r="L81" s="29"/>
      <c r="M81" s="29"/>
      <c r="N81" s="29"/>
      <c r="O81" s="29">
        <f ca="1">+C$11+C$12*F81</f>
        <v>6.8676216510228406E-3</v>
      </c>
      <c r="P81" s="29"/>
      <c r="Q81" s="31">
        <f>+C81-15018.5</f>
        <v>30431.091</v>
      </c>
      <c r="AA81" t="s">
        <v>32</v>
      </c>
      <c r="AB81">
        <v>6</v>
      </c>
      <c r="AD81" t="s">
        <v>40</v>
      </c>
      <c r="AF81" t="s">
        <v>31</v>
      </c>
    </row>
    <row r="82" spans="1:32" x14ac:dyDescent="0.2">
      <c r="A82" s="34" t="s">
        <v>34</v>
      </c>
      <c r="B82" s="34"/>
      <c r="C82" s="35">
        <v>45521.699000000001</v>
      </c>
      <c r="D82" s="35"/>
      <c r="E82" s="29">
        <f>+(C82-C$7)/C$8</f>
        <v>21295.995755940392</v>
      </c>
      <c r="F82" s="29">
        <f>ROUND(2*E82,0)/2</f>
        <v>21296</v>
      </c>
      <c r="G82" s="29">
        <f>+C82-(C$7+F82*C$8)</f>
        <v>-3.8255999970715493E-3</v>
      </c>
      <c r="H82" s="29"/>
      <c r="I82" s="29">
        <f>+G82</f>
        <v>-3.8255999970715493E-3</v>
      </c>
      <c r="J82" s="29"/>
      <c r="K82" s="29"/>
      <c r="L82" s="29"/>
      <c r="M82" s="29"/>
      <c r="N82" s="29"/>
      <c r="O82" s="29">
        <f ca="1">+C$11+C$12*F82</f>
        <v>6.8643604316758868E-3</v>
      </c>
      <c r="P82" s="29"/>
      <c r="Q82" s="31">
        <f>+C82-15018.5</f>
        <v>30503.199000000001</v>
      </c>
      <c r="AA82" t="s">
        <v>32</v>
      </c>
      <c r="AB82">
        <v>15</v>
      </c>
      <c r="AD82" t="s">
        <v>33</v>
      </c>
      <c r="AF82" t="s">
        <v>35</v>
      </c>
    </row>
    <row r="83" spans="1:32" x14ac:dyDescent="0.2">
      <c r="A83" s="34" t="s">
        <v>55</v>
      </c>
      <c r="B83" s="34"/>
      <c r="C83" s="35">
        <v>45523.51</v>
      </c>
      <c r="D83" s="35"/>
      <c r="E83" s="29">
        <f>+(C83-C$7)/C$8</f>
        <v>21298.004850448931</v>
      </c>
      <c r="F83" s="29">
        <f>ROUND(2*E83,0)/2</f>
        <v>21298</v>
      </c>
      <c r="G83" s="29">
        <f>+C83-(C$7+F83*C$8)</f>
        <v>4.3722000045818277E-3</v>
      </c>
      <c r="H83" s="29"/>
      <c r="I83" s="29">
        <f>+G83</f>
        <v>4.3722000045818277E-3</v>
      </c>
      <c r="J83" s="29"/>
      <c r="L83" s="29"/>
      <c r="M83" s="29"/>
      <c r="N83" s="29"/>
      <c r="O83" s="29">
        <f ca="1">+C$11+C$12*F83</f>
        <v>6.8642789011922126E-3</v>
      </c>
      <c r="P83" s="29"/>
      <c r="Q83" s="31">
        <f>+C83-15018.5</f>
        <v>30505.010000000002</v>
      </c>
      <c r="AA83" t="s">
        <v>32</v>
      </c>
      <c r="AB83">
        <v>6</v>
      </c>
      <c r="AD83" t="s">
        <v>40</v>
      </c>
      <c r="AF83" t="s">
        <v>31</v>
      </c>
    </row>
    <row r="84" spans="1:32" x14ac:dyDescent="0.2">
      <c r="A84" s="34" t="s">
        <v>55</v>
      </c>
      <c r="B84" s="34"/>
      <c r="C84" s="35">
        <v>45532.52</v>
      </c>
      <c r="D84" s="35"/>
      <c r="E84" s="29">
        <f>+(C84-C$7)/C$8</f>
        <v>21308.000400709516</v>
      </c>
      <c r="F84" s="29">
        <f>ROUND(2*E84,0)/2</f>
        <v>21308</v>
      </c>
      <c r="G84" s="29">
        <f>+C84-(C$7+F84*C$8)</f>
        <v>3.6119999276706949E-4</v>
      </c>
      <c r="H84" s="29"/>
      <c r="I84" s="29">
        <f>+G84</f>
        <v>3.6119999276706949E-4</v>
      </c>
      <c r="J84" s="29"/>
      <c r="L84" s="29"/>
      <c r="M84" s="29"/>
      <c r="N84" s="29"/>
      <c r="O84" s="29">
        <f ca="1">+C$11+C$12*F84</f>
        <v>6.8638712487738432E-3</v>
      </c>
      <c r="P84" s="29"/>
      <c r="Q84" s="31">
        <f>+C84-15018.5</f>
        <v>30514.019999999997</v>
      </c>
      <c r="AA84" t="s">
        <v>32</v>
      </c>
      <c r="AB84">
        <v>8</v>
      </c>
      <c r="AD84" t="s">
        <v>52</v>
      </c>
      <c r="AF84" t="s">
        <v>31</v>
      </c>
    </row>
    <row r="85" spans="1:32" x14ac:dyDescent="0.2">
      <c r="A85" s="34" t="s">
        <v>57</v>
      </c>
      <c r="B85" s="34" t="s">
        <v>103</v>
      </c>
      <c r="C85" s="35">
        <v>45612.298999999999</v>
      </c>
      <c r="D85" s="35"/>
      <c r="E85" s="29">
        <f>+(C85-C$7)/C$8</f>
        <v>21396.505950569619</v>
      </c>
      <c r="F85" s="29">
        <f>ROUND(2*E85,0)/2</f>
        <v>21396.5</v>
      </c>
      <c r="G85" s="29">
        <f>+C85-(C$7+F85*C$8)</f>
        <v>5.3638499957742169E-3</v>
      </c>
      <c r="H85" s="29"/>
      <c r="I85" s="29">
        <f>+G85</f>
        <v>5.3638499957742169E-3</v>
      </c>
      <c r="J85" s="29"/>
      <c r="L85" s="29"/>
      <c r="M85" s="29"/>
      <c r="N85" s="29"/>
      <c r="O85" s="29">
        <f ca="1">+C$11+C$12*F85</f>
        <v>6.8602635248712759E-3</v>
      </c>
      <c r="P85" s="29"/>
      <c r="Q85" s="31">
        <f>+C85-15018.5</f>
        <v>30593.798999999999</v>
      </c>
      <c r="AA85" t="s">
        <v>56</v>
      </c>
      <c r="AB85">
        <v>6</v>
      </c>
      <c r="AD85" t="s">
        <v>52</v>
      </c>
      <c r="AF85" t="s">
        <v>31</v>
      </c>
    </row>
    <row r="86" spans="1:32" x14ac:dyDescent="0.2">
      <c r="A86" s="34" t="s">
        <v>59</v>
      </c>
      <c r="B86" s="34"/>
      <c r="C86" s="35">
        <v>45622.565000000002</v>
      </c>
      <c r="D86" s="35"/>
      <c r="E86" s="29">
        <f>+(C86-C$7)/C$8</f>
        <v>21407.894887192841</v>
      </c>
      <c r="F86" s="29">
        <f>ROUND(2*E86,0)/2</f>
        <v>21408</v>
      </c>
      <c r="G86" s="29"/>
      <c r="H86" s="29"/>
      <c r="K86" s="29"/>
      <c r="L86" s="29"/>
      <c r="M86" s="29"/>
      <c r="N86" s="29"/>
      <c r="O86" s="29">
        <f ca="1">+C$11+C$12*F86</f>
        <v>6.8597947245901507E-3</v>
      </c>
      <c r="P86" s="29"/>
      <c r="Q86" s="31">
        <f>+C86-15018.5</f>
        <v>30604.065000000002</v>
      </c>
      <c r="U86" s="32">
        <v>-9.4748799994704314E-2</v>
      </c>
      <c r="AA86" t="s">
        <v>58</v>
      </c>
      <c r="AF86" t="s">
        <v>37</v>
      </c>
    </row>
    <row r="87" spans="1:32" x14ac:dyDescent="0.2">
      <c r="A87" s="34" t="s">
        <v>34</v>
      </c>
      <c r="B87" s="34"/>
      <c r="C87" s="35">
        <v>45622.661</v>
      </c>
      <c r="D87" s="35"/>
      <c r="E87" s="29">
        <f>+(C87-C$7)/C$8</f>
        <v>21408.001388061319</v>
      </c>
      <c r="F87" s="29">
        <f>ROUND(2*E87,0)/2</f>
        <v>21408</v>
      </c>
      <c r="G87" s="29">
        <f>+C87-(C$7+F87*C$8)</f>
        <v>1.2512000030255876E-3</v>
      </c>
      <c r="H87" s="29"/>
      <c r="I87" s="29">
        <f>+G87</f>
        <v>1.2512000030255876E-3</v>
      </c>
      <c r="J87" s="29"/>
      <c r="K87" s="29"/>
      <c r="L87" s="29"/>
      <c r="M87" s="29"/>
      <c r="N87" s="29"/>
      <c r="O87" s="29">
        <f ca="1">+C$11+C$12*F87</f>
        <v>6.8597947245901507E-3</v>
      </c>
      <c r="P87" s="29"/>
      <c r="Q87" s="31">
        <f>+C87-15018.5</f>
        <v>30604.161</v>
      </c>
      <c r="AA87" t="s">
        <v>32</v>
      </c>
      <c r="AB87">
        <v>20</v>
      </c>
      <c r="AD87" t="s">
        <v>33</v>
      </c>
      <c r="AF87" t="s">
        <v>35</v>
      </c>
    </row>
    <row r="88" spans="1:32" x14ac:dyDescent="0.2">
      <c r="A88" s="34" t="s">
        <v>60</v>
      </c>
      <c r="B88" s="34"/>
      <c r="C88" s="35">
        <v>45889.457999999999</v>
      </c>
      <c r="D88" s="35"/>
      <c r="E88" s="29">
        <f>+(C88-C$7)/C$8</f>
        <v>21703.981723563462</v>
      </c>
      <c r="F88" s="29">
        <f>ROUND(2*E88,0)/2</f>
        <v>21704</v>
      </c>
      <c r="G88" s="29">
        <f>+C88-(C$7+F88*C$8)</f>
        <v>-1.647439999942435E-2</v>
      </c>
      <c r="H88" s="29"/>
      <c r="I88" s="29">
        <f>+G88</f>
        <v>-1.647439999942435E-2</v>
      </c>
      <c r="J88" s="29"/>
      <c r="L88" s="29"/>
      <c r="M88" s="29"/>
      <c r="N88" s="29"/>
      <c r="O88" s="29">
        <f ca="1">+C$11+C$12*F88</f>
        <v>6.8477282130064215E-3</v>
      </c>
      <c r="P88" s="29"/>
      <c r="Q88" s="31">
        <f>+C88-15018.5</f>
        <v>30870.957999999999</v>
      </c>
      <c r="AA88" t="s">
        <v>32</v>
      </c>
      <c r="AB88">
        <v>6</v>
      </c>
      <c r="AD88" t="s">
        <v>52</v>
      </c>
      <c r="AF88" t="s">
        <v>31</v>
      </c>
    </row>
    <row r="89" spans="1:32" x14ac:dyDescent="0.2">
      <c r="A89" s="34" t="s">
        <v>60</v>
      </c>
      <c r="B89" s="34"/>
      <c r="C89" s="35">
        <v>45889.476999999999</v>
      </c>
      <c r="D89" s="35"/>
      <c r="E89" s="29">
        <f>+(C89-C$7)/C$8</f>
        <v>21704.002801860348</v>
      </c>
      <c r="F89" s="29">
        <f>ROUND(2*E89,0)/2</f>
        <v>21704</v>
      </c>
      <c r="G89" s="29">
        <f>+C89-(C$7+F89*C$8)</f>
        <v>2.5256000008084811E-3</v>
      </c>
      <c r="H89" s="29"/>
      <c r="I89" s="29">
        <f>+G89</f>
        <v>2.5256000008084811E-3</v>
      </c>
      <c r="J89" s="29"/>
      <c r="L89" s="29"/>
      <c r="M89" s="29"/>
      <c r="N89" s="29"/>
      <c r="O89" s="29">
        <f ca="1">+C$11+C$12*F89</f>
        <v>6.8477282130064215E-3</v>
      </c>
      <c r="P89" s="29"/>
      <c r="Q89" s="31">
        <f>+C89-15018.5</f>
        <v>30870.976999999999</v>
      </c>
      <c r="AA89" t="s">
        <v>32</v>
      </c>
      <c r="AB89">
        <v>11</v>
      </c>
      <c r="AD89" t="s">
        <v>61</v>
      </c>
      <c r="AF89" t="s">
        <v>31</v>
      </c>
    </row>
    <row r="90" spans="1:32" x14ac:dyDescent="0.2">
      <c r="A90" s="34" t="s">
        <v>34</v>
      </c>
      <c r="B90" s="34"/>
      <c r="C90" s="35">
        <v>45895.785000000003</v>
      </c>
      <c r="D90" s="35"/>
      <c r="E90" s="29">
        <f>+(C90-C$7)/C$8</f>
        <v>21711.000796426812</v>
      </c>
      <c r="F90" s="29">
        <f>ROUND(2*E90,0)/2</f>
        <v>21711</v>
      </c>
      <c r="G90" s="29">
        <f>+C90-(C$7+F90*C$8)</f>
        <v>7.1790000947657973E-4</v>
      </c>
      <c r="H90" s="29"/>
      <c r="I90" s="29">
        <f>+G90</f>
        <v>7.1790000947657973E-4</v>
      </c>
      <c r="J90" s="29"/>
      <c r="K90" s="29"/>
      <c r="L90" s="29"/>
      <c r="M90" s="29"/>
      <c r="N90" s="29"/>
      <c r="O90" s="29">
        <f ca="1">+C$11+C$12*F90</f>
        <v>6.8474428563135631E-3</v>
      </c>
      <c r="P90" s="29"/>
      <c r="Q90" s="31">
        <f>+C90-15018.5</f>
        <v>30877.285000000003</v>
      </c>
      <c r="AA90" t="s">
        <v>32</v>
      </c>
      <c r="AB90">
        <v>14</v>
      </c>
      <c r="AD90" t="s">
        <v>62</v>
      </c>
      <c r="AF90" t="s">
        <v>35</v>
      </c>
    </row>
    <row r="91" spans="1:32" x14ac:dyDescent="0.2">
      <c r="A91" s="34" t="s">
        <v>34</v>
      </c>
      <c r="B91" s="34"/>
      <c r="C91" s="35">
        <v>45923.731</v>
      </c>
      <c r="D91" s="35"/>
      <c r="E91" s="29">
        <f>+(C91-C$7)/C$8</f>
        <v>21742.003642995332</v>
      </c>
      <c r="F91" s="29">
        <f>ROUND(2*E91,0)/2</f>
        <v>21742</v>
      </c>
      <c r="G91" s="29">
        <f>+C91-(C$7+F91*C$8)</f>
        <v>3.2838000042829663E-3</v>
      </c>
      <c r="H91" s="29"/>
      <c r="I91" s="29">
        <f>+G91</f>
        <v>3.2838000042829663E-3</v>
      </c>
      <c r="J91" s="29"/>
      <c r="K91" s="29"/>
      <c r="L91" s="29"/>
      <c r="M91" s="29"/>
      <c r="N91" s="29"/>
      <c r="O91" s="29">
        <f ca="1">+C$11+C$12*F91</f>
        <v>6.8461791338166184E-3</v>
      </c>
      <c r="P91" s="29"/>
      <c r="Q91" s="31">
        <f>+C91-15018.5</f>
        <v>30905.231</v>
      </c>
      <c r="AA91" t="s">
        <v>32</v>
      </c>
      <c r="AB91">
        <v>13</v>
      </c>
      <c r="AD91" t="s">
        <v>33</v>
      </c>
      <c r="AF91" t="s">
        <v>35</v>
      </c>
    </row>
    <row r="92" spans="1:32" x14ac:dyDescent="0.2">
      <c r="A92" s="34" t="s">
        <v>63</v>
      </c>
      <c r="B92" s="34"/>
      <c r="C92" s="35">
        <v>45973.294000000002</v>
      </c>
      <c r="D92" s="35"/>
      <c r="E92" s="29">
        <f>+(C92-C$7)/C$8</f>
        <v>21796.988044500948</v>
      </c>
      <c r="F92" s="29">
        <f>ROUND(2*E92,0)/2</f>
        <v>21797</v>
      </c>
      <c r="G92" s="29">
        <f>+C92-(C$7+F92*C$8)</f>
        <v>-1.0776699993584771E-2</v>
      </c>
      <c r="H92" s="29"/>
      <c r="I92" s="29">
        <f>+G92</f>
        <v>-1.0776699993584771E-2</v>
      </c>
      <c r="J92" s="29"/>
      <c r="L92" s="29"/>
      <c r="M92" s="29"/>
      <c r="N92" s="29"/>
      <c r="O92" s="29">
        <f ca="1">+C$11+C$12*F92</f>
        <v>6.8439370455155874E-3</v>
      </c>
      <c r="P92" s="29"/>
      <c r="Q92" s="31">
        <f>+C92-15018.5</f>
        <v>30954.794000000002</v>
      </c>
      <c r="AA92" t="s">
        <v>32</v>
      </c>
      <c r="AB92">
        <v>6</v>
      </c>
      <c r="AD92" t="s">
        <v>52</v>
      </c>
      <c r="AF92" t="s">
        <v>31</v>
      </c>
    </row>
    <row r="93" spans="1:32" x14ac:dyDescent="0.2">
      <c r="A93" s="34" t="s">
        <v>64</v>
      </c>
      <c r="B93" s="34"/>
      <c r="C93" s="35">
        <v>46046.322999999997</v>
      </c>
      <c r="D93" s="35"/>
      <c r="E93" s="29">
        <f>+(C93-C$7)/C$8</f>
        <v>21878.00525204595</v>
      </c>
      <c r="F93" s="29">
        <f>ROUND(2*E93,0)/2</f>
        <v>21878</v>
      </c>
      <c r="G93" s="29">
        <f>+C93-(C$7+F93*C$8)</f>
        <v>4.7341999961645342E-3</v>
      </c>
      <c r="H93" s="29"/>
      <c r="I93" s="29">
        <f>+G93</f>
        <v>4.7341999961645342E-3</v>
      </c>
      <c r="K93" s="29"/>
      <c r="L93" s="29"/>
      <c r="M93" s="29"/>
      <c r="N93" s="29"/>
      <c r="O93" s="29">
        <f ca="1">+C$11+C$12*F93</f>
        <v>6.8406350609267969E-3</v>
      </c>
      <c r="P93" s="29"/>
      <c r="Q93" s="31">
        <f>+C93-15018.5</f>
        <v>31027.822999999997</v>
      </c>
      <c r="AA93" t="s">
        <v>32</v>
      </c>
      <c r="AF93" t="s">
        <v>37</v>
      </c>
    </row>
    <row r="94" spans="1:32" x14ac:dyDescent="0.2">
      <c r="A94" s="34" t="s">
        <v>65</v>
      </c>
      <c r="B94" s="34"/>
      <c r="C94" s="35">
        <v>46217.59</v>
      </c>
      <c r="D94" s="35"/>
      <c r="E94" s="29">
        <f>+(C94-C$7)/C$8</f>
        <v>22068.00612956873</v>
      </c>
      <c r="F94" s="29">
        <f>ROUND(2*E94,0)/2</f>
        <v>22068</v>
      </c>
      <c r="G94" s="29">
        <f>+C94-(C$7+F94*C$8)</f>
        <v>5.525200002011843E-3</v>
      </c>
      <c r="H94" s="29"/>
      <c r="I94" s="29">
        <f>+G94</f>
        <v>5.525200002011843E-3</v>
      </c>
      <c r="J94" s="29"/>
      <c r="L94" s="29"/>
      <c r="M94" s="29"/>
      <c r="N94" s="29"/>
      <c r="O94" s="29">
        <f ca="1">+C$11+C$12*F94</f>
        <v>6.8328896649777811E-3</v>
      </c>
      <c r="P94" s="29"/>
      <c r="Q94" s="31">
        <f>+C94-15018.5</f>
        <v>31199.089999999997</v>
      </c>
      <c r="AA94" t="s">
        <v>32</v>
      </c>
      <c r="AB94">
        <v>6</v>
      </c>
      <c r="AD94" t="s">
        <v>40</v>
      </c>
      <c r="AF94" t="s">
        <v>31</v>
      </c>
    </row>
    <row r="95" spans="1:32" x14ac:dyDescent="0.2">
      <c r="A95" s="34" t="s">
        <v>65</v>
      </c>
      <c r="B95" s="34" t="s">
        <v>103</v>
      </c>
      <c r="C95" s="35">
        <v>46259.489000000001</v>
      </c>
      <c r="D95" s="35"/>
      <c r="E95" s="29">
        <f>+(C95-C$7)/C$8</f>
        <v>22114.48821174059</v>
      </c>
      <c r="F95" s="29">
        <f>ROUND(2*E95,0)/2</f>
        <v>22114.5</v>
      </c>
      <c r="G95" s="29">
        <f>+C95-(C$7+F95*C$8)</f>
        <v>-1.0625950002577156E-2</v>
      </c>
      <c r="H95" s="29"/>
      <c r="I95" s="29">
        <f>+G95</f>
        <v>-1.0625950002577156E-2</v>
      </c>
      <c r="J95" s="29"/>
      <c r="L95" s="29"/>
      <c r="M95" s="29"/>
      <c r="N95" s="29"/>
      <c r="O95" s="29">
        <f ca="1">+C$11+C$12*F95</f>
        <v>6.8309940812323637E-3</v>
      </c>
      <c r="P95" s="29"/>
      <c r="Q95" s="31">
        <f>+C95-15018.5</f>
        <v>31240.989000000001</v>
      </c>
      <c r="AA95" t="s">
        <v>56</v>
      </c>
      <c r="AB95">
        <v>9</v>
      </c>
      <c r="AD95" t="s">
        <v>66</v>
      </c>
      <c r="AF95" t="s">
        <v>31</v>
      </c>
    </row>
    <row r="96" spans="1:32" x14ac:dyDescent="0.2">
      <c r="A96" s="34" t="s">
        <v>67</v>
      </c>
      <c r="B96" s="34"/>
      <c r="C96" s="35">
        <v>46290.591999999997</v>
      </c>
      <c r="D96" s="35"/>
      <c r="E96" s="29">
        <f>+(C96-C$7)/C$8</f>
        <v>22148.993383744481</v>
      </c>
      <c r="F96" s="29">
        <f>ROUND(2*E96,0)/2</f>
        <v>22149</v>
      </c>
      <c r="G96" s="29">
        <f>+C96-(C$7+F96*C$8)</f>
        <v>-5.9639000028255396E-3</v>
      </c>
      <c r="H96" s="29"/>
      <c r="I96" s="29">
        <f>+G96</f>
        <v>-5.9639000028255396E-3</v>
      </c>
      <c r="J96" s="29"/>
      <c r="L96" s="29"/>
      <c r="M96" s="29"/>
      <c r="N96" s="29"/>
      <c r="O96" s="29">
        <f ca="1">+C$11+C$12*F96</f>
        <v>6.8295876803889898E-3</v>
      </c>
      <c r="P96" s="29"/>
      <c r="Q96" s="31">
        <f>+C96-15018.5</f>
        <v>31272.091999999997</v>
      </c>
      <c r="AA96" t="s">
        <v>32</v>
      </c>
      <c r="AB96">
        <v>6</v>
      </c>
      <c r="AD96" t="s">
        <v>52</v>
      </c>
      <c r="AF96" t="s">
        <v>31</v>
      </c>
    </row>
    <row r="97" spans="1:32" x14ac:dyDescent="0.2">
      <c r="A97" s="34" t="s">
        <v>67</v>
      </c>
      <c r="B97" s="34"/>
      <c r="C97" s="35">
        <v>46320.334999999999</v>
      </c>
      <c r="D97" s="35"/>
      <c r="E97" s="29">
        <f>+(C97-C$7)/C$8</f>
        <v>22181.989793444893</v>
      </c>
      <c r="F97" s="29">
        <f>ROUND(2*E97,0)/2</f>
        <v>22182</v>
      </c>
      <c r="G97" s="29">
        <f>+C97-(C$7+F97*C$8)</f>
        <v>-9.2001999946660362E-3</v>
      </c>
      <c r="H97" s="29"/>
      <c r="I97" s="29">
        <f>+G97</f>
        <v>-9.2001999946660362E-3</v>
      </c>
      <c r="J97" s="29"/>
      <c r="L97" s="29"/>
      <c r="M97" s="29"/>
      <c r="N97" s="29"/>
      <c r="O97" s="29">
        <f ca="1">+C$11+C$12*F97</f>
        <v>6.8282424274083717E-3</v>
      </c>
      <c r="P97" s="29"/>
      <c r="Q97" s="31">
        <f>+C97-15018.5</f>
        <v>31301.834999999999</v>
      </c>
      <c r="AA97" t="s">
        <v>32</v>
      </c>
      <c r="AB97">
        <v>6</v>
      </c>
      <c r="AD97" t="s">
        <v>52</v>
      </c>
      <c r="AF97" t="s">
        <v>31</v>
      </c>
    </row>
    <row r="98" spans="1:32" x14ac:dyDescent="0.2">
      <c r="A98" s="34" t="s">
        <v>67</v>
      </c>
      <c r="B98" s="34"/>
      <c r="C98" s="35">
        <v>46329.377</v>
      </c>
      <c r="D98" s="35"/>
      <c r="E98" s="29">
        <f>+(C98-C$7)/C$8</f>
        <v>22192.020843994978</v>
      </c>
      <c r="F98" s="29">
        <f>ROUND(2*E98,0)/2</f>
        <v>22192</v>
      </c>
      <c r="G98" s="29">
        <f>+C98-(C$7+F98*C$8)</f>
        <v>1.8788800000038464E-2</v>
      </c>
      <c r="H98" s="29"/>
      <c r="I98" s="29">
        <f>+G98</f>
        <v>1.8788800000038464E-2</v>
      </c>
      <c r="J98" s="29"/>
      <c r="L98" s="29"/>
      <c r="M98" s="29"/>
      <c r="N98" s="29"/>
      <c r="O98" s="29">
        <f ca="1">+C$11+C$12*F98</f>
        <v>6.8278347749900024E-3</v>
      </c>
      <c r="P98" s="29"/>
      <c r="Q98" s="31">
        <f>+C98-15018.5</f>
        <v>31310.877</v>
      </c>
      <c r="AA98" t="s">
        <v>32</v>
      </c>
      <c r="AB98">
        <v>9</v>
      </c>
      <c r="AD98" t="s">
        <v>68</v>
      </c>
      <c r="AF98" t="s">
        <v>31</v>
      </c>
    </row>
    <row r="99" spans="1:32" x14ac:dyDescent="0.2">
      <c r="A99" s="34" t="s">
        <v>67</v>
      </c>
      <c r="B99" s="34"/>
      <c r="C99" s="35">
        <v>46348.288</v>
      </c>
      <c r="D99" s="35"/>
      <c r="E99" s="29">
        <f>+(C99-C$7)/C$8</f>
        <v>22213.000405701747</v>
      </c>
      <c r="F99" s="29">
        <f>ROUND(2*E99,0)/2</f>
        <v>22213</v>
      </c>
      <c r="G99" s="29">
        <f>+C99-(C$7+F99*C$8)</f>
        <v>3.6570000520441681E-4</v>
      </c>
      <c r="H99" s="29"/>
      <c r="I99" s="29">
        <f>+G99</f>
        <v>3.6570000520441681E-4</v>
      </c>
      <c r="J99" s="29"/>
      <c r="L99" s="29"/>
      <c r="M99" s="29"/>
      <c r="N99" s="29"/>
      <c r="O99" s="29">
        <f ca="1">+C$11+C$12*F99</f>
        <v>6.826978704911427E-3</v>
      </c>
      <c r="P99" s="29"/>
      <c r="Q99" s="31">
        <f>+C99-15018.5</f>
        <v>31329.788</v>
      </c>
      <c r="AA99" t="s">
        <v>32</v>
      </c>
      <c r="AB99">
        <v>8</v>
      </c>
      <c r="AD99" t="s">
        <v>52</v>
      </c>
      <c r="AF99" t="s">
        <v>31</v>
      </c>
    </row>
    <row r="100" spans="1:32" x14ac:dyDescent="0.2">
      <c r="A100" s="34" t="s">
        <v>67</v>
      </c>
      <c r="B100" s="34"/>
      <c r="C100" s="35">
        <v>46356.398000000001</v>
      </c>
      <c r="D100" s="35"/>
      <c r="E100" s="29">
        <f>+(C100-C$7)/C$8</f>
        <v>22221.997510320325</v>
      </c>
      <c r="F100" s="29">
        <f>ROUND(2*E100,0)/2</f>
        <v>22222</v>
      </c>
      <c r="G100" s="29">
        <f>+C100-(C$7+F100*C$8)</f>
        <v>-2.2441999972215854E-3</v>
      </c>
      <c r="H100" s="29"/>
      <c r="I100" s="29">
        <f>+G100</f>
        <v>-2.2441999972215854E-3</v>
      </c>
      <c r="J100" s="29"/>
      <c r="L100" s="29"/>
      <c r="M100" s="29"/>
      <c r="N100" s="29"/>
      <c r="O100" s="29">
        <f ca="1">+C$11+C$12*F100</f>
        <v>6.8266118177348943E-3</v>
      </c>
      <c r="P100" s="29"/>
      <c r="Q100" s="31">
        <f>+C100-15018.5</f>
        <v>31337.898000000001</v>
      </c>
      <c r="AA100" t="s">
        <v>32</v>
      </c>
      <c r="AB100">
        <v>11</v>
      </c>
      <c r="AD100" t="s">
        <v>68</v>
      </c>
      <c r="AF100" t="s">
        <v>31</v>
      </c>
    </row>
    <row r="101" spans="1:32" x14ac:dyDescent="0.2">
      <c r="A101" s="34" t="s">
        <v>34</v>
      </c>
      <c r="B101" s="34"/>
      <c r="C101" s="35">
        <v>46363.610999999997</v>
      </c>
      <c r="D101" s="35"/>
      <c r="E101" s="29">
        <f>+(C101-C$7)/C$8</f>
        <v>22229.999497449026</v>
      </c>
      <c r="F101" s="29">
        <f>ROUND(2*E101,0)/2</f>
        <v>22230</v>
      </c>
      <c r="G101" s="29">
        <f>+C101-(C$7+F101*C$8)</f>
        <v>-4.5300000056158751E-4</v>
      </c>
      <c r="H101" s="29"/>
      <c r="I101" s="29">
        <f>+G101</f>
        <v>-4.5300000056158751E-4</v>
      </c>
      <c r="J101" s="29"/>
      <c r="K101" s="29"/>
      <c r="L101" s="29"/>
      <c r="M101" s="29"/>
      <c r="N101" s="29"/>
      <c r="O101" s="29">
        <f ca="1">+C$11+C$12*F101</f>
        <v>6.8262856958001992E-3</v>
      </c>
      <c r="P101" s="29"/>
      <c r="Q101" s="31">
        <f>+C101-15018.5</f>
        <v>31345.110999999997</v>
      </c>
      <c r="AA101" t="s">
        <v>32</v>
      </c>
      <c r="AB101">
        <v>14</v>
      </c>
      <c r="AD101" t="s">
        <v>33</v>
      </c>
      <c r="AF101" t="s">
        <v>35</v>
      </c>
    </row>
    <row r="102" spans="1:32" x14ac:dyDescent="0.2">
      <c r="A102" s="34" t="s">
        <v>67</v>
      </c>
      <c r="B102" s="34"/>
      <c r="C102" s="35">
        <v>46365.41</v>
      </c>
      <c r="D102" s="35"/>
      <c r="E102" s="29">
        <f>+(C102-C$7)/C$8</f>
        <v>22231.995279349008</v>
      </c>
      <c r="F102" s="29">
        <f>ROUND(2*E102,0)/2</f>
        <v>22232</v>
      </c>
      <c r="G102" s="29">
        <f>+C102-(C$7+F102*C$8)</f>
        <v>-4.2551999940769747E-3</v>
      </c>
      <c r="H102" s="29"/>
      <c r="I102" s="29">
        <f>+G102</f>
        <v>-4.2551999940769747E-3</v>
      </c>
      <c r="J102" s="29"/>
      <c r="L102" s="29"/>
      <c r="M102" s="29"/>
      <c r="N102" s="29"/>
      <c r="O102" s="29">
        <f ca="1">+C$11+C$12*F102</f>
        <v>6.826204165316525E-3</v>
      </c>
      <c r="P102" s="29"/>
      <c r="Q102" s="31">
        <f>+C102-15018.5</f>
        <v>31346.910000000003</v>
      </c>
      <c r="AA102" t="s">
        <v>32</v>
      </c>
      <c r="AB102">
        <v>7</v>
      </c>
      <c r="AD102" t="s">
        <v>68</v>
      </c>
      <c r="AF102" t="s">
        <v>31</v>
      </c>
    </row>
    <row r="103" spans="1:32" x14ac:dyDescent="0.2">
      <c r="A103" s="34" t="s">
        <v>69</v>
      </c>
      <c r="B103" s="34"/>
      <c r="C103" s="35">
        <v>46611.500999999997</v>
      </c>
      <c r="D103" s="35"/>
      <c r="E103" s="29">
        <f>+(C103-C$7)/C$8</f>
        <v>22505.004708780583</v>
      </c>
      <c r="F103" s="29">
        <f>ROUND(2*E103,0)/2</f>
        <v>22505</v>
      </c>
      <c r="G103" s="29">
        <f>+C103-(C$7+F103*C$8)</f>
        <v>4.2444999926374294E-3</v>
      </c>
      <c r="H103" s="29"/>
      <c r="I103" s="29">
        <f>+G103</f>
        <v>4.2444999926374294E-3</v>
      </c>
      <c r="J103" s="29"/>
      <c r="L103" s="29"/>
      <c r="M103" s="29"/>
      <c r="N103" s="29"/>
      <c r="O103" s="29">
        <f ca="1">+C$11+C$12*F103</f>
        <v>6.8150752542950454E-3</v>
      </c>
      <c r="P103" s="29"/>
      <c r="Q103" s="31">
        <f>+C103-15018.5</f>
        <v>31593.000999999997</v>
      </c>
      <c r="AA103" t="s">
        <v>32</v>
      </c>
      <c r="AB103">
        <v>8</v>
      </c>
      <c r="AD103" t="s">
        <v>61</v>
      </c>
      <c r="AF103" t="s">
        <v>31</v>
      </c>
    </row>
    <row r="104" spans="1:32" x14ac:dyDescent="0.2">
      <c r="A104" s="34" t="s">
        <v>70</v>
      </c>
      <c r="B104" s="34"/>
      <c r="C104" s="35">
        <v>46769.243000000002</v>
      </c>
      <c r="D104" s="35"/>
      <c r="E104" s="29">
        <f>+(C104-C$7)/C$8</f>
        <v>22680.00116707202</v>
      </c>
      <c r="F104" s="29">
        <f>ROUND(2*E104,0)/2</f>
        <v>22680</v>
      </c>
      <c r="G104" s="29">
        <f>+C104-(C$7+F104*C$8)</f>
        <v>1.0520000068936497E-3</v>
      </c>
      <c r="H104" s="29"/>
      <c r="I104" s="29">
        <f>+G104</f>
        <v>1.0520000068936497E-3</v>
      </c>
      <c r="K104" s="29"/>
      <c r="L104" s="29"/>
      <c r="M104" s="29"/>
      <c r="N104" s="29"/>
      <c r="O104" s="29">
        <f ca="1">+C$11+C$12*F104</f>
        <v>6.8079413369735832E-3</v>
      </c>
      <c r="P104" s="29"/>
      <c r="Q104" s="31">
        <f>+C104-15018.5</f>
        <v>31750.743000000002</v>
      </c>
      <c r="AA104" t="s">
        <v>58</v>
      </c>
      <c r="AF104" t="s">
        <v>37</v>
      </c>
    </row>
    <row r="105" spans="1:32" x14ac:dyDescent="0.2">
      <c r="A105" s="34" t="s">
        <v>72</v>
      </c>
      <c r="B105" s="34"/>
      <c r="C105" s="35">
        <v>46903.540999999997</v>
      </c>
      <c r="D105" s="35"/>
      <c r="E105" s="29">
        <f>+(C105-C$7)/C$8</f>
        <v>22828.989225773075</v>
      </c>
      <c r="F105" s="29">
        <f>ROUND(2*E105,0)/2</f>
        <v>22829</v>
      </c>
      <c r="G105" s="29">
        <f>+C105-(C$7+F105*C$8)</f>
        <v>-9.7118999983649701E-3</v>
      </c>
      <c r="H105" s="29"/>
      <c r="I105" s="29">
        <f>+G105</f>
        <v>-9.7118999983649701E-3</v>
      </c>
      <c r="J105" s="29"/>
      <c r="L105" s="29"/>
      <c r="M105" s="29"/>
      <c r="N105" s="29"/>
      <c r="O105" s="29">
        <f ca="1">+C$11+C$12*F105</f>
        <v>6.8018673159398815E-3</v>
      </c>
      <c r="P105" s="29"/>
      <c r="Q105" s="31">
        <f>+C105-15018.5</f>
        <v>31885.040999999997</v>
      </c>
      <c r="AA105" t="s">
        <v>32</v>
      </c>
      <c r="AB105">
        <v>6</v>
      </c>
      <c r="AD105" t="s">
        <v>71</v>
      </c>
      <c r="AF105" t="s">
        <v>31</v>
      </c>
    </row>
    <row r="106" spans="1:32" x14ac:dyDescent="0.2">
      <c r="A106" s="34" t="s">
        <v>72</v>
      </c>
      <c r="B106" s="34"/>
      <c r="C106" s="35">
        <v>46987.38</v>
      </c>
      <c r="D106" s="35"/>
      <c r="E106" s="29">
        <f>+(C106-C$7)/C$8</f>
        <v>22921.998874862697</v>
      </c>
      <c r="F106" s="29">
        <f>ROUND(2*E106,0)/2</f>
        <v>22922</v>
      </c>
      <c r="G106" s="29">
        <f>+C106-(C$7+F106*C$8)</f>
        <v>-1.0142000028281473E-3</v>
      </c>
      <c r="H106" s="29"/>
      <c r="I106" s="29">
        <f>+G106</f>
        <v>-1.0142000028281473E-3</v>
      </c>
      <c r="J106" s="29"/>
      <c r="L106" s="29"/>
      <c r="M106" s="29"/>
      <c r="N106" s="29"/>
      <c r="O106" s="29">
        <f ca="1">+C$11+C$12*F106</f>
        <v>6.7980761484490474E-3</v>
      </c>
      <c r="P106" s="29"/>
      <c r="Q106" s="31">
        <f>+C106-15018.5</f>
        <v>31968.879999999997</v>
      </c>
      <c r="AA106" t="s">
        <v>32</v>
      </c>
      <c r="AB106">
        <v>9</v>
      </c>
      <c r="AD106" t="s">
        <v>73</v>
      </c>
      <c r="AF106" t="s">
        <v>31</v>
      </c>
    </row>
    <row r="107" spans="1:32" x14ac:dyDescent="0.2">
      <c r="A107" s="34" t="s">
        <v>106</v>
      </c>
      <c r="B107" s="34"/>
      <c r="C107" s="35">
        <v>46991.890599999999</v>
      </c>
      <c r="D107" s="35"/>
      <c r="E107" s="29">
        <f>+(C107-C$7)/C$8</f>
        <v>22927.002862543657</v>
      </c>
      <c r="F107" s="29">
        <f>ROUND(2*E107,0)/2</f>
        <v>22927</v>
      </c>
      <c r="G107" s="29">
        <f>+C107-(C$7+F107*C$8)</f>
        <v>2.5803000025916845E-3</v>
      </c>
      <c r="H107" s="29"/>
      <c r="I107" s="29"/>
      <c r="J107" s="29">
        <f>G107</f>
        <v>2.5803000025916845E-3</v>
      </c>
      <c r="K107" s="29"/>
      <c r="L107" s="29"/>
      <c r="M107" s="29"/>
      <c r="O107" s="29">
        <f ca="1">+C$11+C$12*F107</f>
        <v>6.7978723222398632E-3</v>
      </c>
      <c r="P107" s="29"/>
      <c r="Q107" s="31">
        <f>+C107-15018.5</f>
        <v>31973.390599999999</v>
      </c>
    </row>
    <row r="108" spans="1:32" x14ac:dyDescent="0.2">
      <c r="A108" s="34" t="s">
        <v>75</v>
      </c>
      <c r="B108" s="34"/>
      <c r="C108" s="35">
        <v>46991.890599999999</v>
      </c>
      <c r="D108" s="35"/>
      <c r="E108" s="29">
        <f>+(C108-C$7)/C$8</f>
        <v>22927.002862543657</v>
      </c>
      <c r="F108" s="29">
        <f>ROUND(2*E108,0)/2</f>
        <v>22927</v>
      </c>
      <c r="G108" s="29">
        <f>+C108-(C$7+F108*C$8)</f>
        <v>2.5803000025916845E-3</v>
      </c>
      <c r="H108" s="29"/>
      <c r="I108" s="29"/>
      <c r="J108" s="29">
        <f>+G108</f>
        <v>2.5803000025916845E-3</v>
      </c>
      <c r="K108" s="29"/>
      <c r="L108" s="29"/>
      <c r="M108" s="29"/>
      <c r="O108" s="29">
        <f ca="1">+C$11+C$12*F108</f>
        <v>6.7978723222398632E-3</v>
      </c>
      <c r="P108" s="29"/>
      <c r="Q108" s="31">
        <f>+C108-15018.5</f>
        <v>31973.390599999999</v>
      </c>
      <c r="AA108" t="s">
        <v>74</v>
      </c>
      <c r="AF108" t="s">
        <v>37</v>
      </c>
    </row>
    <row r="109" spans="1:32" x14ac:dyDescent="0.2">
      <c r="A109" s="34" t="s">
        <v>76</v>
      </c>
      <c r="B109" s="34"/>
      <c r="C109" s="35">
        <v>47004.516000000003</v>
      </c>
      <c r="D109" s="35"/>
      <c r="E109" s="29">
        <f>+(C109-C$7)/C$8</f>
        <v>22941.009279886617</v>
      </c>
      <c r="F109" s="29">
        <f>ROUND(2*E109,0)/2</f>
        <v>22941</v>
      </c>
      <c r="G109" s="29">
        <f>+C109-(C$7+F109*C$8)</f>
        <v>8.3649000007426366E-3</v>
      </c>
      <c r="H109" s="29"/>
      <c r="I109" s="29">
        <f>+G109</f>
        <v>8.3649000007426366E-3</v>
      </c>
      <c r="J109" s="29"/>
      <c r="L109" s="29"/>
      <c r="M109" s="29"/>
      <c r="N109" s="29"/>
      <c r="O109" s="29">
        <f ca="1">+C$11+C$12*F109</f>
        <v>6.7973016088541463E-3</v>
      </c>
      <c r="P109" s="29"/>
      <c r="Q109" s="31">
        <f>+C109-15018.5</f>
        <v>31986.016000000003</v>
      </c>
      <c r="AA109" t="s">
        <v>32</v>
      </c>
      <c r="AB109">
        <v>8</v>
      </c>
      <c r="AD109" t="s">
        <v>73</v>
      </c>
      <c r="AF109" t="s">
        <v>31</v>
      </c>
    </row>
    <row r="110" spans="1:32" x14ac:dyDescent="0.2">
      <c r="A110" s="34" t="s">
        <v>76</v>
      </c>
      <c r="B110" s="34"/>
      <c r="C110" s="35">
        <v>47005.421000000002</v>
      </c>
      <c r="D110" s="35"/>
      <c r="E110" s="29">
        <f>+(C110-C$7)/C$8</f>
        <v>22942.013272448861</v>
      </c>
      <c r="F110" s="29">
        <f>ROUND(2*E110,0)/2</f>
        <v>22942</v>
      </c>
      <c r="G110" s="29">
        <f>+C110-(C$7+F110*C$8)</f>
        <v>1.1963800003286451E-2</v>
      </c>
      <c r="H110" s="29"/>
      <c r="I110" s="29">
        <f>+G110</f>
        <v>1.1963800003286451E-2</v>
      </c>
      <c r="J110" s="29"/>
      <c r="L110" s="29"/>
      <c r="M110" s="29"/>
      <c r="N110" s="29"/>
      <c r="O110" s="29">
        <f ca="1">+C$11+C$12*F110</f>
        <v>6.7972608436123088E-3</v>
      </c>
      <c r="P110" s="29"/>
      <c r="Q110" s="31">
        <f>+C110-15018.5</f>
        <v>31986.921000000002</v>
      </c>
      <c r="AA110" t="s">
        <v>32</v>
      </c>
      <c r="AB110">
        <v>9</v>
      </c>
      <c r="AD110" t="s">
        <v>73</v>
      </c>
      <c r="AF110" t="s">
        <v>31</v>
      </c>
    </row>
    <row r="111" spans="1:32" x14ac:dyDescent="0.2">
      <c r="A111" s="34" t="s">
        <v>106</v>
      </c>
      <c r="B111" s="34"/>
      <c r="C111" s="35">
        <v>47005.860999999997</v>
      </c>
      <c r="D111" s="35"/>
      <c r="E111" s="29">
        <f>+(C111-C$7)/C$8</f>
        <v>22942.501401429396</v>
      </c>
      <c r="F111" s="29">
        <f>ROUND(2*E111,0)/2</f>
        <v>22942.5</v>
      </c>
      <c r="G111" s="29">
        <f>+C111-(C$7+F111*C$8)</f>
        <v>1.2632499929168262E-3</v>
      </c>
      <c r="H111" s="29"/>
      <c r="I111" s="29"/>
      <c r="J111" s="29">
        <f>G111</f>
        <v>1.2632499929168262E-3</v>
      </c>
      <c r="K111" s="29"/>
      <c r="L111" s="29"/>
      <c r="M111" s="29"/>
      <c r="O111" s="29">
        <f ca="1">+C$11+C$12*F111</f>
        <v>6.7972404609913904E-3</v>
      </c>
      <c r="P111" s="29"/>
      <c r="Q111" s="31">
        <f>+C111-15018.5</f>
        <v>31987.360999999997</v>
      </c>
    </row>
    <row r="112" spans="1:32" x14ac:dyDescent="0.2">
      <c r="A112" s="34" t="s">
        <v>75</v>
      </c>
      <c r="B112" s="34" t="s">
        <v>103</v>
      </c>
      <c r="C112" s="35">
        <v>47005.860999999997</v>
      </c>
      <c r="D112" s="35"/>
      <c r="E112" s="29">
        <f>+(C112-C$7)/C$8</f>
        <v>22942.501401429396</v>
      </c>
      <c r="F112" s="29">
        <f>ROUND(2*E112,0)/2</f>
        <v>22942.5</v>
      </c>
      <c r="G112" s="29">
        <f>+C112-(C$7+F112*C$8)</f>
        <v>1.2632499929168262E-3</v>
      </c>
      <c r="H112" s="29"/>
      <c r="I112" s="29"/>
      <c r="J112" s="29">
        <f>+G112</f>
        <v>1.2632499929168262E-3</v>
      </c>
      <c r="K112" s="29"/>
      <c r="L112" s="29"/>
      <c r="M112" s="29"/>
      <c r="O112" s="29">
        <f ca="1">+C$11+C$12*F112</f>
        <v>6.7972404609913904E-3</v>
      </c>
      <c r="P112" s="29"/>
      <c r="Q112" s="31">
        <f>+C112-15018.5</f>
        <v>31987.360999999997</v>
      </c>
      <c r="AA112" t="s">
        <v>77</v>
      </c>
      <c r="AF112" t="s">
        <v>37</v>
      </c>
    </row>
    <row r="113" spans="1:32" x14ac:dyDescent="0.2">
      <c r="A113" s="34" t="s">
        <v>106</v>
      </c>
      <c r="B113" s="34"/>
      <c r="C113" s="35">
        <v>47009.915399999998</v>
      </c>
      <c r="D113" s="35"/>
      <c r="E113" s="29">
        <f>+(C113-C$7)/C$8</f>
        <v>22946.999288108254</v>
      </c>
      <c r="F113" s="29">
        <f>ROUND(2*E113,0)/2</f>
        <v>22947</v>
      </c>
      <c r="G113" s="29">
        <f>+C113-(C$7+F113*C$8)</f>
        <v>-6.4169999677687883E-4</v>
      </c>
      <c r="H113" s="29"/>
      <c r="I113" s="29"/>
      <c r="J113" s="29">
        <f>G113</f>
        <v>-6.4169999677687883E-4</v>
      </c>
      <c r="K113" s="29"/>
      <c r="L113" s="29"/>
      <c r="M113" s="29"/>
      <c r="O113" s="29">
        <f ca="1">+C$11+C$12*F113</f>
        <v>6.7970570174031245E-3</v>
      </c>
      <c r="P113" s="29"/>
      <c r="Q113" s="31">
        <f>+C113-15018.5</f>
        <v>31991.415399999998</v>
      </c>
    </row>
    <row r="114" spans="1:32" x14ac:dyDescent="0.2">
      <c r="A114" s="34" t="s">
        <v>75</v>
      </c>
      <c r="B114" s="34"/>
      <c r="C114" s="35">
        <v>47009.915399999998</v>
      </c>
      <c r="D114" s="35"/>
      <c r="E114" s="29">
        <f>+(C114-C$7)/C$8</f>
        <v>22946.999288108254</v>
      </c>
      <c r="F114" s="29">
        <f>ROUND(2*E114,0)/2</f>
        <v>22947</v>
      </c>
      <c r="G114" s="29">
        <f>+C114-(C$7+F114*C$8)</f>
        <v>-6.4169999677687883E-4</v>
      </c>
      <c r="H114" s="29"/>
      <c r="I114" s="29"/>
      <c r="J114" s="29">
        <f>+G114</f>
        <v>-6.4169999677687883E-4</v>
      </c>
      <c r="K114" s="29"/>
      <c r="L114" s="29"/>
      <c r="M114" s="29"/>
      <c r="O114" s="29">
        <f ca="1">+C$11+C$12*F114</f>
        <v>6.7970570174031245E-3</v>
      </c>
      <c r="P114" s="29"/>
      <c r="Q114" s="31">
        <f>+C114-15018.5</f>
        <v>31991.415399999998</v>
      </c>
      <c r="AA114" t="s">
        <v>74</v>
      </c>
      <c r="AF114" t="s">
        <v>37</v>
      </c>
    </row>
    <row r="115" spans="1:32" x14ac:dyDescent="0.2">
      <c r="A115" s="34" t="s">
        <v>76</v>
      </c>
      <c r="B115" s="34"/>
      <c r="C115" s="35">
        <v>47023.434999999998</v>
      </c>
      <c r="D115" s="35"/>
      <c r="E115" s="29">
        <f>+(C115-C$7)/C$8</f>
        <v>22961.997716665752</v>
      </c>
      <c r="F115" s="29">
        <f>ROUND(2*E115,0)/2</f>
        <v>22962</v>
      </c>
      <c r="G115" s="29">
        <f>+C115-(C$7+F115*C$8)</f>
        <v>-2.0581999997375533E-3</v>
      </c>
      <c r="H115" s="29"/>
      <c r="I115" s="29">
        <f>+G115</f>
        <v>-2.0581999997375533E-3</v>
      </c>
      <c r="J115" s="29"/>
      <c r="L115" s="29"/>
      <c r="M115" s="29"/>
      <c r="N115" s="29"/>
      <c r="O115" s="29">
        <f ca="1">+C$11+C$12*F115</f>
        <v>6.7964455387755709E-3</v>
      </c>
      <c r="P115" s="29"/>
      <c r="Q115" s="31">
        <f>+C115-15018.5</f>
        <v>32004.934999999998</v>
      </c>
      <c r="AA115" t="s">
        <v>32</v>
      </c>
      <c r="AB115">
        <v>7</v>
      </c>
      <c r="AD115" t="s">
        <v>71</v>
      </c>
      <c r="AF115" t="s">
        <v>31</v>
      </c>
    </row>
    <row r="116" spans="1:32" x14ac:dyDescent="0.2">
      <c r="A116" s="34" t="s">
        <v>76</v>
      </c>
      <c r="B116" s="34"/>
      <c r="C116" s="35">
        <v>47051.381000000001</v>
      </c>
      <c r="D116" s="35"/>
      <c r="E116" s="29">
        <f>+(C116-C$7)/C$8</f>
        <v>22993.000563234284</v>
      </c>
      <c r="F116" s="29">
        <f>ROUND(2*E116,0)/2</f>
        <v>22993</v>
      </c>
      <c r="G116" s="29">
        <f>+C116-(C$7+F116*C$8)</f>
        <v>5.0770000234479085E-4</v>
      </c>
      <c r="H116" s="29"/>
      <c r="I116" s="29">
        <f>+G116</f>
        <v>5.0770000234479085E-4</v>
      </c>
      <c r="J116" s="29"/>
      <c r="L116" s="29"/>
      <c r="M116" s="29"/>
      <c r="N116" s="29"/>
      <c r="O116" s="29">
        <f ca="1">+C$11+C$12*F116</f>
        <v>6.7951818162786263E-3</v>
      </c>
      <c r="P116" s="29"/>
      <c r="Q116" s="31">
        <f>+C116-15018.5</f>
        <v>32032.881000000001</v>
      </c>
      <c r="AA116" t="s">
        <v>32</v>
      </c>
      <c r="AB116">
        <v>8</v>
      </c>
      <c r="AD116" t="s">
        <v>71</v>
      </c>
      <c r="AF116" t="s">
        <v>31</v>
      </c>
    </row>
    <row r="117" spans="1:32" x14ac:dyDescent="0.2">
      <c r="A117" s="34" t="s">
        <v>106</v>
      </c>
      <c r="B117" s="34"/>
      <c r="C117" s="35">
        <v>47061.754999999997</v>
      </c>
      <c r="D117" s="35"/>
      <c r="E117" s="29">
        <f>+(C117-C$7)/C$8</f>
        <v>23004.50931333454</v>
      </c>
      <c r="F117" s="29">
        <f>ROUND(2*E117,0)/2</f>
        <v>23004.5</v>
      </c>
      <c r="G117" s="29">
        <f>+C117-(C$7+F117*C$8)</f>
        <v>8.3950499974889681E-3</v>
      </c>
      <c r="H117" s="29"/>
      <c r="I117" s="29"/>
      <c r="J117" s="29">
        <f>G117</f>
        <v>8.3950499974889681E-3</v>
      </c>
      <c r="K117" s="29"/>
      <c r="L117" s="29"/>
      <c r="M117" s="29"/>
      <c r="O117" s="29">
        <f ca="1">+C$11+C$12*F117</f>
        <v>6.794713015997501E-3</v>
      </c>
      <c r="P117" s="29"/>
      <c r="Q117" s="31">
        <f>+C117-15018.5</f>
        <v>32043.254999999997</v>
      </c>
    </row>
    <row r="118" spans="1:32" x14ac:dyDescent="0.2">
      <c r="A118" s="34" t="s">
        <v>75</v>
      </c>
      <c r="B118" s="34" t="s">
        <v>103</v>
      </c>
      <c r="C118" s="35">
        <v>47061.754999999997</v>
      </c>
      <c r="D118" s="35"/>
      <c r="E118" s="29">
        <f>+(C118-C$7)/C$8</f>
        <v>23004.50931333454</v>
      </c>
      <c r="F118" s="29">
        <f>ROUND(2*E118,0)/2</f>
        <v>23004.5</v>
      </c>
      <c r="G118" s="29">
        <f>+C118-(C$7+F118*C$8)</f>
        <v>8.3950499974889681E-3</v>
      </c>
      <c r="H118" s="29"/>
      <c r="I118" s="29"/>
      <c r="J118" s="29">
        <f>+G118</f>
        <v>8.3950499974889681E-3</v>
      </c>
      <c r="K118" s="29"/>
      <c r="L118" s="29"/>
      <c r="M118" s="29"/>
      <c r="O118" s="29">
        <f ca="1">+C$11+C$12*F118</f>
        <v>6.794713015997501E-3</v>
      </c>
      <c r="P118" s="29"/>
      <c r="Q118" s="31">
        <f>+C118-15018.5</f>
        <v>32043.254999999997</v>
      </c>
      <c r="AA118" t="s">
        <v>77</v>
      </c>
      <c r="AF118" t="s">
        <v>37</v>
      </c>
    </row>
    <row r="119" spans="1:32" x14ac:dyDescent="0.2">
      <c r="A119" s="34" t="s">
        <v>78</v>
      </c>
      <c r="B119" s="34"/>
      <c r="C119" s="35">
        <v>47389.417000000001</v>
      </c>
      <c r="D119" s="35"/>
      <c r="E119" s="29">
        <f>+(C119-C$7)/C$8</f>
        <v>23368.012308837879</v>
      </c>
      <c r="F119" s="29">
        <f>ROUND(2*E119,0)/2</f>
        <v>23368</v>
      </c>
      <c r="G119" s="29">
        <f>+C119-(C$7+F119*C$8)</f>
        <v>1.1095200003182981E-2</v>
      </c>
      <c r="H119" s="29"/>
      <c r="I119" s="29">
        <f>+G119</f>
        <v>1.1095200003182981E-2</v>
      </c>
      <c r="J119" s="29"/>
      <c r="L119" s="29"/>
      <c r="M119" s="29"/>
      <c r="N119" s="29"/>
      <c r="O119" s="29">
        <f ca="1">+C$11+C$12*F119</f>
        <v>6.779894850589779E-3</v>
      </c>
      <c r="P119" s="29"/>
      <c r="Q119" s="31">
        <f>+C119-15018.5</f>
        <v>32370.917000000001</v>
      </c>
      <c r="AA119" t="s">
        <v>32</v>
      </c>
      <c r="AB119">
        <v>8</v>
      </c>
      <c r="AD119" t="s">
        <v>68</v>
      </c>
      <c r="AF119" t="s">
        <v>31</v>
      </c>
    </row>
    <row r="120" spans="1:32" x14ac:dyDescent="0.2">
      <c r="A120" s="34" t="s">
        <v>78</v>
      </c>
      <c r="B120" s="34"/>
      <c r="C120" s="35">
        <v>47399.345000000001</v>
      </c>
      <c r="D120" s="35"/>
      <c r="E120" s="29">
        <f>+(C120-C$7)/C$8</f>
        <v>23379.026273653319</v>
      </c>
      <c r="F120" s="29">
        <f>ROUND(2*E120,0)/2</f>
        <v>23379</v>
      </c>
      <c r="G120" s="29">
        <f>+C120-(C$7+F120*C$8)</f>
        <v>2.3683100007474422E-2</v>
      </c>
      <c r="H120" s="29"/>
      <c r="I120" s="29">
        <f>+G120</f>
        <v>2.3683100007474422E-2</v>
      </c>
      <c r="J120" s="29"/>
      <c r="L120" s="29"/>
      <c r="M120" s="29"/>
      <c r="N120" s="29"/>
      <c r="O120" s="29">
        <f ca="1">+C$11+C$12*F120</f>
        <v>6.779446432929573E-3</v>
      </c>
      <c r="P120" s="29"/>
      <c r="Q120" s="31">
        <f>+C120-15018.5</f>
        <v>32380.845000000001</v>
      </c>
      <c r="AA120" t="s">
        <v>32</v>
      </c>
      <c r="AB120">
        <v>7</v>
      </c>
      <c r="AD120" t="s">
        <v>68</v>
      </c>
      <c r="AF120" t="s">
        <v>31</v>
      </c>
    </row>
    <row r="121" spans="1:32" x14ac:dyDescent="0.2">
      <c r="A121" s="34" t="s">
        <v>78</v>
      </c>
      <c r="B121" s="34" t="s">
        <v>103</v>
      </c>
      <c r="C121" s="35">
        <v>47412.385000000002</v>
      </c>
      <c r="D121" s="35"/>
      <c r="E121" s="29">
        <f>+(C121-C$7)/C$8</f>
        <v>23393.49264162203</v>
      </c>
      <c r="F121" s="29">
        <f>ROUND(2*E121,0)/2</f>
        <v>23393.5</v>
      </c>
      <c r="G121" s="29">
        <f>+C121-(C$7+F121*C$8)</f>
        <v>-6.6328499960945919E-3</v>
      </c>
      <c r="H121" s="29"/>
      <c r="I121" s="29">
        <f>+G121</f>
        <v>-6.6328499960945919E-3</v>
      </c>
      <c r="J121" s="29"/>
      <c r="L121" s="29"/>
      <c r="M121" s="29"/>
      <c r="N121" s="29"/>
      <c r="O121" s="29">
        <f ca="1">+C$11+C$12*F121</f>
        <v>6.7788553369229378E-3</v>
      </c>
      <c r="P121" s="29"/>
      <c r="Q121" s="31">
        <f>+C121-15018.5</f>
        <v>32393.885000000002</v>
      </c>
      <c r="AA121" t="s">
        <v>56</v>
      </c>
      <c r="AB121">
        <v>6</v>
      </c>
      <c r="AD121" t="s">
        <v>68</v>
      </c>
      <c r="AF121" t="s">
        <v>31</v>
      </c>
    </row>
    <row r="122" spans="1:32" x14ac:dyDescent="0.2">
      <c r="A122" s="34" t="s">
        <v>79</v>
      </c>
      <c r="B122" s="34" t="s">
        <v>103</v>
      </c>
      <c r="C122" s="35">
        <v>47467.39</v>
      </c>
      <c r="D122" s="35"/>
      <c r="E122" s="29">
        <f>+(C122-C$7)/C$8</f>
        <v>23454.514311109673</v>
      </c>
      <c r="F122" s="29">
        <f>ROUND(2*E122,0)/2</f>
        <v>23454.5</v>
      </c>
      <c r="G122" s="29">
        <f>+C122-(C$7+F122*C$8)</f>
        <v>1.2900050001917407E-2</v>
      </c>
      <c r="H122" s="29"/>
      <c r="I122" s="29">
        <f>+G122</f>
        <v>1.2900050001917407E-2</v>
      </c>
      <c r="J122" s="29"/>
      <c r="L122" s="29"/>
      <c r="M122" s="29"/>
      <c r="N122" s="29"/>
      <c r="O122" s="29">
        <f ca="1">+C$11+C$12*F122</f>
        <v>6.776368657170885E-3</v>
      </c>
      <c r="P122" s="29"/>
      <c r="Q122" s="31">
        <f>+C122-15018.5</f>
        <v>32448.89</v>
      </c>
      <c r="AA122" t="s">
        <v>56</v>
      </c>
      <c r="AB122">
        <v>6</v>
      </c>
      <c r="AD122" t="s">
        <v>68</v>
      </c>
      <c r="AF122" t="s">
        <v>31</v>
      </c>
    </row>
    <row r="123" spans="1:32" x14ac:dyDescent="0.2">
      <c r="A123" s="34" t="s">
        <v>79</v>
      </c>
      <c r="B123" s="34"/>
      <c r="C123" s="35">
        <v>47472.345999999998</v>
      </c>
      <c r="D123" s="35"/>
      <c r="E123" s="29">
        <f>+(C123-C$7)/C$8</f>
        <v>23460.012418445018</v>
      </c>
      <c r="F123" s="29">
        <f>ROUND(2*E123,0)/2</f>
        <v>23460</v>
      </c>
      <c r="G123" s="29">
        <f>+C123-(C$7+F123*C$8)</f>
        <v>1.1193999998795334E-2</v>
      </c>
      <c r="H123" s="29"/>
      <c r="I123" s="29">
        <f>+G123</f>
        <v>1.1193999998795334E-2</v>
      </c>
      <c r="J123" s="29"/>
      <c r="L123" s="29"/>
      <c r="M123" s="29"/>
      <c r="N123" s="29"/>
      <c r="O123" s="29">
        <f ca="1">+C$11+C$12*F123</f>
        <v>6.7761444483407825E-3</v>
      </c>
      <c r="P123" s="29"/>
      <c r="Q123" s="31">
        <f>+C123-15018.5</f>
        <v>32453.845999999998</v>
      </c>
      <c r="AA123" t="s">
        <v>32</v>
      </c>
      <c r="AB123">
        <v>7</v>
      </c>
      <c r="AD123" t="s">
        <v>68</v>
      </c>
      <c r="AF123" t="s">
        <v>31</v>
      </c>
    </row>
    <row r="124" spans="1:32" x14ac:dyDescent="0.2">
      <c r="A124" s="34" t="s">
        <v>34</v>
      </c>
      <c r="B124" s="34"/>
      <c r="C124" s="35">
        <v>47481.357000000004</v>
      </c>
      <c r="D124" s="35"/>
      <c r="E124" s="29">
        <f>+(C124-C$7)/C$8</f>
        <v>23470.009078089661</v>
      </c>
      <c r="F124" s="29">
        <f>ROUND(2*E124,0)/2</f>
        <v>23470</v>
      </c>
      <c r="G124" s="29">
        <f>+C124-(C$7+F124*C$8)</f>
        <v>8.1830000053741969E-3</v>
      </c>
      <c r="H124" s="29"/>
      <c r="I124" s="29">
        <f>+G124</f>
        <v>8.1830000053741969E-3</v>
      </c>
      <c r="J124" s="29"/>
      <c r="K124" s="29"/>
      <c r="L124" s="29"/>
      <c r="M124" s="29"/>
      <c r="N124" s="29"/>
      <c r="O124" s="29">
        <f ca="1">+C$11+C$12*F124</f>
        <v>6.7757367959224131E-3</v>
      </c>
      <c r="P124" s="29"/>
      <c r="Q124" s="31">
        <f>+C124-15018.5</f>
        <v>32462.857000000004</v>
      </c>
      <c r="AA124" t="s">
        <v>32</v>
      </c>
      <c r="AB124">
        <v>16</v>
      </c>
      <c r="AD124" t="s">
        <v>33</v>
      </c>
      <c r="AF124" t="s">
        <v>35</v>
      </c>
    </row>
    <row r="125" spans="1:32" x14ac:dyDescent="0.2">
      <c r="A125" s="34" t="s">
        <v>34</v>
      </c>
      <c r="B125" s="34"/>
      <c r="C125" s="35">
        <v>47491.271000000001</v>
      </c>
      <c r="D125" s="35"/>
      <c r="E125" s="29">
        <f>+(C125-C$7)/C$8</f>
        <v>23481.007511528442</v>
      </c>
      <c r="F125" s="29">
        <f>ROUND(2*E125,0)/2</f>
        <v>23481</v>
      </c>
      <c r="G125" s="29">
        <f>+C125-(C$7+F125*C$8)</f>
        <v>6.7709000068134628E-3</v>
      </c>
      <c r="H125" s="29"/>
      <c r="I125" s="29">
        <f>+G125</f>
        <v>6.7709000068134628E-3</v>
      </c>
      <c r="J125" s="29"/>
      <c r="K125" s="29"/>
      <c r="L125" s="29"/>
      <c r="M125" s="29"/>
      <c r="N125" s="29"/>
      <c r="O125" s="29">
        <f ca="1">+C$11+C$12*F125</f>
        <v>6.7752883782622071E-3</v>
      </c>
      <c r="P125" s="29"/>
      <c r="Q125" s="31">
        <f>+C125-15018.5</f>
        <v>32472.771000000001</v>
      </c>
      <c r="AA125" t="s">
        <v>32</v>
      </c>
      <c r="AB125">
        <v>14</v>
      </c>
      <c r="AD125" t="s">
        <v>33</v>
      </c>
      <c r="AF125" t="s">
        <v>35</v>
      </c>
    </row>
    <row r="126" spans="1:32" x14ac:dyDescent="0.2">
      <c r="A126" s="34" t="s">
        <v>79</v>
      </c>
      <c r="B126" s="34" t="s">
        <v>103</v>
      </c>
      <c r="C126" s="35">
        <v>47523.273999999998</v>
      </c>
      <c r="D126" s="35"/>
      <c r="E126" s="29">
        <f>+(C126-C$7)/C$8</f>
        <v>23516.511129174349</v>
      </c>
      <c r="F126" s="29">
        <f>ROUND(2*E126,0)/2</f>
        <v>23516.5</v>
      </c>
      <c r="G126" s="29">
        <f>+C126-(C$7+F126*C$8)</f>
        <v>1.0031849997176323E-2</v>
      </c>
      <c r="H126" s="29"/>
      <c r="I126" s="29">
        <f>+G126</f>
        <v>1.0031849997176323E-2</v>
      </c>
      <c r="J126" s="29"/>
      <c r="L126" s="29"/>
      <c r="M126" s="29"/>
      <c r="N126" s="29"/>
      <c r="O126" s="29">
        <f ca="1">+C$11+C$12*F126</f>
        <v>6.7738412121769957E-3</v>
      </c>
      <c r="P126" s="29"/>
      <c r="Q126" s="31">
        <f>+C126-15018.5</f>
        <v>32504.773999999998</v>
      </c>
      <c r="AA126" t="s">
        <v>56</v>
      </c>
      <c r="AB126">
        <v>5</v>
      </c>
      <c r="AD126" t="s">
        <v>68</v>
      </c>
      <c r="AF126" t="s">
        <v>31</v>
      </c>
    </row>
    <row r="127" spans="1:32" x14ac:dyDescent="0.2">
      <c r="A127" s="34" t="s">
        <v>79</v>
      </c>
      <c r="B127" s="34"/>
      <c r="C127" s="35">
        <v>47527.317000000003</v>
      </c>
      <c r="D127" s="35"/>
      <c r="E127" s="29">
        <f>+(C127-C$7)/C$8</f>
        <v>23520.996368875079</v>
      </c>
      <c r="F127" s="29">
        <f>ROUND(2*E127,0)/2</f>
        <v>23521</v>
      </c>
      <c r="G127" s="29">
        <f>+C127-(C$7+F127*C$8)</f>
        <v>-3.2730999955674633E-3</v>
      </c>
      <c r="H127" s="29"/>
      <c r="I127" s="29">
        <f>+G127</f>
        <v>-3.2730999955674633E-3</v>
      </c>
      <c r="J127" s="29"/>
      <c r="L127" s="29"/>
      <c r="M127" s="29"/>
      <c r="N127" s="29"/>
      <c r="O127" s="29">
        <f ca="1">+C$11+C$12*F127</f>
        <v>6.7736577685887298E-3</v>
      </c>
      <c r="P127" s="29"/>
      <c r="Q127" s="31">
        <f>+C127-15018.5</f>
        <v>32508.817000000003</v>
      </c>
      <c r="AA127" t="s">
        <v>32</v>
      </c>
      <c r="AB127">
        <v>6</v>
      </c>
      <c r="AD127" t="s">
        <v>68</v>
      </c>
      <c r="AF127" t="s">
        <v>31</v>
      </c>
    </row>
    <row r="128" spans="1:32" x14ac:dyDescent="0.2">
      <c r="A128" s="34" t="s">
        <v>34</v>
      </c>
      <c r="B128" s="34"/>
      <c r="C128" s="35">
        <v>47706.713000000003</v>
      </c>
      <c r="D128" s="35"/>
      <c r="E128" s="29">
        <f>+(C128-C$7)/C$8</f>
        <v>23720.015429313327</v>
      </c>
      <c r="F128" s="29">
        <f>ROUND(2*E128,0)/2</f>
        <v>23720</v>
      </c>
      <c r="G128" s="29">
        <f>+C128-(C$7+F128*C$8)</f>
        <v>1.3908000008086674E-2</v>
      </c>
      <c r="H128" s="29"/>
      <c r="I128" s="29">
        <f>+G128</f>
        <v>1.3908000008086674E-2</v>
      </c>
      <c r="J128" s="29"/>
      <c r="K128" s="29"/>
      <c r="L128" s="29"/>
      <c r="M128" s="29"/>
      <c r="N128" s="29"/>
      <c r="O128" s="29">
        <f ca="1">+C$11+C$12*F128</f>
        <v>6.7655454854631822E-3</v>
      </c>
      <c r="P128" s="29"/>
      <c r="Q128" s="31">
        <f>+C128-15018.5</f>
        <v>32688.213000000003</v>
      </c>
      <c r="AA128" t="s">
        <v>32</v>
      </c>
      <c r="AB128">
        <v>17</v>
      </c>
      <c r="AD128" t="s">
        <v>33</v>
      </c>
      <c r="AF128" t="s">
        <v>35</v>
      </c>
    </row>
    <row r="129" spans="1:32" x14ac:dyDescent="0.2">
      <c r="A129" s="34" t="s">
        <v>80</v>
      </c>
      <c r="B129" s="34" t="s">
        <v>103</v>
      </c>
      <c r="C129" s="35">
        <v>47815.324999999997</v>
      </c>
      <c r="D129" s="35"/>
      <c r="E129" s="29">
        <f>+(C129-C$7)/C$8</f>
        <v>23840.50784939135</v>
      </c>
      <c r="F129" s="29">
        <f>ROUND(2*E129,0)/2</f>
        <v>23840.5</v>
      </c>
      <c r="G129" s="29">
        <f>+C129-(C$7+F129*C$8)</f>
        <v>7.0754499975009821E-3</v>
      </c>
      <c r="H129" s="29"/>
      <c r="I129" s="29">
        <f>+G129</f>
        <v>7.0754499975009821E-3</v>
      </c>
      <c r="J129" s="29"/>
      <c r="L129" s="29"/>
      <c r="M129" s="29"/>
      <c r="N129" s="29"/>
      <c r="O129" s="29">
        <f ca="1">+C$11+C$12*F129</f>
        <v>6.7606332738218327E-3</v>
      </c>
      <c r="P129" s="29"/>
      <c r="Q129" s="31">
        <f>+C129-15018.5</f>
        <v>32796.824999999997</v>
      </c>
      <c r="AA129" t="s">
        <v>56</v>
      </c>
      <c r="AB129">
        <v>7</v>
      </c>
      <c r="AD129" t="s">
        <v>68</v>
      </c>
      <c r="AF129" t="s">
        <v>31</v>
      </c>
    </row>
    <row r="130" spans="1:32" x14ac:dyDescent="0.2">
      <c r="A130" s="34" t="s">
        <v>80</v>
      </c>
      <c r="B130" s="34"/>
      <c r="C130" s="35">
        <v>47838.317000000003</v>
      </c>
      <c r="D130" s="35"/>
      <c r="E130" s="29">
        <f>+(C130-C$7)/C$8</f>
        <v>23866.014807392628</v>
      </c>
      <c r="F130" s="29">
        <f>ROUND(2*E130,0)/2</f>
        <v>23866</v>
      </c>
      <c r="G130" s="29">
        <f>+C130-(C$7+F130*C$8)</f>
        <v>1.3347400003112853E-2</v>
      </c>
      <c r="H130" s="29"/>
      <c r="I130" s="29">
        <f>+G130</f>
        <v>1.3347400003112853E-2</v>
      </c>
      <c r="J130" s="29"/>
      <c r="L130" s="29"/>
      <c r="M130" s="29"/>
      <c r="N130" s="29"/>
      <c r="O130" s="29">
        <f ca="1">+C$11+C$12*F130</f>
        <v>6.7595937601549905E-3</v>
      </c>
      <c r="P130" s="29"/>
      <c r="Q130" s="31">
        <f>+C130-15018.5</f>
        <v>32819.817000000003</v>
      </c>
      <c r="AA130" t="s">
        <v>32</v>
      </c>
      <c r="AB130">
        <v>8</v>
      </c>
      <c r="AD130" t="s">
        <v>68</v>
      </c>
      <c r="AF130" t="s">
        <v>31</v>
      </c>
    </row>
    <row r="131" spans="1:32" x14ac:dyDescent="0.2">
      <c r="A131" s="34" t="s">
        <v>81</v>
      </c>
      <c r="B131" s="34"/>
      <c r="C131" s="35">
        <v>47911.33</v>
      </c>
      <c r="D131" s="35"/>
      <c r="E131" s="29">
        <f>+(C131-C$7)/C$8</f>
        <v>23947.014264792891</v>
      </c>
      <c r="F131" s="29">
        <f>ROUND(2*E131,0)/2</f>
        <v>23947</v>
      </c>
      <c r="G131" s="29">
        <f>+C131-(C$7+F131*C$8)</f>
        <v>1.2858300004154444E-2</v>
      </c>
      <c r="H131" s="29"/>
      <c r="I131" s="29">
        <f>+G131</f>
        <v>1.2858300004154444E-2</v>
      </c>
      <c r="J131" s="29"/>
      <c r="L131" s="29"/>
      <c r="M131" s="29"/>
      <c r="N131" s="29"/>
      <c r="O131" s="29">
        <f ca="1">+C$11+C$12*F131</f>
        <v>6.7562917755662E-3</v>
      </c>
      <c r="P131" s="29"/>
      <c r="Q131" s="31">
        <f>+C131-15018.5</f>
        <v>32892.83</v>
      </c>
      <c r="AA131" t="s">
        <v>32</v>
      </c>
      <c r="AB131">
        <v>7</v>
      </c>
      <c r="AD131" t="s">
        <v>68</v>
      </c>
      <c r="AF131" t="s">
        <v>31</v>
      </c>
    </row>
    <row r="132" spans="1:32" x14ac:dyDescent="0.2">
      <c r="A132" s="34" t="s">
        <v>82</v>
      </c>
      <c r="B132" s="34"/>
      <c r="C132" s="35">
        <v>48084.398000000001</v>
      </c>
      <c r="D132" s="35"/>
      <c r="E132" s="29">
        <f>+(C132-C$7)/C$8</f>
        <v>24139.013142983742</v>
      </c>
      <c r="F132" s="29">
        <f>ROUND(2*E132,0)/2</f>
        <v>24139</v>
      </c>
      <c r="G132" s="29">
        <f>+C132-(C$7+F132*C$8)</f>
        <v>1.1847100002341904E-2</v>
      </c>
      <c r="H132" s="29"/>
      <c r="I132" s="29">
        <f>+G132</f>
        <v>1.1847100002341904E-2</v>
      </c>
      <c r="J132" s="29"/>
      <c r="L132" s="29"/>
      <c r="M132" s="29"/>
      <c r="N132" s="29"/>
      <c r="O132" s="29">
        <f ca="1">+C$11+C$12*F132</f>
        <v>6.7484648491335109E-3</v>
      </c>
      <c r="P132" s="29"/>
      <c r="Q132" s="31">
        <f>+C132-15018.5</f>
        <v>33065.898000000001</v>
      </c>
      <c r="AA132" t="s">
        <v>32</v>
      </c>
      <c r="AB132">
        <v>8</v>
      </c>
      <c r="AD132" t="s">
        <v>68</v>
      </c>
      <c r="AF132" t="s">
        <v>31</v>
      </c>
    </row>
    <row r="133" spans="1:32" x14ac:dyDescent="0.2">
      <c r="A133" s="34" t="s">
        <v>82</v>
      </c>
      <c r="B133" s="34"/>
      <c r="C133" s="35">
        <v>48121.347999999998</v>
      </c>
      <c r="D133" s="35"/>
      <c r="E133" s="29">
        <f>+(C133-C$7)/C$8</f>
        <v>24180.004883508573</v>
      </c>
      <c r="F133" s="29">
        <f>ROUND(2*E133,0)/2</f>
        <v>24180</v>
      </c>
      <c r="G133" s="29">
        <f>+C133-(C$7+F133*C$8)</f>
        <v>4.4019999986630864E-3</v>
      </c>
      <c r="H133" s="29"/>
      <c r="I133" s="29">
        <f>+G133</f>
        <v>4.4019999986630864E-3</v>
      </c>
      <c r="J133" s="29"/>
      <c r="L133" s="29"/>
      <c r="M133" s="29"/>
      <c r="N133" s="29"/>
      <c r="O133" s="29">
        <f ca="1">+C$11+C$12*F133</f>
        <v>6.7467934742181969E-3</v>
      </c>
      <c r="P133" s="29"/>
      <c r="Q133" s="31">
        <f>+C133-15018.5</f>
        <v>33102.847999999998</v>
      </c>
      <c r="AA133" t="s">
        <v>32</v>
      </c>
      <c r="AB133">
        <v>8</v>
      </c>
      <c r="AD133" t="s">
        <v>68</v>
      </c>
      <c r="AF133" t="s">
        <v>31</v>
      </c>
    </row>
    <row r="134" spans="1:32" x14ac:dyDescent="0.2">
      <c r="A134" s="34" t="s">
        <v>82</v>
      </c>
      <c r="B134" s="34"/>
      <c r="C134" s="35">
        <v>48167.330999999998</v>
      </c>
      <c r="D134" s="35"/>
      <c r="E134" s="29">
        <f>+(C134-C$7)/C$8</f>
        <v>24231.017690127068</v>
      </c>
      <c r="F134" s="29">
        <f>ROUND(2*E134,0)/2</f>
        <v>24231</v>
      </c>
      <c r="G134" s="29">
        <f>+C134-(C$7+F134*C$8)</f>
        <v>1.5945899998769164E-2</v>
      </c>
      <c r="H134" s="29"/>
      <c r="I134" s="29">
        <f>+G134</f>
        <v>1.5945899998769164E-2</v>
      </c>
      <c r="J134" s="29"/>
      <c r="L134" s="29"/>
      <c r="M134" s="29"/>
      <c r="N134" s="29"/>
      <c r="O134" s="29">
        <f ca="1">+C$11+C$12*F134</f>
        <v>6.7447144468845135E-3</v>
      </c>
      <c r="P134" s="29"/>
      <c r="Q134" s="31">
        <f>+C134-15018.5</f>
        <v>33148.830999999998</v>
      </c>
      <c r="AA134" t="s">
        <v>32</v>
      </c>
      <c r="AB134">
        <v>7</v>
      </c>
      <c r="AD134" t="s">
        <v>68</v>
      </c>
      <c r="AF134" t="s">
        <v>31</v>
      </c>
    </row>
    <row r="135" spans="1:32" x14ac:dyDescent="0.2">
      <c r="A135" s="34" t="s">
        <v>34</v>
      </c>
      <c r="B135" s="34"/>
      <c r="C135" s="35">
        <v>48210.582999999999</v>
      </c>
      <c r="D135" s="35"/>
      <c r="E135" s="29">
        <f>+(C135-C$7)/C$8</f>
        <v>24279.000768914084</v>
      </c>
      <c r="F135" s="29">
        <f>ROUND(2*E135,0)/2</f>
        <v>24279</v>
      </c>
      <c r="G135" s="29">
        <f>+C135-(C$7+F135*C$8)</f>
        <v>6.9309999526012689E-4</v>
      </c>
      <c r="H135" s="29"/>
      <c r="I135" s="29">
        <f>+G135</f>
        <v>6.9309999526012689E-4</v>
      </c>
      <c r="J135" s="29"/>
      <c r="K135" s="29"/>
      <c r="L135" s="29"/>
      <c r="M135" s="29"/>
      <c r="N135" s="29"/>
      <c r="O135" s="29">
        <f ca="1">+C$11+C$12*F135</f>
        <v>6.742757715276341E-3</v>
      </c>
      <c r="P135" s="29"/>
      <c r="Q135" s="31">
        <f>+C135-15018.5</f>
        <v>33192.082999999999</v>
      </c>
      <c r="AA135" t="s">
        <v>32</v>
      </c>
      <c r="AB135">
        <v>11</v>
      </c>
      <c r="AD135" t="s">
        <v>33</v>
      </c>
      <c r="AF135" t="s">
        <v>35</v>
      </c>
    </row>
    <row r="136" spans="1:32" x14ac:dyDescent="0.2">
      <c r="A136" s="34" t="s">
        <v>83</v>
      </c>
      <c r="B136" s="34"/>
      <c r="C136" s="35">
        <v>48222.305999999997</v>
      </c>
      <c r="D136" s="35"/>
      <c r="E136" s="29">
        <f>+(C136-C$7)/C$8</f>
        <v>24292.006078093313</v>
      </c>
      <c r="F136" s="29">
        <f>ROUND(2*E136,0)/2</f>
        <v>24292</v>
      </c>
      <c r="G136" s="29">
        <f>+C136-(C$7+F136*C$8)</f>
        <v>5.4787999979453161E-3</v>
      </c>
      <c r="H136" s="29"/>
      <c r="I136" s="29">
        <f>+G136</f>
        <v>5.4787999979453161E-3</v>
      </c>
      <c r="J136" s="29"/>
      <c r="L136" s="29"/>
      <c r="M136" s="29"/>
      <c r="N136" s="29"/>
      <c r="O136" s="29">
        <f ca="1">+C$11+C$12*F136</f>
        <v>6.7422277671324617E-3</v>
      </c>
      <c r="P136" s="29"/>
      <c r="Q136" s="31">
        <f>+C136-15018.5</f>
        <v>33203.805999999997</v>
      </c>
      <c r="AA136" t="s">
        <v>32</v>
      </c>
      <c r="AB136">
        <v>8</v>
      </c>
      <c r="AD136" t="s">
        <v>68</v>
      </c>
      <c r="AF136" t="s">
        <v>31</v>
      </c>
    </row>
    <row r="137" spans="1:32" x14ac:dyDescent="0.2">
      <c r="A137" s="34" t="s">
        <v>84</v>
      </c>
      <c r="B137" s="34"/>
      <c r="C137" s="35">
        <v>48440.453999999998</v>
      </c>
      <c r="D137" s="35">
        <v>4.0000000000000001E-3</v>
      </c>
      <c r="E137" s="29">
        <f>+(C137-C$7)/C$8</f>
        <v>24534.01598910851</v>
      </c>
      <c r="F137" s="29">
        <f>ROUND(2*E137,0)/2</f>
        <v>24534</v>
      </c>
      <c r="G137" s="29">
        <f>+C137-(C$7+F137*C$8)</f>
        <v>1.4412599994102493E-2</v>
      </c>
      <c r="H137" s="29"/>
      <c r="I137" s="29">
        <f>+G137</f>
        <v>1.4412599994102493E-2</v>
      </c>
      <c r="J137" s="29"/>
      <c r="L137" s="29"/>
      <c r="M137" s="29"/>
      <c r="N137" s="29"/>
      <c r="O137" s="29">
        <f ca="1">+C$11+C$12*F137</f>
        <v>6.7323625786079259E-3</v>
      </c>
      <c r="P137" s="29"/>
      <c r="Q137" s="31">
        <f>+C137-15018.5</f>
        <v>33421.953999999998</v>
      </c>
      <c r="AA137" t="s">
        <v>32</v>
      </c>
      <c r="AB137">
        <v>9</v>
      </c>
      <c r="AD137" t="s">
        <v>68</v>
      </c>
      <c r="AF137" t="s">
        <v>31</v>
      </c>
    </row>
    <row r="138" spans="1:32" x14ac:dyDescent="0.2">
      <c r="A138" s="34" t="s">
        <v>84</v>
      </c>
      <c r="B138" s="34"/>
      <c r="C138" s="35">
        <v>48449.455000000002</v>
      </c>
      <c r="D138" s="35">
        <v>5.0000000000000001E-3</v>
      </c>
      <c r="E138" s="29">
        <f>+(C138-C$7)/C$8</f>
        <v>24544.001554912684</v>
      </c>
      <c r="F138" s="29">
        <f>ROUND(2*E138,0)/2</f>
        <v>24544</v>
      </c>
      <c r="G138" s="29">
        <f>+C138-(C$7+F138*C$8)</f>
        <v>1.4016000059200451E-3</v>
      </c>
      <c r="H138" s="29"/>
      <c r="I138" s="29">
        <f>+G138</f>
        <v>1.4016000059200451E-3</v>
      </c>
      <c r="J138" s="29"/>
      <c r="L138" s="29"/>
      <c r="M138" s="29"/>
      <c r="N138" s="29"/>
      <c r="O138" s="29">
        <f ca="1">+C$11+C$12*F138</f>
        <v>6.7319549261895565E-3</v>
      </c>
      <c r="P138" s="29"/>
      <c r="Q138" s="31">
        <f>+C138-15018.5</f>
        <v>33430.955000000002</v>
      </c>
      <c r="AA138" t="s">
        <v>32</v>
      </c>
      <c r="AB138">
        <v>8</v>
      </c>
      <c r="AD138" t="s">
        <v>68</v>
      </c>
      <c r="AF138" t="s">
        <v>31</v>
      </c>
    </row>
    <row r="139" spans="1:32" x14ac:dyDescent="0.2">
      <c r="A139" s="34" t="s">
        <v>84</v>
      </c>
      <c r="B139" s="34"/>
      <c r="C139" s="35">
        <v>48486.421000000002</v>
      </c>
      <c r="D139" s="35">
        <v>5.0000000000000001E-3</v>
      </c>
      <c r="E139" s="29">
        <f>+(C139-C$7)/C$8</f>
        <v>24585.011045582265</v>
      </c>
      <c r="F139" s="29">
        <f>ROUND(2*E139,0)/2</f>
        <v>24585</v>
      </c>
      <c r="G139" s="29">
        <f>+C139-(C$7+F139*C$8)</f>
        <v>9.9564999982248992E-3</v>
      </c>
      <c r="H139" s="29"/>
      <c r="I139" s="29">
        <f>+G139</f>
        <v>9.9564999982248992E-3</v>
      </c>
      <c r="J139" s="29"/>
      <c r="L139" s="29"/>
      <c r="M139" s="29"/>
      <c r="N139" s="29"/>
      <c r="O139" s="29">
        <f ca="1">+C$11+C$12*F139</f>
        <v>6.7302835512742425E-3</v>
      </c>
      <c r="P139" s="29"/>
      <c r="Q139" s="31">
        <f>+C139-15018.5</f>
        <v>33467.921000000002</v>
      </c>
      <c r="AA139" t="s">
        <v>32</v>
      </c>
      <c r="AB139">
        <v>6</v>
      </c>
      <c r="AD139" t="s">
        <v>68</v>
      </c>
      <c r="AF139" t="s">
        <v>31</v>
      </c>
    </row>
    <row r="140" spans="1:32" x14ac:dyDescent="0.2">
      <c r="A140" s="34" t="s">
        <v>34</v>
      </c>
      <c r="B140" s="34"/>
      <c r="C140" s="35">
        <v>48501.749000000003</v>
      </c>
      <c r="D140" s="35"/>
      <c r="E140" s="29">
        <f>+(C140-C$7)/C$8</f>
        <v>24602.015684249782</v>
      </c>
      <c r="F140" s="29">
        <f>ROUND(2*E140,0)/2</f>
        <v>24602</v>
      </c>
      <c r="G140" s="29">
        <f>+C140-(C$7+F140*C$8)</f>
        <v>1.4137800004391465E-2</v>
      </c>
      <c r="H140" s="29"/>
      <c r="I140" s="29">
        <f>+G140</f>
        <v>1.4137800004391465E-2</v>
      </c>
      <c r="J140" s="29"/>
      <c r="K140" s="29"/>
      <c r="L140" s="29"/>
      <c r="M140" s="29"/>
      <c r="N140" s="29"/>
      <c r="O140" s="29">
        <f ca="1">+C$11+C$12*F140</f>
        <v>6.7295905421630147E-3</v>
      </c>
      <c r="P140" s="29"/>
      <c r="Q140" s="31">
        <f>+C140-15018.5</f>
        <v>33483.249000000003</v>
      </c>
      <c r="AA140" t="s">
        <v>32</v>
      </c>
      <c r="AB140">
        <v>19</v>
      </c>
      <c r="AD140" t="s">
        <v>33</v>
      </c>
      <c r="AF140" t="s">
        <v>35</v>
      </c>
    </row>
    <row r="141" spans="1:32" x14ac:dyDescent="0.2">
      <c r="A141" s="34" t="s">
        <v>85</v>
      </c>
      <c r="B141" s="34"/>
      <c r="C141" s="35">
        <v>48504.453999999998</v>
      </c>
      <c r="D141" s="35">
        <v>5.0000000000000001E-3</v>
      </c>
      <c r="E141" s="29">
        <f>+(C141-C$7)/C$8</f>
        <v>24605.016568096045</v>
      </c>
      <c r="F141" s="29">
        <f>ROUND(2*E141,0)/2</f>
        <v>24605</v>
      </c>
      <c r="G141" s="29">
        <f>+C141-(C$7+F141*C$8)</f>
        <v>1.4934499995433725E-2</v>
      </c>
      <c r="H141" s="29"/>
      <c r="I141" s="29">
        <f>+G141</f>
        <v>1.4934499995433725E-2</v>
      </c>
      <c r="J141" s="29"/>
      <c r="L141" s="29"/>
      <c r="M141" s="29"/>
      <c r="N141" s="29"/>
      <c r="O141" s="29">
        <f ca="1">+C$11+C$12*F141</f>
        <v>6.7294682464375038E-3</v>
      </c>
      <c r="P141" s="29"/>
      <c r="Q141" s="31">
        <f>+C141-15018.5</f>
        <v>33485.953999999998</v>
      </c>
      <c r="AA141" t="s">
        <v>32</v>
      </c>
      <c r="AB141">
        <v>8</v>
      </c>
      <c r="AD141" t="s">
        <v>68</v>
      </c>
      <c r="AF141" t="s">
        <v>31</v>
      </c>
    </row>
    <row r="142" spans="1:32" x14ac:dyDescent="0.2">
      <c r="A142" s="34" t="s">
        <v>86</v>
      </c>
      <c r="B142" s="34"/>
      <c r="C142" s="35">
        <v>48625.241999999998</v>
      </c>
      <c r="D142" s="35">
        <v>4.0000000000000001E-3</v>
      </c>
      <c r="E142" s="29">
        <f>+(C142-C$7)/C$8</f>
        <v>24739.016848326453</v>
      </c>
      <c r="F142" s="29">
        <f>ROUND(2*E142,0)/2</f>
        <v>24739</v>
      </c>
      <c r="G142" s="29">
        <f>+C142-(C$7+F142*C$8)</f>
        <v>1.5187099998001941E-2</v>
      </c>
      <c r="H142" s="29"/>
      <c r="I142" s="29">
        <f>+G142</f>
        <v>1.5187099998001941E-2</v>
      </c>
      <c r="J142" s="29"/>
      <c r="L142" s="29"/>
      <c r="M142" s="29"/>
      <c r="N142" s="29"/>
      <c r="O142" s="29">
        <f ca="1">+C$11+C$12*F142</f>
        <v>6.7240057040313557E-3</v>
      </c>
      <c r="P142" s="29"/>
      <c r="Q142" s="31">
        <f>+C142-15018.5</f>
        <v>33606.741999999998</v>
      </c>
      <c r="AA142" t="s">
        <v>32</v>
      </c>
      <c r="AB142">
        <v>7</v>
      </c>
      <c r="AD142" t="s">
        <v>68</v>
      </c>
      <c r="AF142" t="s">
        <v>31</v>
      </c>
    </row>
    <row r="143" spans="1:32" x14ac:dyDescent="0.2">
      <c r="A143" s="34" t="s">
        <v>34</v>
      </c>
      <c r="B143" s="34"/>
      <c r="C143" s="35">
        <v>48831.66</v>
      </c>
      <c r="D143" s="35"/>
      <c r="E143" s="29">
        <f>+(C143-C$7)/C$8</f>
        <v>24968.013684474099</v>
      </c>
      <c r="F143" s="29">
        <f>ROUND(2*E143,0)/2</f>
        <v>24968</v>
      </c>
      <c r="G143" s="29">
        <f>+C143-(C$7+F143*C$8)</f>
        <v>1.2335200008237734E-2</v>
      </c>
      <c r="H143" s="29"/>
      <c r="I143" s="29">
        <f>+G143</f>
        <v>1.2335200008237734E-2</v>
      </c>
      <c r="J143" s="29"/>
      <c r="K143" s="29"/>
      <c r="L143" s="29"/>
      <c r="M143" s="29"/>
      <c r="N143" s="29"/>
      <c r="O143" s="29">
        <f ca="1">+C$11+C$12*F143</f>
        <v>6.7146704636507001E-3</v>
      </c>
      <c r="P143" s="29"/>
      <c r="Q143" s="31">
        <f>+C143-15018.5</f>
        <v>33813.160000000003</v>
      </c>
      <c r="AA143" t="s">
        <v>32</v>
      </c>
      <c r="AB143">
        <v>13</v>
      </c>
      <c r="AD143" t="s">
        <v>33</v>
      </c>
      <c r="AF143" t="s">
        <v>35</v>
      </c>
    </row>
    <row r="144" spans="1:32" x14ac:dyDescent="0.2">
      <c r="A144" s="34" t="s">
        <v>87</v>
      </c>
      <c r="B144" s="34"/>
      <c r="C144" s="35">
        <v>48843.385999999999</v>
      </c>
      <c r="D144" s="35">
        <v>4.0000000000000001E-3</v>
      </c>
      <c r="E144" s="29">
        <f>+(C144-C$7)/C$8</f>
        <v>24981.022321805463</v>
      </c>
      <c r="F144" s="29">
        <f>ROUND(2*E144,0)/2</f>
        <v>24981</v>
      </c>
      <c r="G144" s="29">
        <f>+C144-(C$7+F144*C$8)</f>
        <v>2.0120900000620168E-2</v>
      </c>
      <c r="H144" s="29"/>
      <c r="I144" s="29">
        <f>+G144</f>
        <v>2.0120900000620168E-2</v>
      </c>
      <c r="J144" s="29"/>
      <c r="L144" s="29"/>
      <c r="M144" s="29"/>
      <c r="N144" s="29"/>
      <c r="O144" s="29">
        <f ca="1">+C$11+C$12*F144</f>
        <v>6.7141405155068199E-3</v>
      </c>
      <c r="P144" s="29"/>
      <c r="Q144" s="31">
        <f>+C144-15018.5</f>
        <v>33824.885999999999</v>
      </c>
      <c r="AA144" t="s">
        <v>32</v>
      </c>
      <c r="AB144">
        <v>8</v>
      </c>
      <c r="AD144" t="s">
        <v>68</v>
      </c>
      <c r="AF144" t="s">
        <v>31</v>
      </c>
    </row>
    <row r="145" spans="1:32" x14ac:dyDescent="0.2">
      <c r="A145" s="34" t="s">
        <v>34</v>
      </c>
      <c r="B145" s="34"/>
      <c r="C145" s="35">
        <v>48914.578999999998</v>
      </c>
      <c r="D145" s="35"/>
      <c r="E145" s="29">
        <f>+(C145-C$7)/C$8</f>
        <v>25060.00270024077</v>
      </c>
      <c r="F145" s="29">
        <f>ROUND(2*E145,0)/2</f>
        <v>25060</v>
      </c>
      <c r="G145" s="29">
        <f>+C145-(C$7+F145*C$8)</f>
        <v>2.4339999945368618E-3</v>
      </c>
      <c r="H145" s="29"/>
      <c r="I145" s="29">
        <f>+G145</f>
        <v>2.4339999945368618E-3</v>
      </c>
      <c r="J145" s="29"/>
      <c r="K145" s="29"/>
      <c r="L145" s="29"/>
      <c r="M145" s="29"/>
      <c r="N145" s="29"/>
      <c r="O145" s="29">
        <f ca="1">+C$11+C$12*F145</f>
        <v>6.7109200614017036E-3</v>
      </c>
      <c r="P145" s="29"/>
      <c r="Q145" s="31">
        <f>+C145-15018.5</f>
        <v>33896.078999999998</v>
      </c>
      <c r="AA145" t="s">
        <v>32</v>
      </c>
      <c r="AB145">
        <v>15</v>
      </c>
      <c r="AD145" t="s">
        <v>33</v>
      </c>
      <c r="AF145" t="s">
        <v>35</v>
      </c>
    </row>
    <row r="146" spans="1:32" x14ac:dyDescent="0.2">
      <c r="A146" s="34" t="s">
        <v>88</v>
      </c>
      <c r="B146" s="34"/>
      <c r="C146" s="35">
        <v>49217.461000000003</v>
      </c>
      <c r="D146" s="35">
        <v>5.0000000000000001E-3</v>
      </c>
      <c r="E146" s="29">
        <f>+(C146-C$7)/C$8</f>
        <v>25396.01515906737</v>
      </c>
      <c r="F146" s="29">
        <f>ROUND(2*E146,0)/2</f>
        <v>25396</v>
      </c>
      <c r="G146" s="29">
        <f>+C146-(C$7+F146*C$8)</f>
        <v>1.3664400008565281E-2</v>
      </c>
      <c r="H146" s="29"/>
      <c r="I146" s="29">
        <f>+G146</f>
        <v>1.3664400008565281E-2</v>
      </c>
      <c r="J146" s="29"/>
      <c r="L146" s="29"/>
      <c r="M146" s="29"/>
      <c r="N146" s="29"/>
      <c r="O146" s="29">
        <f ca="1">+C$11+C$12*F146</f>
        <v>6.697222940144497E-3</v>
      </c>
      <c r="P146" s="29"/>
      <c r="Q146" s="31">
        <f>+C146-15018.5</f>
        <v>34198.961000000003</v>
      </c>
      <c r="AA146" t="s">
        <v>32</v>
      </c>
      <c r="AB146">
        <v>6</v>
      </c>
      <c r="AD146" t="s">
        <v>68</v>
      </c>
      <c r="AF146" t="s">
        <v>31</v>
      </c>
    </row>
    <row r="147" spans="1:32" x14ac:dyDescent="0.2">
      <c r="A147" s="34" t="s">
        <v>88</v>
      </c>
      <c r="B147" s="34"/>
      <c r="C147" s="35">
        <v>49218.362000000001</v>
      </c>
      <c r="D147" s="35">
        <v>5.0000000000000001E-3</v>
      </c>
      <c r="E147" s="29">
        <f>+(C147-C$7)/C$8</f>
        <v>25397.014714093428</v>
      </c>
      <c r="F147" s="29">
        <f>ROUND(2*E147,0)/2</f>
        <v>25397</v>
      </c>
      <c r="G147" s="29">
        <f>+C147-(C$7+F147*C$8)</f>
        <v>1.326330000301823E-2</v>
      </c>
      <c r="H147" s="29"/>
      <c r="I147" s="29">
        <f>+G147</f>
        <v>1.326330000301823E-2</v>
      </c>
      <c r="J147" s="29"/>
      <c r="L147" s="29"/>
      <c r="M147" s="29"/>
      <c r="N147" s="29"/>
      <c r="O147" s="29">
        <f ca="1">+C$11+C$12*F147</f>
        <v>6.6971821749026595E-3</v>
      </c>
      <c r="P147" s="29"/>
      <c r="Q147" s="31">
        <f>+C147-15018.5</f>
        <v>34199.862000000001</v>
      </c>
      <c r="AA147" t="s">
        <v>32</v>
      </c>
      <c r="AB147">
        <v>7</v>
      </c>
      <c r="AD147" t="s">
        <v>68</v>
      </c>
      <c r="AF147" t="s">
        <v>31</v>
      </c>
    </row>
    <row r="148" spans="1:32" x14ac:dyDescent="0.2">
      <c r="A148" s="34" t="s">
        <v>88</v>
      </c>
      <c r="B148" s="34"/>
      <c r="C148" s="35">
        <v>49236.385999999999</v>
      </c>
      <c r="D148" s="35">
        <v>5.0000000000000001E-3</v>
      </c>
      <c r="E148" s="29">
        <f>+(C148-C$7)/C$8</f>
        <v>25417.010252150791</v>
      </c>
      <c r="F148" s="29">
        <f>ROUND(2*E148,0)/2</f>
        <v>25417</v>
      </c>
      <c r="G148" s="29">
        <f>+C148-(C$7+F148*C$8)</f>
        <v>9.2412999947555363E-3</v>
      </c>
      <c r="H148" s="29"/>
      <c r="I148" s="29">
        <f>+G148</f>
        <v>9.2412999947555363E-3</v>
      </c>
      <c r="J148" s="29"/>
      <c r="L148" s="29"/>
      <c r="M148" s="29"/>
      <c r="N148" s="29"/>
      <c r="O148" s="29">
        <f ca="1">+C$11+C$12*F148</f>
        <v>6.6963668700659217E-3</v>
      </c>
      <c r="P148" s="29"/>
      <c r="Q148" s="31">
        <f>+C148-15018.5</f>
        <v>34217.885999999999</v>
      </c>
      <c r="AA148" t="s">
        <v>32</v>
      </c>
      <c r="AB148">
        <v>8</v>
      </c>
      <c r="AD148" t="s">
        <v>68</v>
      </c>
      <c r="AF148" t="s">
        <v>31</v>
      </c>
    </row>
    <row r="149" spans="1:32" x14ac:dyDescent="0.2">
      <c r="A149" s="34" t="s">
        <v>34</v>
      </c>
      <c r="B149" s="34"/>
      <c r="C149" s="35">
        <v>49333.733999999997</v>
      </c>
      <c r="D149" s="35"/>
      <c r="E149" s="29">
        <f>+(C149-C$7)/C$8</f>
        <v>25525.006570327016</v>
      </c>
      <c r="F149" s="29">
        <f>ROUND(2*E149,0)/2</f>
        <v>25525</v>
      </c>
      <c r="G149" s="29">
        <f>+C149-(C$7+F149*C$8)</f>
        <v>5.9225000004516914E-3</v>
      </c>
      <c r="H149" s="29"/>
      <c r="I149" s="29">
        <f>+G149</f>
        <v>5.9225000004516914E-3</v>
      </c>
      <c r="J149" s="29"/>
      <c r="K149" s="29"/>
      <c r="L149" s="29"/>
      <c r="M149" s="29"/>
      <c r="N149" s="29"/>
      <c r="O149" s="29">
        <f ca="1">+C$11+C$12*F149</f>
        <v>6.691964223947534E-3</v>
      </c>
      <c r="P149" s="29"/>
      <c r="Q149" s="31">
        <f>+C149-15018.5</f>
        <v>34315.233999999997</v>
      </c>
      <c r="AA149" t="s">
        <v>32</v>
      </c>
      <c r="AB149">
        <v>18</v>
      </c>
      <c r="AD149" t="s">
        <v>33</v>
      </c>
      <c r="AF149" t="s">
        <v>35</v>
      </c>
    </row>
    <row r="150" spans="1:32" x14ac:dyDescent="0.2">
      <c r="A150" s="34" t="s">
        <v>89</v>
      </c>
      <c r="B150" s="34"/>
      <c r="C150" s="35">
        <v>49374.294999999998</v>
      </c>
      <c r="D150" s="35"/>
      <c r="E150" s="29">
        <f>+(C150-C$7)/C$8</f>
        <v>25570.004296644413</v>
      </c>
      <c r="F150" s="29">
        <f>ROUND(2*E150,0)/2</f>
        <v>25570</v>
      </c>
      <c r="G150" s="29">
        <f>+C150-(C$7+F150*C$8)</f>
        <v>3.8729999942006543E-3</v>
      </c>
      <c r="H150" s="29"/>
      <c r="I150" s="29">
        <f>+G150</f>
        <v>3.8729999942006543E-3</v>
      </c>
      <c r="J150" s="29"/>
      <c r="L150" s="29"/>
      <c r="M150" s="29"/>
      <c r="N150" s="29"/>
      <c r="O150" s="29">
        <f ca="1">+C$11+C$12*F150</f>
        <v>6.6901297880648716E-3</v>
      </c>
      <c r="P150" s="29"/>
      <c r="Q150" s="31">
        <f>+C150-15018.5</f>
        <v>34355.794999999998</v>
      </c>
      <c r="AA150" t="s">
        <v>32</v>
      </c>
      <c r="AB150">
        <v>9</v>
      </c>
      <c r="AD150" t="s">
        <v>40</v>
      </c>
      <c r="AF150" t="s">
        <v>31</v>
      </c>
    </row>
    <row r="151" spans="1:32" x14ac:dyDescent="0.2">
      <c r="A151" s="34" t="s">
        <v>90</v>
      </c>
      <c r="B151" s="34"/>
      <c r="C151" s="35">
        <v>49546.455999999998</v>
      </c>
      <c r="D151" s="35"/>
      <c r="E151" s="29">
        <f>+(C151-C$7)/C$8</f>
        <v>25760.996963504924</v>
      </c>
      <c r="F151" s="29">
        <f>ROUND(2*E151,0)/2</f>
        <v>25761</v>
      </c>
      <c r="G151" s="29">
        <f>+C151-(C$7+F151*C$8)</f>
        <v>-2.7370999960112385E-3</v>
      </c>
      <c r="H151" s="29"/>
      <c r="I151" s="29">
        <f>+G151</f>
        <v>-2.7370999960112385E-3</v>
      </c>
      <c r="K151" s="29"/>
      <c r="L151" s="29"/>
      <c r="M151" s="29"/>
      <c r="N151" s="29"/>
      <c r="O151" s="29">
        <f ca="1">+C$11+C$12*F151</f>
        <v>6.6823436268740192E-3</v>
      </c>
      <c r="P151" s="29"/>
      <c r="Q151" s="31">
        <f>+C151-15018.5</f>
        <v>34527.955999999998</v>
      </c>
      <c r="AA151" t="s">
        <v>32</v>
      </c>
      <c r="AF151" t="s">
        <v>37</v>
      </c>
    </row>
    <row r="152" spans="1:32" x14ac:dyDescent="0.2">
      <c r="A152" s="34" t="s">
        <v>91</v>
      </c>
      <c r="B152" s="34"/>
      <c r="C152" s="35">
        <v>49546.468999999997</v>
      </c>
      <c r="D152" s="35">
        <v>6.0000000000000001E-3</v>
      </c>
      <c r="E152" s="29">
        <f>+(C152-C$7)/C$8</f>
        <v>25761.011385497532</v>
      </c>
      <c r="F152" s="29">
        <f>ROUND(2*E152,0)/2</f>
        <v>25761</v>
      </c>
      <c r="G152" s="29">
        <f>+C152-(C$7+F152*C$8)</f>
        <v>1.0262900002999231E-2</v>
      </c>
      <c r="H152" s="29"/>
      <c r="I152" s="29">
        <f>+G152</f>
        <v>1.0262900002999231E-2</v>
      </c>
      <c r="J152" s="29"/>
      <c r="L152" s="29"/>
      <c r="M152" s="29"/>
      <c r="N152" s="29"/>
      <c r="O152" s="29">
        <f ca="1">+C$11+C$12*F152</f>
        <v>6.6823436268740192E-3</v>
      </c>
      <c r="P152" s="29"/>
      <c r="Q152" s="31">
        <f>+C152-15018.5</f>
        <v>34527.968999999997</v>
      </c>
      <c r="U152" s="32"/>
      <c r="AA152" t="s">
        <v>32</v>
      </c>
      <c r="AB152">
        <v>6</v>
      </c>
      <c r="AD152" t="s">
        <v>68</v>
      </c>
      <c r="AF152" t="s">
        <v>31</v>
      </c>
    </row>
    <row r="153" spans="1:32" x14ac:dyDescent="0.2">
      <c r="A153" s="34" t="s">
        <v>93</v>
      </c>
      <c r="B153" s="34"/>
      <c r="C153" s="35">
        <v>49592.432999999997</v>
      </c>
      <c r="D153" s="35"/>
      <c r="E153" s="29">
        <f>+(C153-C$7)/C$8</f>
        <v>25812.003113819141</v>
      </c>
      <c r="F153" s="29">
        <f>ROUND(2*E153,0)/2</f>
        <v>25812</v>
      </c>
      <c r="G153" s="29">
        <f>+C153-(C$7+F153*C$8)</f>
        <v>2.8068000028724782E-3</v>
      </c>
      <c r="H153" s="29"/>
      <c r="I153" s="29">
        <f>+G153</f>
        <v>2.8068000028724782E-3</v>
      </c>
      <c r="K153" s="29"/>
      <c r="L153" s="29"/>
      <c r="M153" s="29"/>
      <c r="N153" s="29"/>
      <c r="O153" s="29">
        <f ca="1">+C$11+C$12*F153</f>
        <v>6.6802645995403358E-3</v>
      </c>
      <c r="P153" s="29"/>
      <c r="Q153" s="31">
        <f>+C153-15018.5</f>
        <v>34573.932999999997</v>
      </c>
      <c r="AA153" t="s">
        <v>92</v>
      </c>
      <c r="AF153" t="s">
        <v>37</v>
      </c>
    </row>
    <row r="154" spans="1:32" x14ac:dyDescent="0.2">
      <c r="A154" s="34" t="s">
        <v>104</v>
      </c>
      <c r="B154" s="34"/>
      <c r="C154" s="37">
        <v>49592.432999999997</v>
      </c>
      <c r="D154" s="37">
        <v>6.9999999999999999E-4</v>
      </c>
      <c r="E154" s="29">
        <f>+(C154-C$7)/C$8</f>
        <v>25812.003113819141</v>
      </c>
      <c r="F154" s="29">
        <f>ROUND(2*E154,0)/2</f>
        <v>25812</v>
      </c>
      <c r="G154" s="29">
        <f>+C154-(C$7+F154*C$8)</f>
        <v>2.8068000028724782E-3</v>
      </c>
      <c r="H154" s="29"/>
      <c r="I154" s="29"/>
      <c r="J154" s="29">
        <f>G154</f>
        <v>2.8068000028724782E-3</v>
      </c>
      <c r="K154" s="29"/>
      <c r="M154" s="29"/>
      <c r="N154" s="29"/>
      <c r="O154" s="29">
        <f ca="1">+C$11+C$12*F154</f>
        <v>6.6802645995403358E-3</v>
      </c>
      <c r="P154" s="29"/>
      <c r="Q154" s="31">
        <f>+C154-15018.5</f>
        <v>34573.932999999997</v>
      </c>
    </row>
    <row r="155" spans="1:32" x14ac:dyDescent="0.2">
      <c r="A155" s="34" t="s">
        <v>93</v>
      </c>
      <c r="B155" s="34"/>
      <c r="C155" s="35">
        <v>49592.433100000002</v>
      </c>
      <c r="D155" s="35"/>
      <c r="E155" s="29">
        <f>+(C155-C$7)/C$8</f>
        <v>25812.003224757551</v>
      </c>
      <c r="F155" s="29">
        <f>ROUND(2*E155,0)/2</f>
        <v>25812</v>
      </c>
      <c r="G155" s="29">
        <f>+C155-(C$7+F155*C$8)</f>
        <v>2.9068000076222233E-3</v>
      </c>
      <c r="H155" s="29"/>
      <c r="I155" s="29"/>
      <c r="J155" s="29">
        <f>+G155</f>
        <v>2.9068000076222233E-3</v>
      </c>
      <c r="K155" s="29"/>
      <c r="L155" s="29"/>
      <c r="M155" s="29"/>
      <c r="N155" s="29"/>
      <c r="O155" s="29">
        <f ca="1">+C$11+C$12*F155</f>
        <v>6.6802645995403358E-3</v>
      </c>
      <c r="P155" s="29"/>
      <c r="Q155" s="31">
        <f>+C155-15018.5</f>
        <v>34573.933100000002</v>
      </c>
      <c r="AA155" t="s">
        <v>94</v>
      </c>
      <c r="AF155" t="s">
        <v>37</v>
      </c>
    </row>
    <row r="156" spans="1:32" x14ac:dyDescent="0.2">
      <c r="A156" s="34" t="s">
        <v>104</v>
      </c>
      <c r="B156" s="34"/>
      <c r="C156" s="37">
        <v>49592.433100000002</v>
      </c>
      <c r="D156" s="37">
        <v>8.0000000000000004E-4</v>
      </c>
      <c r="E156" s="29">
        <f>+(C156-C$7)/C$8</f>
        <v>25812.003224757551</v>
      </c>
      <c r="F156" s="29">
        <f>ROUND(2*E156,0)/2</f>
        <v>25812</v>
      </c>
      <c r="G156" s="29">
        <f>+C156-(C$7+F156*C$8)</f>
        <v>2.9068000076222233E-3</v>
      </c>
      <c r="H156" s="29"/>
      <c r="I156" s="29"/>
      <c r="J156" s="29">
        <f>G156</f>
        <v>2.9068000076222233E-3</v>
      </c>
      <c r="K156" s="29"/>
      <c r="M156" s="29"/>
      <c r="N156" s="29"/>
      <c r="O156" s="29">
        <f ca="1">+C$11+C$12*F156</f>
        <v>6.6802645995403358E-3</v>
      </c>
      <c r="P156" s="29"/>
      <c r="Q156" s="31">
        <f>+C156-15018.5</f>
        <v>34573.933100000002</v>
      </c>
    </row>
    <row r="157" spans="1:32" x14ac:dyDescent="0.2">
      <c r="A157" s="45" t="s">
        <v>104</v>
      </c>
      <c r="B157" s="41"/>
      <c r="C157" s="45">
        <v>49592.433100000002</v>
      </c>
      <c r="D157" s="35"/>
      <c r="E157" s="29">
        <f>+(C157-C$7)/C$8</f>
        <v>25812.003224757551</v>
      </c>
      <c r="F157" s="29">
        <f>ROUND(2*E157,0)/2</f>
        <v>25812</v>
      </c>
      <c r="G157" s="29">
        <f>+C157-(C$7+F157*C$8)</f>
        <v>2.9068000076222233E-3</v>
      </c>
      <c r="H157" s="29"/>
      <c r="I157" s="29"/>
      <c r="J157" s="29">
        <f>+G157</f>
        <v>2.9068000076222233E-3</v>
      </c>
      <c r="K157" s="29"/>
      <c r="M157" s="29"/>
      <c r="N157" s="29"/>
      <c r="O157" s="29">
        <f ca="1">+C$11+C$12*F157</f>
        <v>6.6802645995403358E-3</v>
      </c>
      <c r="P157" s="29"/>
      <c r="Q157" s="31">
        <f>+C157-15018.5</f>
        <v>34573.933100000002</v>
      </c>
    </row>
    <row r="158" spans="1:32" x14ac:dyDescent="0.2">
      <c r="A158" s="34" t="s">
        <v>95</v>
      </c>
      <c r="B158" s="34"/>
      <c r="C158" s="35">
        <v>49593.440000000002</v>
      </c>
      <c r="D158" s="35"/>
      <c r="E158" s="29">
        <f>+(C158-C$7)/C$8</f>
        <v>25813.120263554152</v>
      </c>
      <c r="F158" s="29">
        <f>ROUND(2*E158,0)/2</f>
        <v>25813</v>
      </c>
      <c r="H158" s="29"/>
      <c r="I158" s="29"/>
      <c r="J158" s="29"/>
      <c r="K158" s="29"/>
      <c r="L158" s="29"/>
      <c r="M158" s="29"/>
      <c r="O158" s="29">
        <f ca="1">+C$11+C$12*F158</f>
        <v>6.6802238342984991E-3</v>
      </c>
      <c r="P158" s="29"/>
      <c r="Q158" s="31">
        <f>+C158-15018.5</f>
        <v>34574.94</v>
      </c>
      <c r="U158" s="29">
        <f>+C158-(C$7+F158*C$8)</f>
        <v>0.10840570000436855</v>
      </c>
      <c r="AA158" t="s">
        <v>32</v>
      </c>
      <c r="AF158" t="s">
        <v>37</v>
      </c>
    </row>
    <row r="159" spans="1:32" x14ac:dyDescent="0.2">
      <c r="A159" s="34" t="s">
        <v>91</v>
      </c>
      <c r="B159" s="34"/>
      <c r="C159" s="35">
        <v>49621.284</v>
      </c>
      <c r="D159" s="35">
        <v>5.0000000000000001E-3</v>
      </c>
      <c r="E159" s="29">
        <f>+(C159-C$7)/C$8</f>
        <v>25844.009952949913</v>
      </c>
      <c r="F159" s="29">
        <f>ROUND(2*E159,0)/2</f>
        <v>25844</v>
      </c>
      <c r="G159" s="29">
        <f>+C159-(C$7+F159*C$8)</f>
        <v>8.9716000002226792E-3</v>
      </c>
      <c r="H159" s="29"/>
      <c r="I159" s="29">
        <f>+G159</f>
        <v>8.9716000002226792E-3</v>
      </c>
      <c r="J159" s="29"/>
      <c r="L159" s="29"/>
      <c r="M159" s="29"/>
      <c r="N159" s="29"/>
      <c r="O159" s="29">
        <f ca="1">+C$11+C$12*F159</f>
        <v>6.6789601118015544E-3</v>
      </c>
      <c r="P159" s="29"/>
      <c r="Q159" s="31">
        <f>+C159-15018.5</f>
        <v>34602.784</v>
      </c>
      <c r="AA159" t="s">
        <v>32</v>
      </c>
      <c r="AB159">
        <v>6</v>
      </c>
      <c r="AD159" t="s">
        <v>40</v>
      </c>
      <c r="AF159" t="s">
        <v>31</v>
      </c>
    </row>
    <row r="160" spans="1:32" x14ac:dyDescent="0.2">
      <c r="A160" s="34" t="s">
        <v>34</v>
      </c>
      <c r="B160" s="34"/>
      <c r="C160" s="35">
        <v>49899.805999999997</v>
      </c>
      <c r="D160" s="35"/>
      <c r="E160" s="29">
        <f>+(C160-C$7)/C$8</f>
        <v>26152.99781639938</v>
      </c>
      <c r="F160" s="29">
        <f>ROUND(2*E160,0)/2</f>
        <v>26153</v>
      </c>
      <c r="G160" s="29">
        <f>+C160-(C$7+F160*C$8)</f>
        <v>-1.9682999991346151E-3</v>
      </c>
      <c r="H160" s="29"/>
      <c r="I160" s="29">
        <f>+G160</f>
        <v>-1.9682999991346151E-3</v>
      </c>
      <c r="J160" s="29"/>
      <c r="K160" s="29"/>
      <c r="L160" s="29"/>
      <c r="M160" s="29"/>
      <c r="N160" s="29"/>
      <c r="O160" s="29">
        <f ca="1">+C$11+C$12*F160</f>
        <v>6.666363652073945E-3</v>
      </c>
      <c r="P160" s="29"/>
      <c r="Q160" s="31">
        <f>+C160-15018.5</f>
        <v>34881.305999999997</v>
      </c>
      <c r="AA160" t="s">
        <v>32</v>
      </c>
      <c r="AB160">
        <v>17</v>
      </c>
      <c r="AD160" t="s">
        <v>33</v>
      </c>
      <c r="AF160" t="s">
        <v>35</v>
      </c>
    </row>
    <row r="161" spans="1:32" x14ac:dyDescent="0.2">
      <c r="A161" s="34" t="s">
        <v>34</v>
      </c>
      <c r="B161" s="34"/>
      <c r="C161" s="35">
        <v>49955.701999999997</v>
      </c>
      <c r="D161" s="35"/>
      <c r="E161" s="29">
        <f>+(C161-C$7)/C$8</f>
        <v>26215.007947072616</v>
      </c>
      <c r="F161" s="29">
        <f>ROUND(2*E161,0)/2</f>
        <v>26215</v>
      </c>
      <c r="G161" s="29">
        <f>+C161-(C$7+F161*C$8)</f>
        <v>7.1634999985690229E-3</v>
      </c>
      <c r="H161" s="29"/>
      <c r="I161" s="29">
        <f>+G161</f>
        <v>7.1634999985690229E-3</v>
      </c>
      <c r="J161" s="29"/>
      <c r="K161" s="29"/>
      <c r="L161" s="29"/>
      <c r="M161" s="29"/>
      <c r="N161" s="29"/>
      <c r="O161" s="29">
        <f ca="1">+C$11+C$12*F161</f>
        <v>6.6638362070800556E-3</v>
      </c>
      <c r="P161" s="29"/>
      <c r="Q161" s="31">
        <f>+C161-15018.5</f>
        <v>34937.201999999997</v>
      </c>
      <c r="AA161" t="s">
        <v>32</v>
      </c>
      <c r="AB161">
        <v>19</v>
      </c>
      <c r="AD161" t="s">
        <v>33</v>
      </c>
      <c r="AF161" t="s">
        <v>35</v>
      </c>
    </row>
    <row r="162" spans="1:32" x14ac:dyDescent="0.2">
      <c r="A162" s="34" t="s">
        <v>96</v>
      </c>
      <c r="B162" s="34"/>
      <c r="C162" s="35">
        <v>49967.411999999997</v>
      </c>
      <c r="D162" s="35">
        <v>4.0000000000000001E-3</v>
      </c>
      <c r="E162" s="29">
        <f>+(C162-C$7)/C$8</f>
        <v>26227.998834259241</v>
      </c>
      <c r="F162" s="29">
        <f>ROUND(2*E162,0)/2</f>
        <v>26228</v>
      </c>
      <c r="G162" s="29">
        <f>+C162-(C$7+F162*C$8)</f>
        <v>-1.0507999977562577E-3</v>
      </c>
      <c r="H162" s="29"/>
      <c r="I162" s="29">
        <f>+G162</f>
        <v>-1.0507999977562577E-3</v>
      </c>
      <c r="J162" s="29"/>
      <c r="L162" s="29"/>
      <c r="M162" s="29"/>
      <c r="N162" s="29"/>
      <c r="O162" s="29">
        <f ca="1">+C$11+C$12*F162</f>
        <v>6.6633062589361754E-3</v>
      </c>
      <c r="P162" s="29"/>
      <c r="Q162" s="31">
        <f>+C162-15018.5</f>
        <v>34948.911999999997</v>
      </c>
      <c r="AA162" t="s">
        <v>32</v>
      </c>
      <c r="AB162">
        <v>10</v>
      </c>
      <c r="AD162" t="s">
        <v>68</v>
      </c>
      <c r="AF162" t="s">
        <v>31</v>
      </c>
    </row>
    <row r="163" spans="1:32" x14ac:dyDescent="0.2">
      <c r="A163" s="34" t="s">
        <v>34</v>
      </c>
      <c r="B163" s="34"/>
      <c r="C163" s="35">
        <v>49983.641000000003</v>
      </c>
      <c r="D163" s="35"/>
      <c r="E163" s="29">
        <f>+(C163-C$7)/C$8</f>
        <v>26246.003027952822</v>
      </c>
      <c r="F163" s="29">
        <f>ROUND(2*E163,0)/2</f>
        <v>26246</v>
      </c>
      <c r="G163" s="29">
        <f>+C163-(C$7+F163*C$8)</f>
        <v>2.7294000028632581E-3</v>
      </c>
      <c r="H163" s="29"/>
      <c r="I163" s="29">
        <f>+G163</f>
        <v>2.7294000028632581E-3</v>
      </c>
      <c r="J163" s="29"/>
      <c r="K163" s="29"/>
      <c r="L163" s="29"/>
      <c r="M163" s="29"/>
      <c r="N163" s="29"/>
      <c r="O163" s="29">
        <f ca="1">+C$11+C$12*F163</f>
        <v>6.6625724845831109E-3</v>
      </c>
      <c r="P163" s="29"/>
      <c r="Q163" s="31">
        <f>+C163-15018.5</f>
        <v>34965.141000000003</v>
      </c>
      <c r="AA163" t="s">
        <v>32</v>
      </c>
      <c r="AB163">
        <v>17</v>
      </c>
      <c r="AD163" t="s">
        <v>33</v>
      </c>
      <c r="AF163" t="s">
        <v>35</v>
      </c>
    </row>
    <row r="164" spans="1:32" x14ac:dyDescent="0.2">
      <c r="A164" s="34" t="s">
        <v>96</v>
      </c>
      <c r="B164" s="34"/>
      <c r="C164" s="35">
        <v>49995.364000000001</v>
      </c>
      <c r="D164" s="35">
        <v>5.0000000000000001E-3</v>
      </c>
      <c r="E164" s="29">
        <f>+(C164-C$7)/C$8</f>
        <v>26259.008337132051</v>
      </c>
      <c r="F164" s="29">
        <f>ROUND(2*E164,0)/2</f>
        <v>26259</v>
      </c>
      <c r="G164" s="29">
        <f>+C164-(C$7+F164*C$8)</f>
        <v>7.5151000055484474E-3</v>
      </c>
      <c r="H164" s="29"/>
      <c r="I164" s="29">
        <f>+G164</f>
        <v>7.5151000055484474E-3</v>
      </c>
      <c r="J164" s="29"/>
      <c r="L164" s="29"/>
      <c r="M164" s="29"/>
      <c r="N164" s="29"/>
      <c r="O164" s="29">
        <f ca="1">+C$11+C$12*F164</f>
        <v>6.6620425364392315E-3</v>
      </c>
      <c r="P164" s="29"/>
      <c r="Q164" s="31">
        <f>+C164-15018.5</f>
        <v>34976.864000000001</v>
      </c>
      <c r="AA164" t="s">
        <v>32</v>
      </c>
      <c r="AB164">
        <v>7</v>
      </c>
      <c r="AD164" t="s">
        <v>68</v>
      </c>
      <c r="AF164" t="s">
        <v>31</v>
      </c>
    </row>
    <row r="165" spans="1:32" x14ac:dyDescent="0.2">
      <c r="A165" s="34" t="s">
        <v>96</v>
      </c>
      <c r="B165" s="34"/>
      <c r="C165" s="35">
        <v>50014.303999999996</v>
      </c>
      <c r="D165" s="35">
        <v>4.0000000000000001E-3</v>
      </c>
      <c r="E165" s="29">
        <f>+(C165-C$7)/C$8</f>
        <v>26280.02007097617</v>
      </c>
      <c r="F165" s="29">
        <f>ROUND(2*E165,0)/2</f>
        <v>26280</v>
      </c>
      <c r="G165" s="29">
        <f>+C165-(C$7+F165*C$8)</f>
        <v>1.8091999998432584E-2</v>
      </c>
      <c r="H165" s="29"/>
      <c r="I165" s="29">
        <f>+G165</f>
        <v>1.8091999998432584E-2</v>
      </c>
      <c r="J165" s="29"/>
      <c r="L165" s="29"/>
      <c r="M165" s="29"/>
      <c r="N165" s="29"/>
      <c r="O165" s="29">
        <f ca="1">+C$11+C$12*F165</f>
        <v>6.6611864663606562E-3</v>
      </c>
      <c r="P165" s="29"/>
      <c r="Q165" s="31">
        <f>+C165-15018.5</f>
        <v>34995.803999999996</v>
      </c>
      <c r="AA165" t="s">
        <v>32</v>
      </c>
      <c r="AB165">
        <v>8</v>
      </c>
      <c r="AD165" t="s">
        <v>68</v>
      </c>
      <c r="AF165" t="s">
        <v>31</v>
      </c>
    </row>
    <row r="166" spans="1:32" x14ac:dyDescent="0.2">
      <c r="A166" s="34" t="s">
        <v>34</v>
      </c>
      <c r="B166" s="34"/>
      <c r="C166" s="35">
        <v>50055.752</v>
      </c>
      <c r="D166" s="35"/>
      <c r="E166" s="29">
        <f>+(C166-C$7)/C$8</f>
        <v>26326.001820942976</v>
      </c>
      <c r="F166" s="29">
        <f>ROUND(2*E166,0)/2</f>
        <v>26326</v>
      </c>
      <c r="G166" s="29">
        <f>+C166-(C$7+F166*C$8)</f>
        <v>1.6414000056101941E-3</v>
      </c>
      <c r="H166" s="29"/>
      <c r="I166" s="29">
        <f>+G166</f>
        <v>1.6414000056101941E-3</v>
      </c>
      <c r="J166" s="29"/>
      <c r="K166" s="29"/>
      <c r="L166" s="29"/>
      <c r="M166" s="29"/>
      <c r="N166" s="29"/>
      <c r="O166" s="29">
        <f ca="1">+C$11+C$12*F166</f>
        <v>6.659311265236157E-3</v>
      </c>
      <c r="P166" s="29"/>
      <c r="Q166" s="31">
        <f>+C166-15018.5</f>
        <v>35037.252</v>
      </c>
      <c r="AA166" t="s">
        <v>97</v>
      </c>
      <c r="AB166">
        <v>29</v>
      </c>
      <c r="AD166" t="s">
        <v>98</v>
      </c>
      <c r="AF166" t="s">
        <v>35</v>
      </c>
    </row>
    <row r="167" spans="1:32" x14ac:dyDescent="0.2">
      <c r="A167" s="60" t="s">
        <v>574</v>
      </c>
      <c r="B167" s="61" t="s">
        <v>109</v>
      </c>
      <c r="C167" s="60">
        <v>50192.764999999999</v>
      </c>
      <c r="D167" s="60" t="s">
        <v>154</v>
      </c>
      <c r="E167" s="34">
        <f>+(C167-C$7)/C$8</f>
        <v>26478.001857330772</v>
      </c>
      <c r="F167" s="29">
        <f>ROUND(2*E167,0)/2</f>
        <v>26478</v>
      </c>
      <c r="G167" s="29">
        <f>+C167-(C$7+F167*C$8)</f>
        <v>1.6742000007070601E-3</v>
      </c>
      <c r="H167" s="29"/>
      <c r="I167" s="29">
        <f>+G167</f>
        <v>1.6742000007070601E-3</v>
      </c>
      <c r="J167" s="29"/>
      <c r="K167" s="29"/>
      <c r="M167" s="29"/>
      <c r="O167" s="29">
        <f ca="1">+C$11+C$12*F167</f>
        <v>6.6531149484769445E-3</v>
      </c>
      <c r="P167" s="29"/>
      <c r="Q167" s="31">
        <f>+C167-15018.5</f>
        <v>35174.264999999999</v>
      </c>
    </row>
    <row r="168" spans="1:32" x14ac:dyDescent="0.2">
      <c r="A168" s="60" t="s">
        <v>574</v>
      </c>
      <c r="B168" s="61" t="s">
        <v>109</v>
      </c>
      <c r="C168" s="60">
        <v>50284.712</v>
      </c>
      <c r="D168" s="60" t="s">
        <v>154</v>
      </c>
      <c r="E168" s="34">
        <f>+(C168-C$7)/C$8</f>
        <v>26580.006392270876</v>
      </c>
      <c r="F168" s="29">
        <f>ROUND(2*E168,0)/2</f>
        <v>26580</v>
      </c>
      <c r="G168" s="29">
        <f>+C168-(C$7+F168*C$8)</f>
        <v>5.7620000006863847E-3</v>
      </c>
      <c r="H168" s="29"/>
      <c r="I168" s="29">
        <f>+G168</f>
        <v>5.7620000006863847E-3</v>
      </c>
      <c r="J168" s="29"/>
      <c r="K168" s="29"/>
      <c r="M168" s="29"/>
      <c r="O168" s="29">
        <f ca="1">+C$11+C$12*F168</f>
        <v>6.6489568938095786E-3</v>
      </c>
      <c r="P168" s="29"/>
      <c r="Q168" s="31">
        <f>+C168-15018.5</f>
        <v>35266.212</v>
      </c>
    </row>
    <row r="169" spans="1:32" x14ac:dyDescent="0.2">
      <c r="A169" s="34" t="s">
        <v>99</v>
      </c>
      <c r="B169" s="34"/>
      <c r="C169" s="35">
        <v>50287.415999999997</v>
      </c>
      <c r="D169" s="35">
        <v>5.0000000000000001E-3</v>
      </c>
      <c r="E169" s="29">
        <f>+(C169-C$7)/C$8</f>
        <v>26583.006166733099</v>
      </c>
      <c r="F169" s="29">
        <f>ROUND(2*E169,0)/2</f>
        <v>26583</v>
      </c>
      <c r="G169" s="29">
        <f>+C169-(C$7+F169*C$8)</f>
        <v>5.5586999951628968E-3</v>
      </c>
      <c r="H169" s="29"/>
      <c r="I169" s="29">
        <f>+G169</f>
        <v>5.5586999951628968E-3</v>
      </c>
      <c r="J169" s="29"/>
      <c r="L169" s="29"/>
      <c r="M169" s="29"/>
      <c r="N169" s="29"/>
      <c r="O169" s="29">
        <f ca="1">+C$11+C$12*F169</f>
        <v>6.6488345980840677E-3</v>
      </c>
      <c r="P169" s="29"/>
      <c r="Q169" s="31">
        <f>+C169-15018.5</f>
        <v>35268.915999999997</v>
      </c>
      <c r="AA169" t="s">
        <v>32</v>
      </c>
      <c r="AB169">
        <v>7</v>
      </c>
      <c r="AD169" t="s">
        <v>68</v>
      </c>
      <c r="AF169" t="s">
        <v>31</v>
      </c>
    </row>
    <row r="170" spans="1:32" x14ac:dyDescent="0.2">
      <c r="A170" s="60" t="s">
        <v>574</v>
      </c>
      <c r="B170" s="61" t="s">
        <v>109</v>
      </c>
      <c r="C170" s="60">
        <v>50320.769</v>
      </c>
      <c r="D170" s="60" t="s">
        <v>154</v>
      </c>
      <c r="E170" s="34">
        <f>+(C170-C$7)/C$8</f>
        <v>26620.007452842026</v>
      </c>
      <c r="F170" s="29">
        <f>ROUND(2*E170,0)/2</f>
        <v>26620</v>
      </c>
      <c r="G170" s="29">
        <f>+C170-(C$7+F170*C$8)</f>
        <v>6.7180000041844323E-3</v>
      </c>
      <c r="H170" s="29"/>
      <c r="I170" s="29">
        <f>+G170</f>
        <v>6.7180000041844323E-3</v>
      </c>
      <c r="J170" s="29"/>
      <c r="K170" s="29"/>
      <c r="M170" s="29"/>
      <c r="O170" s="29">
        <f ca="1">+C$11+C$12*F170</f>
        <v>6.6473262841361012E-3</v>
      </c>
      <c r="P170" s="29"/>
      <c r="Q170" s="31">
        <f>+C170-15018.5</f>
        <v>35302.269</v>
      </c>
    </row>
    <row r="171" spans="1:32" x14ac:dyDescent="0.2">
      <c r="A171" s="34" t="s">
        <v>100</v>
      </c>
      <c r="B171" s="34"/>
      <c r="C171" s="35">
        <v>50324.383000000002</v>
      </c>
      <c r="D171" s="35">
        <v>5.0000000000000001E-3</v>
      </c>
      <c r="E171" s="29">
        <f>+(C171-C$7)/C$8</f>
        <v>26624.016766786732</v>
      </c>
      <c r="F171" s="29">
        <f>ROUND(2*E171,0)/2</f>
        <v>26624</v>
      </c>
      <c r="G171" s="29">
        <f>+C171-(C$7+F171*C$8)</f>
        <v>1.5113600005861372E-2</v>
      </c>
      <c r="H171" s="29"/>
      <c r="I171" s="29">
        <f>+G171</f>
        <v>1.5113600005861372E-2</v>
      </c>
      <c r="J171" s="29"/>
      <c r="L171" s="29"/>
      <c r="M171" s="29"/>
      <c r="N171" s="29"/>
      <c r="O171" s="29">
        <f ca="1">+C$11+C$12*F171</f>
        <v>6.6471632231687536E-3</v>
      </c>
      <c r="P171" s="29"/>
      <c r="Q171" s="31">
        <f>+C171-15018.5</f>
        <v>35305.883000000002</v>
      </c>
      <c r="AA171" t="s">
        <v>32</v>
      </c>
      <c r="AB171">
        <v>8</v>
      </c>
      <c r="AD171" t="s">
        <v>68</v>
      </c>
      <c r="AF171" t="s">
        <v>31</v>
      </c>
    </row>
    <row r="172" spans="1:32" x14ac:dyDescent="0.2">
      <c r="A172" s="34" t="s">
        <v>100</v>
      </c>
      <c r="B172" s="34"/>
      <c r="C172" s="35">
        <v>50370.343000000001</v>
      </c>
      <c r="D172" s="35">
        <v>4.0000000000000001E-3</v>
      </c>
      <c r="E172" s="29">
        <f>+(C172-C$7)/C$8</f>
        <v>26675.004057572154</v>
      </c>
      <c r="F172" s="29">
        <f>ROUND(2*E172,0)/2</f>
        <v>26675</v>
      </c>
      <c r="G172" s="29">
        <f>+C172-(C$7+F172*C$8)</f>
        <v>3.6575000049197115E-3</v>
      </c>
      <c r="H172" s="29"/>
      <c r="I172" s="29">
        <f>+G172</f>
        <v>3.6575000049197115E-3</v>
      </c>
      <c r="J172" s="29"/>
      <c r="L172" s="29"/>
      <c r="M172" s="29"/>
      <c r="N172" s="29"/>
      <c r="O172" s="29">
        <f ca="1">+C$11+C$12*F172</f>
        <v>6.6450841958350711E-3</v>
      </c>
      <c r="P172" s="29"/>
      <c r="Q172" s="31">
        <f>+C172-15018.5</f>
        <v>35351.843000000001</v>
      </c>
      <c r="AA172" t="s">
        <v>32</v>
      </c>
      <c r="AB172">
        <v>7</v>
      </c>
      <c r="AD172" t="s">
        <v>68</v>
      </c>
      <c r="AF172" t="s">
        <v>31</v>
      </c>
    </row>
    <row r="173" spans="1:32" x14ac:dyDescent="0.2">
      <c r="A173" s="60" t="s">
        <v>574</v>
      </c>
      <c r="B173" s="61" t="s">
        <v>109</v>
      </c>
      <c r="C173" s="60">
        <v>50376.656999999999</v>
      </c>
      <c r="D173" s="60" t="s">
        <v>154</v>
      </c>
      <c r="E173" s="34">
        <f>+(C173-C$7)/C$8</f>
        <v>26682.008708442889</v>
      </c>
      <c r="F173" s="29">
        <f>ROUND(2*E173,0)/2</f>
        <v>26682</v>
      </c>
      <c r="G173" s="29">
        <f>+C173-(C$7+F173*C$8)</f>
        <v>7.8498000002582557E-3</v>
      </c>
      <c r="H173" s="29"/>
      <c r="I173" s="29">
        <f>+G173</f>
        <v>7.8498000002582557E-3</v>
      </c>
      <c r="J173" s="29"/>
      <c r="K173" s="29"/>
      <c r="M173" s="29"/>
      <c r="O173" s="29">
        <f ca="1">+C$11+C$12*F173</f>
        <v>6.6447988391422127E-3</v>
      </c>
      <c r="P173" s="29"/>
      <c r="Q173" s="31">
        <f>+C173-15018.5</f>
        <v>35358.156999999999</v>
      </c>
    </row>
    <row r="174" spans="1:32" x14ac:dyDescent="0.2">
      <c r="A174" s="34" t="s">
        <v>101</v>
      </c>
      <c r="B174" s="34"/>
      <c r="C174" s="35">
        <v>50671.409</v>
      </c>
      <c r="D174" s="35">
        <v>4.0000000000000001E-3</v>
      </c>
      <c r="E174" s="29">
        <f>+(C174-C$7)/C$8</f>
        <v>27009.001874969978</v>
      </c>
      <c r="F174" s="29">
        <f>ROUND(2*E174,0)/2</f>
        <v>27009</v>
      </c>
      <c r="G174" s="29">
        <f>+C174-(C$7+F174*C$8)</f>
        <v>1.6901000053621829E-3</v>
      </c>
      <c r="H174" s="29"/>
      <c r="I174" s="29">
        <f>+G174</f>
        <v>1.6901000053621829E-3</v>
      </c>
      <c r="J174" s="29"/>
      <c r="L174" s="29"/>
      <c r="M174" s="29"/>
      <c r="N174" s="29"/>
      <c r="O174" s="29">
        <f ca="1">+C$11+C$12*F174</f>
        <v>6.6314686050615379E-3</v>
      </c>
      <c r="P174" s="29"/>
      <c r="Q174" s="31">
        <f>+C174-15018.5</f>
        <v>35652.909</v>
      </c>
      <c r="AA174" t="s">
        <v>32</v>
      </c>
      <c r="AB174">
        <v>8</v>
      </c>
      <c r="AD174" t="s">
        <v>68</v>
      </c>
      <c r="AF174" t="s">
        <v>31</v>
      </c>
    </row>
    <row r="175" spans="1:32" x14ac:dyDescent="0.2">
      <c r="A175" s="60" t="s">
        <v>574</v>
      </c>
      <c r="B175" s="61" t="s">
        <v>109</v>
      </c>
      <c r="C175" s="60">
        <v>50687.633999999998</v>
      </c>
      <c r="D175" s="60" t="s">
        <v>154</v>
      </c>
      <c r="E175" s="34">
        <f>+(C175-C$7)/C$8</f>
        <v>27027.001631127365</v>
      </c>
      <c r="F175" s="29">
        <f>ROUND(2*E175,0)/2</f>
        <v>27027</v>
      </c>
      <c r="G175" s="29">
        <f>+C175-(C$7+F175*C$8)</f>
        <v>1.4702999978908338E-3</v>
      </c>
      <c r="H175" s="29"/>
      <c r="I175" s="29">
        <f>+G175</f>
        <v>1.4702999978908338E-3</v>
      </c>
      <c r="J175" s="29"/>
      <c r="K175" s="29"/>
      <c r="M175" s="29"/>
      <c r="O175" s="29">
        <f ca="1">+C$11+C$12*F175</f>
        <v>6.6307348307084735E-3</v>
      </c>
      <c r="P175" s="29"/>
      <c r="Q175" s="31">
        <f>+C175-15018.5</f>
        <v>35669.133999999998</v>
      </c>
    </row>
    <row r="176" spans="1:32" x14ac:dyDescent="0.2">
      <c r="A176" s="34" t="s">
        <v>102</v>
      </c>
      <c r="B176" s="34"/>
      <c r="C176" s="35">
        <v>50699.360999999997</v>
      </c>
      <c r="D176" s="35">
        <v>4.0000000000000001E-3</v>
      </c>
      <c r="E176" s="29">
        <f>+(C176-C$7)/C$8</f>
        <v>27040.01137784278</v>
      </c>
      <c r="F176" s="29">
        <f>ROUND(2*E176,0)/2</f>
        <v>27040</v>
      </c>
      <c r="G176" s="29">
        <f>+C176-(C$7+F176*C$8)</f>
        <v>1.025600000139093E-2</v>
      </c>
      <c r="H176" s="29"/>
      <c r="I176" s="29">
        <f>+G176</f>
        <v>1.025600000139093E-2</v>
      </c>
      <c r="J176" s="29"/>
      <c r="L176" s="29"/>
      <c r="M176" s="29"/>
      <c r="N176" s="29"/>
      <c r="O176" s="29">
        <f ca="1">+C$11+C$12*F176</f>
        <v>6.6302048825645932E-3</v>
      </c>
      <c r="P176" s="29"/>
      <c r="Q176" s="31">
        <f>+C176-15018.5</f>
        <v>35680.860999999997</v>
      </c>
      <c r="AA176" t="s">
        <v>32</v>
      </c>
      <c r="AB176">
        <v>7</v>
      </c>
      <c r="AD176" t="s">
        <v>68</v>
      </c>
      <c r="AF176" t="s">
        <v>31</v>
      </c>
    </row>
    <row r="177" spans="1:32" x14ac:dyDescent="0.2">
      <c r="A177" s="60" t="s">
        <v>601</v>
      </c>
      <c r="B177" s="61" t="s">
        <v>109</v>
      </c>
      <c r="C177" s="60">
        <v>50717.386599999998</v>
      </c>
      <c r="D177" s="60" t="s">
        <v>154</v>
      </c>
      <c r="E177" s="34">
        <f>+(C177-C$7)/C$8</f>
        <v>27060.008690914619</v>
      </c>
      <c r="F177" s="29">
        <f>ROUND(2*E177,0)/2</f>
        <v>27060</v>
      </c>
      <c r="G177" s="29">
        <f>+C177-(C$7+F177*C$8)</f>
        <v>7.8340000036405399E-3</v>
      </c>
      <c r="H177" s="29"/>
      <c r="I177" s="29"/>
      <c r="J177" s="29"/>
      <c r="K177" s="29">
        <f>+G177</f>
        <v>7.8340000036405399E-3</v>
      </c>
      <c r="M177" s="29"/>
      <c r="O177" s="29">
        <f ca="1">+C$11+C$12*F177</f>
        <v>6.6293895777278546E-3</v>
      </c>
      <c r="P177" s="29"/>
      <c r="Q177" s="31">
        <f>+C177-15018.5</f>
        <v>35698.886599999998</v>
      </c>
    </row>
    <row r="178" spans="1:32" x14ac:dyDescent="0.2">
      <c r="A178" s="60" t="s">
        <v>601</v>
      </c>
      <c r="B178" s="61" t="s">
        <v>109</v>
      </c>
      <c r="C178" s="60">
        <v>50717.390099999997</v>
      </c>
      <c r="D178" s="60" t="s">
        <v>154</v>
      </c>
      <c r="E178" s="34">
        <f>+(C178-C$7)/C$8</f>
        <v>27060.012573758784</v>
      </c>
      <c r="F178" s="29">
        <f>ROUND(2*E178,0)/2</f>
        <v>27060</v>
      </c>
      <c r="G178" s="29">
        <f>+C178-(C$7+F178*C$8)</f>
        <v>1.1334000002534594E-2</v>
      </c>
      <c r="H178" s="29"/>
      <c r="I178" s="29"/>
      <c r="J178" s="29"/>
      <c r="K178" s="29">
        <f>+G178</f>
        <v>1.1334000002534594E-2</v>
      </c>
      <c r="M178" s="29"/>
      <c r="O178" s="29">
        <f ca="1">+C$11+C$12*F178</f>
        <v>6.6293895777278546E-3</v>
      </c>
      <c r="P178" s="29"/>
      <c r="Q178" s="31">
        <f>+C178-15018.5</f>
        <v>35698.890099999997</v>
      </c>
    </row>
    <row r="179" spans="1:32" x14ac:dyDescent="0.2">
      <c r="A179" s="34" t="s">
        <v>102</v>
      </c>
      <c r="B179" s="34"/>
      <c r="C179" s="35">
        <v>50727.313999999998</v>
      </c>
      <c r="D179" s="35">
        <v>6.0000000000000001E-3</v>
      </c>
      <c r="E179" s="29">
        <f>+(C179-C$7)/C$8</f>
        <v>27071.021990099634</v>
      </c>
      <c r="F179" s="29">
        <f>ROUND(2*E179,0)/2</f>
        <v>27071</v>
      </c>
      <c r="G179" s="29">
        <f>+C179-(C$7+F179*C$8)</f>
        <v>1.9821900001261383E-2</v>
      </c>
      <c r="H179" s="29"/>
      <c r="I179" s="29">
        <f>+G179</f>
        <v>1.9821900001261383E-2</v>
      </c>
      <c r="J179" s="29"/>
      <c r="L179" s="29"/>
      <c r="M179" s="29"/>
      <c r="N179" s="29"/>
      <c r="O179" s="29">
        <f ca="1">+C$11+C$12*F179</f>
        <v>6.6289411600676485E-3</v>
      </c>
      <c r="P179" s="29"/>
      <c r="Q179" s="31">
        <f>+C179-15018.5</f>
        <v>35708.813999999998</v>
      </c>
      <c r="AA179" t="s">
        <v>32</v>
      </c>
      <c r="AB179">
        <v>8</v>
      </c>
      <c r="AD179" t="s">
        <v>68</v>
      </c>
      <c r="AF179" t="s">
        <v>31</v>
      </c>
    </row>
    <row r="180" spans="1:32" x14ac:dyDescent="0.2">
      <c r="A180" s="34" t="s">
        <v>102</v>
      </c>
      <c r="B180" s="34"/>
      <c r="C180" s="35">
        <v>50754.339</v>
      </c>
      <c r="D180" s="35">
        <v>7.0000000000000001E-3</v>
      </c>
      <c r="E180" s="29">
        <f>+(C180-C$7)/C$8</f>
        <v>27101.003093961168</v>
      </c>
      <c r="F180" s="29">
        <f>ROUND(2*E180,0)/2</f>
        <v>27101</v>
      </c>
      <c r="G180" s="29">
        <f>+C180-(C$7+F180*C$8)</f>
        <v>2.7888999975402839E-3</v>
      </c>
      <c r="H180" s="29"/>
      <c r="I180" s="29">
        <f>+G180</f>
        <v>2.7888999975402839E-3</v>
      </c>
      <c r="J180" s="29"/>
      <c r="L180" s="29"/>
      <c r="M180" s="29"/>
      <c r="N180" s="29"/>
      <c r="O180" s="29">
        <f ca="1">+C$11+C$12*F180</f>
        <v>6.6277182028125405E-3</v>
      </c>
      <c r="P180" s="29"/>
      <c r="Q180" s="31">
        <f>+C180-15018.5</f>
        <v>35735.839</v>
      </c>
      <c r="AA180" t="s">
        <v>32</v>
      </c>
      <c r="AB180">
        <v>8</v>
      </c>
      <c r="AD180" t="s">
        <v>68</v>
      </c>
      <c r="AF180" t="s">
        <v>31</v>
      </c>
    </row>
    <row r="181" spans="1:32" x14ac:dyDescent="0.2">
      <c r="A181" s="60" t="s">
        <v>574</v>
      </c>
      <c r="B181" s="61" t="s">
        <v>109</v>
      </c>
      <c r="C181" s="60">
        <v>50770.563999999998</v>
      </c>
      <c r="D181" s="60" t="s">
        <v>154</v>
      </c>
      <c r="E181" s="34">
        <f>+(C181-C$7)/C$8</f>
        <v>27119.002850118555</v>
      </c>
      <c r="F181" s="29">
        <f>ROUND(2*E181,0)/2</f>
        <v>27119</v>
      </c>
      <c r="G181" s="29">
        <f>+C181-(C$7+F181*C$8)</f>
        <v>2.5691000046208501E-3</v>
      </c>
      <c r="H181" s="29"/>
      <c r="I181" s="29">
        <f>+G181</f>
        <v>2.5691000046208501E-3</v>
      </c>
      <c r="J181" s="29"/>
      <c r="K181" s="29"/>
      <c r="M181" s="29"/>
      <c r="O181" s="29">
        <f ca="1">+C$11+C$12*F181</f>
        <v>6.6269844284594761E-3</v>
      </c>
      <c r="P181" s="29"/>
      <c r="Q181" s="31">
        <f>+C181-15018.5</f>
        <v>35752.063999999998</v>
      </c>
    </row>
    <row r="182" spans="1:32" x14ac:dyDescent="0.2">
      <c r="A182" s="34" t="s">
        <v>102</v>
      </c>
      <c r="B182" s="34"/>
      <c r="C182" s="35">
        <v>50782.284</v>
      </c>
      <c r="D182" s="35">
        <v>7.0000000000000001E-3</v>
      </c>
      <c r="E182" s="29">
        <f>+(C182-C$7)/C$8</f>
        <v>27132.004831145648</v>
      </c>
      <c r="F182" s="29">
        <f>ROUND(2*E182,0)/2</f>
        <v>27132</v>
      </c>
      <c r="G182" s="29">
        <f>+C182-(C$7+F182*C$8)</f>
        <v>4.3547999957809225E-3</v>
      </c>
      <c r="H182" s="29"/>
      <c r="I182" s="29">
        <f>+G182</f>
        <v>4.3547999957809225E-3</v>
      </c>
      <c r="J182" s="29"/>
      <c r="L182" s="29"/>
      <c r="M182" s="29"/>
      <c r="N182" s="29"/>
      <c r="O182" s="29">
        <f ca="1">+C$11+C$12*F182</f>
        <v>6.6264544803155967E-3</v>
      </c>
      <c r="P182" s="29"/>
      <c r="Q182" s="31">
        <f>+C182-15018.5</f>
        <v>35763.784</v>
      </c>
      <c r="AA182" t="s">
        <v>32</v>
      </c>
      <c r="AB182">
        <v>8</v>
      </c>
      <c r="AD182" t="s">
        <v>68</v>
      </c>
      <c r="AF182" t="s">
        <v>31</v>
      </c>
    </row>
    <row r="183" spans="1:32" x14ac:dyDescent="0.2">
      <c r="A183" s="60" t="s">
        <v>574</v>
      </c>
      <c r="B183" s="61" t="s">
        <v>109</v>
      </c>
      <c r="C183" s="60">
        <v>51053.603000000003</v>
      </c>
      <c r="D183" s="60" t="s">
        <v>154</v>
      </c>
      <c r="E183" s="34">
        <f>+(C183-C$7)/C$8</f>
        <v>27433.00180130688</v>
      </c>
      <c r="F183" s="29">
        <f>ROUND(2*E183,0)/2</f>
        <v>27433</v>
      </c>
      <c r="G183" s="29">
        <f>+C183-(C$7+F183*C$8)</f>
        <v>1.6237000090768561E-3</v>
      </c>
      <c r="H183" s="29"/>
      <c r="I183" s="29">
        <f>+G183</f>
        <v>1.6237000090768561E-3</v>
      </c>
      <c r="J183" s="29"/>
      <c r="K183" s="29"/>
      <c r="M183" s="29"/>
      <c r="O183" s="29">
        <f ca="1">+C$11+C$12*F183</f>
        <v>6.6141841425226815E-3</v>
      </c>
      <c r="P183" s="29"/>
      <c r="Q183" s="31">
        <f>+C183-15018.5</f>
        <v>36035.103000000003</v>
      </c>
    </row>
    <row r="184" spans="1:32" x14ac:dyDescent="0.2">
      <c r="A184" s="60" t="s">
        <v>574</v>
      </c>
      <c r="B184" s="61" t="s">
        <v>109</v>
      </c>
      <c r="C184" s="60">
        <v>51097.785000000003</v>
      </c>
      <c r="D184" s="60" t="s">
        <v>154</v>
      </c>
      <c r="E184" s="34">
        <f>+(C184-C$7)/C$8</f>
        <v>27482.016607257308</v>
      </c>
      <c r="F184" s="29">
        <f>ROUND(2*E184,0)/2</f>
        <v>27482</v>
      </c>
      <c r="G184" s="29">
        <f>+C184-(C$7+F184*C$8)</f>
        <v>1.4969800002290867E-2</v>
      </c>
      <c r="H184" s="29"/>
      <c r="I184" s="29">
        <f>+G184</f>
        <v>1.4969800002290867E-2</v>
      </c>
      <c r="J184" s="29"/>
      <c r="K184" s="29"/>
      <c r="M184" s="29"/>
      <c r="O184" s="29">
        <f ca="1">+C$11+C$12*F184</f>
        <v>6.6121866456726724E-3</v>
      </c>
      <c r="P184" s="29"/>
      <c r="Q184" s="31">
        <f>+C184-15018.5</f>
        <v>36079.285000000003</v>
      </c>
    </row>
    <row r="185" spans="1:32" x14ac:dyDescent="0.2">
      <c r="A185" s="60" t="s">
        <v>574</v>
      </c>
      <c r="B185" s="61" t="s">
        <v>109</v>
      </c>
      <c r="C185" s="60">
        <v>51839.635999999999</v>
      </c>
      <c r="D185" s="60" t="s">
        <v>154</v>
      </c>
      <c r="E185" s="34">
        <f>+(C185-C$7)/C$8</f>
        <v>28305.014271671069</v>
      </c>
      <c r="F185" s="29">
        <f>ROUND(2*E185,0)/2</f>
        <v>28305</v>
      </c>
      <c r="G185" s="29">
        <f>+C185-(C$7+F185*C$8)</f>
        <v>1.2864500000432599E-2</v>
      </c>
      <c r="H185" s="29"/>
      <c r="J185" s="29"/>
      <c r="K185" s="29">
        <f>+G185</f>
        <v>1.2864500000432599E-2</v>
      </c>
      <c r="M185" s="29"/>
      <c r="O185" s="29">
        <f ca="1">+C$11+C$12*F185</f>
        <v>6.5786368516408842E-3</v>
      </c>
      <c r="P185" s="29"/>
      <c r="Q185" s="31">
        <f>+C185-15018.5</f>
        <v>36821.135999999999</v>
      </c>
    </row>
    <row r="186" spans="1:32" x14ac:dyDescent="0.2">
      <c r="A186" s="60" t="s">
        <v>574</v>
      </c>
      <c r="B186" s="61" t="s">
        <v>109</v>
      </c>
      <c r="C186" s="60">
        <v>52076.695200000002</v>
      </c>
      <c r="D186" s="60" t="s">
        <v>154</v>
      </c>
      <c r="E186" s="34">
        <f>+(C186-C$7)/C$8</f>
        <v>28568.003966269847</v>
      </c>
      <c r="F186" s="29">
        <f>ROUND(2*E186,0)/2</f>
        <v>28568</v>
      </c>
      <c r="G186" s="29">
        <f>+C186-(C$7+F186*C$8)</f>
        <v>3.575200003979262E-3</v>
      </c>
      <c r="H186" s="29"/>
      <c r="I186" s="29"/>
      <c r="J186" s="29"/>
      <c r="K186" s="29">
        <f>+G186</f>
        <v>3.575200003979262E-3</v>
      </c>
      <c r="M186" s="29"/>
      <c r="O186" s="29">
        <f ca="1">+C$11+C$12*F186</f>
        <v>6.5679155930377731E-3</v>
      </c>
      <c r="P186" s="29"/>
      <c r="Q186" s="31">
        <f>+C186-15018.5</f>
        <v>37058.195200000002</v>
      </c>
    </row>
    <row r="187" spans="1:32" x14ac:dyDescent="0.2">
      <c r="A187" s="60" t="s">
        <v>574</v>
      </c>
      <c r="B187" s="61" t="s">
        <v>109</v>
      </c>
      <c r="C187" s="60">
        <v>52149.701999999997</v>
      </c>
      <c r="D187" s="60" t="s">
        <v>154</v>
      </c>
      <c r="E187" s="34">
        <f>+(C187-C$7)/C$8</f>
        <v>28648.996545489015</v>
      </c>
      <c r="F187" s="29">
        <f>ROUND(2*E187,0)/2</f>
        <v>28649</v>
      </c>
      <c r="G187" s="29">
        <f>+C187-(C$7+F187*C$8)</f>
        <v>-3.1138999984250404E-3</v>
      </c>
      <c r="H187" s="29"/>
      <c r="I187" s="29"/>
      <c r="J187" s="29"/>
      <c r="K187" s="29">
        <f>+G187</f>
        <v>-3.1138999984250404E-3</v>
      </c>
      <c r="M187" s="29"/>
      <c r="O187" s="29">
        <f ca="1">+C$11+C$12*F187</f>
        <v>6.5646136084489826E-3</v>
      </c>
      <c r="P187" s="29"/>
      <c r="Q187" s="31">
        <f>+C187-15018.5</f>
        <v>37131.201999999997</v>
      </c>
    </row>
    <row r="188" spans="1:32" x14ac:dyDescent="0.2">
      <c r="A188" s="60" t="s">
        <v>574</v>
      </c>
      <c r="B188" s="61" t="s">
        <v>109</v>
      </c>
      <c r="C188" s="60">
        <v>52463.395700000001</v>
      </c>
      <c r="D188" s="60" t="s">
        <v>154</v>
      </c>
      <c r="E188" s="34">
        <f>+(C188-C$7)/C$8</f>
        <v>28997.00333181311</v>
      </c>
      <c r="F188" s="29">
        <f>ROUND(2*E188,0)/2</f>
        <v>28997</v>
      </c>
      <c r="G188" s="29">
        <f>+C188-(C$7+F188*C$8)</f>
        <v>3.0033000002731569E-3</v>
      </c>
      <c r="H188" s="29"/>
      <c r="I188" s="29"/>
      <c r="J188" s="29"/>
      <c r="K188" s="29">
        <f>+G188</f>
        <v>3.0033000002731569E-3</v>
      </c>
      <c r="M188" s="29"/>
      <c r="O188" s="29">
        <f ca="1">+C$11+C$12*F188</f>
        <v>6.5504273042897325E-3</v>
      </c>
      <c r="P188" s="29"/>
      <c r="Q188" s="31">
        <f>+C188-15018.5</f>
        <v>37444.895700000001</v>
      </c>
    </row>
    <row r="189" spans="1:32" x14ac:dyDescent="0.2">
      <c r="A189" s="35" t="s">
        <v>108</v>
      </c>
      <c r="B189" s="36" t="s">
        <v>109</v>
      </c>
      <c r="C189" s="37">
        <v>52816.747499999998</v>
      </c>
      <c r="D189" s="38">
        <v>4.0000000000000002E-4</v>
      </c>
      <c r="E189" s="29">
        <f>+(C189-C$7)/C$8</f>
        <v>29389.006181598845</v>
      </c>
      <c r="F189" s="29">
        <f>ROUND(2*E189,0)/2</f>
        <v>29389</v>
      </c>
      <c r="G189" s="29">
        <f>+C189-(C$7+F189*C$8)</f>
        <v>5.5720999953337014E-3</v>
      </c>
      <c r="H189" s="29"/>
      <c r="I189" s="29"/>
      <c r="J189" s="29"/>
      <c r="K189" s="29">
        <f>+G189</f>
        <v>5.5720999953337014E-3</v>
      </c>
      <c r="M189" s="29"/>
      <c r="N189" s="29"/>
      <c r="O189" s="29">
        <f ca="1">+C$11+C$12*F189</f>
        <v>6.5344473294896583E-3</v>
      </c>
      <c r="P189" s="29"/>
      <c r="Q189" s="31">
        <f>+C189-15018.5</f>
        <v>37798.247499999998</v>
      </c>
    </row>
    <row r="190" spans="1:32" x14ac:dyDescent="0.2">
      <c r="A190" s="39" t="s">
        <v>107</v>
      </c>
      <c r="B190" s="36" t="s">
        <v>103</v>
      </c>
      <c r="C190" s="37">
        <v>53070.491499999996</v>
      </c>
      <c r="D190" s="37">
        <v>4.0000000000000001E-3</v>
      </c>
      <c r="E190" s="29">
        <f>+(C190-C$7)/C$8</f>
        <v>29670.505727139669</v>
      </c>
      <c r="F190" s="29">
        <f>ROUND(2*E190,0)/2</f>
        <v>29670.5</v>
      </c>
      <c r="G190" s="29">
        <f>+C190-(C$7+F190*C$8)</f>
        <v>5.1624499974423088E-3</v>
      </c>
      <c r="H190" s="29"/>
      <c r="I190" s="29"/>
      <c r="J190" s="29"/>
      <c r="K190" s="29">
        <f>+G190</f>
        <v>5.1624499974423088E-3</v>
      </c>
      <c r="M190" s="29"/>
      <c r="N190" s="29"/>
      <c r="O190" s="29">
        <f ca="1">+C$11+C$12*F190</f>
        <v>6.5229719139125644E-3</v>
      </c>
      <c r="P190" s="29"/>
      <c r="Q190" s="31">
        <f>+C190-15018.5</f>
        <v>38051.991499999996</v>
      </c>
    </row>
    <row r="191" spans="1:32" x14ac:dyDescent="0.2">
      <c r="A191" s="40" t="s">
        <v>123</v>
      </c>
      <c r="B191" s="41" t="s">
        <v>109</v>
      </c>
      <c r="C191" s="40">
        <v>53144.855199999998</v>
      </c>
      <c r="D191" s="40">
        <v>1E-4</v>
      </c>
      <c r="E191" s="29">
        <f>+(C191-C$7)/C$8</f>
        <v>29753.003629571784</v>
      </c>
      <c r="F191" s="29">
        <f>ROUND(2*E191,0)/2</f>
        <v>29753</v>
      </c>
      <c r="G191" s="29">
        <f>+C191-(C$7+F191*C$8)</f>
        <v>3.2716999994590878E-3</v>
      </c>
      <c r="H191" s="29"/>
      <c r="I191" s="29"/>
      <c r="J191" s="29"/>
      <c r="K191" s="29">
        <f>+G191</f>
        <v>3.2716999994590878E-3</v>
      </c>
      <c r="M191" s="29"/>
      <c r="N191" s="29"/>
      <c r="O191" s="29">
        <f ca="1">+C$11+C$12*F191</f>
        <v>6.5196087814610171E-3</v>
      </c>
      <c r="P191" s="29"/>
      <c r="Q191" s="31">
        <f>+C191-15018.5</f>
        <v>38126.355199999998</v>
      </c>
    </row>
    <row r="192" spans="1:32" x14ac:dyDescent="0.2">
      <c r="A192" s="60" t="s">
        <v>574</v>
      </c>
      <c r="B192" s="61" t="s">
        <v>109</v>
      </c>
      <c r="C192" s="60">
        <v>53201.6463</v>
      </c>
      <c r="D192" s="60" t="s">
        <v>154</v>
      </c>
      <c r="E192" s="34">
        <f>+(C192-C$7)/C$8</f>
        <v>29816.006769905209</v>
      </c>
      <c r="F192" s="29">
        <f>ROUND(2*E192,0)/2</f>
        <v>29816</v>
      </c>
      <c r="G192" s="29">
        <f>+C192-(C$7+F192*C$8)</f>
        <v>6.1024000024190173E-3</v>
      </c>
      <c r="H192" s="29"/>
      <c r="I192" s="29"/>
      <c r="J192" s="29"/>
      <c r="K192" s="29">
        <f>+G192</f>
        <v>6.1024000024190173E-3</v>
      </c>
      <c r="M192" s="29"/>
      <c r="O192" s="29">
        <f ca="1">+C$11+C$12*F192</f>
        <v>6.517040571225291E-3</v>
      </c>
      <c r="P192" s="29"/>
      <c r="Q192" s="31">
        <f>+C192-15018.5</f>
        <v>38183.1463</v>
      </c>
    </row>
    <row r="193" spans="1:17" x14ac:dyDescent="0.2">
      <c r="A193" s="42" t="s">
        <v>113</v>
      </c>
      <c r="B193" s="36" t="s">
        <v>109</v>
      </c>
      <c r="C193" s="37">
        <v>53326.038189999999</v>
      </c>
      <c r="D193" s="38">
        <v>6.0000000000000002E-5</v>
      </c>
      <c r="E193" s="34">
        <f>+(C193-C$7)/C$8</f>
        <v>29954.005148207609</v>
      </c>
      <c r="F193" s="29">
        <f>ROUND(2*E193,0)/2</f>
        <v>29954</v>
      </c>
      <c r="G193" s="29">
        <f>+C193-(C$7+F193*C$8)</f>
        <v>4.640599996491801E-3</v>
      </c>
      <c r="H193" s="29"/>
      <c r="I193" s="29"/>
      <c r="J193" s="29"/>
      <c r="K193" s="29">
        <f>+G193</f>
        <v>4.640599996491801E-3</v>
      </c>
      <c r="M193" s="29"/>
      <c r="N193" s="29"/>
      <c r="O193" s="29">
        <f ca="1">+C$11+C$12*F193</f>
        <v>6.5114149678517953E-3</v>
      </c>
      <c r="P193" s="29"/>
      <c r="Q193" s="31">
        <f>+C193-15018.5</f>
        <v>38307.538189999999</v>
      </c>
    </row>
    <row r="194" spans="1:17" x14ac:dyDescent="0.2">
      <c r="A194" s="60" t="s">
        <v>651</v>
      </c>
      <c r="B194" s="61" t="s">
        <v>109</v>
      </c>
      <c r="C194" s="60">
        <v>53326.038200000003</v>
      </c>
      <c r="D194" s="60" t="s">
        <v>154</v>
      </c>
      <c r="E194" s="34">
        <f>+(C194-C$7)/C$8</f>
        <v>29954.00515930145</v>
      </c>
      <c r="F194" s="29">
        <f>ROUND(2*E194,0)/2</f>
        <v>29954</v>
      </c>
      <c r="G194" s="29">
        <f>+C194-(C$7+F194*C$8)</f>
        <v>4.6505999998771586E-3</v>
      </c>
      <c r="H194" s="29"/>
      <c r="I194" s="29"/>
      <c r="J194" s="29"/>
      <c r="K194" s="29">
        <f>+G194</f>
        <v>4.6505999998771586E-3</v>
      </c>
      <c r="M194" s="29"/>
      <c r="N194" s="29"/>
      <c r="O194" s="29">
        <f ca="1">+C$11+C$12*F194</f>
        <v>6.5114149678517953E-3</v>
      </c>
      <c r="P194" s="29"/>
      <c r="Q194" s="31">
        <f>+C194-15018.5</f>
        <v>38307.538200000003</v>
      </c>
    </row>
    <row r="195" spans="1:17" ht="12.75" customHeight="1" x14ac:dyDescent="0.2">
      <c r="A195" s="40" t="s">
        <v>126</v>
      </c>
      <c r="B195" s="41" t="s">
        <v>109</v>
      </c>
      <c r="C195" s="40">
        <v>53387.341999999997</v>
      </c>
      <c r="D195" s="40">
        <v>4.0000000000000001E-3</v>
      </c>
      <c r="E195" s="34">
        <f>+(C195-C$7)/C$8</f>
        <v>30022.01461702232</v>
      </c>
      <c r="F195" s="29">
        <f>ROUND(2*E195,0)/2</f>
        <v>30022</v>
      </c>
      <c r="G195" s="29">
        <f>+C195-(C$7+F195*C$8)</f>
        <v>1.3175799998862203E-2</v>
      </c>
      <c r="H195" s="29"/>
      <c r="I195" s="29">
        <f>+G195</f>
        <v>1.3175799998862203E-2</v>
      </c>
      <c r="J195" s="29"/>
      <c r="K195" s="29"/>
      <c r="M195" s="29"/>
      <c r="O195" s="29">
        <f ca="1">+C$11+C$12*F195</f>
        <v>6.508642931406885E-3</v>
      </c>
      <c r="P195" s="29"/>
      <c r="Q195" s="31">
        <f>+C195-15018.5</f>
        <v>38368.841999999997</v>
      </c>
    </row>
    <row r="196" spans="1:17" x14ac:dyDescent="0.2">
      <c r="A196" s="60" t="s">
        <v>658</v>
      </c>
      <c r="B196" s="61" t="s">
        <v>109</v>
      </c>
      <c r="C196" s="60">
        <v>53603.6702</v>
      </c>
      <c r="D196" s="60" t="s">
        <v>154</v>
      </c>
      <c r="E196" s="34">
        <f>+(C196-C$7)/C$8</f>
        <v>30262.005670949373</v>
      </c>
      <c r="F196" s="29">
        <f>ROUND(2*E196,0)/2</f>
        <v>30262</v>
      </c>
      <c r="G196" s="29">
        <f>+C196-(C$7+F196*C$8)</f>
        <v>5.1118000046699308E-3</v>
      </c>
      <c r="H196" s="29"/>
      <c r="I196" s="29"/>
      <c r="J196" s="29"/>
      <c r="K196" s="29">
        <f>+G196</f>
        <v>5.1118000046699308E-3</v>
      </c>
      <c r="M196" s="29"/>
      <c r="O196" s="29">
        <f ca="1">+C$11+C$12*F196</f>
        <v>6.4988592733660235E-3</v>
      </c>
      <c r="P196" s="29"/>
      <c r="Q196" s="31">
        <f>+C196-15018.5</f>
        <v>38585.1702</v>
      </c>
    </row>
    <row r="197" spans="1:17" x14ac:dyDescent="0.2">
      <c r="A197" s="60" t="s">
        <v>658</v>
      </c>
      <c r="B197" s="61" t="s">
        <v>109</v>
      </c>
      <c r="C197" s="60">
        <v>54107.552100000001</v>
      </c>
      <c r="D197" s="60" t="s">
        <v>154</v>
      </c>
      <c r="E197" s="34">
        <f>+(C197-C$7)/C$8</f>
        <v>30821.00421222029</v>
      </c>
      <c r="F197" s="29">
        <f>ROUND(2*E197,0)/2</f>
        <v>30821</v>
      </c>
      <c r="G197" s="29">
        <f>+C197-(C$7+F197*C$8)</f>
        <v>3.796899996814318E-3</v>
      </c>
      <c r="H197" s="29"/>
      <c r="I197" s="29"/>
      <c r="J197" s="29"/>
      <c r="K197" s="29">
        <f>+G197</f>
        <v>3.796899996814318E-3</v>
      </c>
      <c r="M197" s="29"/>
      <c r="O197" s="29">
        <f ca="1">+C$11+C$12*F197</f>
        <v>6.4760715031791823E-3</v>
      </c>
      <c r="P197" s="29"/>
      <c r="Q197" s="31">
        <f>+C197-15018.5</f>
        <v>39089.052100000001</v>
      </c>
    </row>
    <row r="198" spans="1:17" x14ac:dyDescent="0.2">
      <c r="A198" s="60" t="s">
        <v>658</v>
      </c>
      <c r="B198" s="61" t="s">
        <v>109</v>
      </c>
      <c r="C198" s="60">
        <v>54205.804900000003</v>
      </c>
      <c r="D198" s="60" t="s">
        <v>154</v>
      </c>
      <c r="E198" s="34">
        <f>+(C198-C$7)/C$8</f>
        <v>30930.004301081954</v>
      </c>
      <c r="F198" s="29">
        <f>ROUND(2*E198,0)/2</f>
        <v>30930</v>
      </c>
      <c r="G198" s="29">
        <f>+C198-(C$7+F198*C$8)</f>
        <v>3.877000002830755E-3</v>
      </c>
      <c r="H198" s="29"/>
      <c r="I198" s="29"/>
      <c r="J198" s="29"/>
      <c r="K198" s="29">
        <f>+G198</f>
        <v>3.877000002830755E-3</v>
      </c>
      <c r="M198" s="29"/>
      <c r="O198" s="29">
        <f ca="1">+C$11+C$12*F198</f>
        <v>6.4716280918189579E-3</v>
      </c>
      <c r="P198" s="29"/>
      <c r="Q198" s="31">
        <f>+C198-15018.5</f>
        <v>39187.304900000003</v>
      </c>
    </row>
    <row r="199" spans="1:17" x14ac:dyDescent="0.2">
      <c r="A199" s="60" t="s">
        <v>669</v>
      </c>
      <c r="B199" s="61" t="s">
        <v>109</v>
      </c>
      <c r="C199" s="60">
        <v>54382.4856</v>
      </c>
      <c r="D199" s="60" t="s">
        <v>154</v>
      </c>
      <c r="E199" s="34">
        <f>+(C199-C$7)/C$8</f>
        <v>31126.011051018246</v>
      </c>
      <c r="F199" s="29">
        <f>ROUND(2*E199,0)/2</f>
        <v>31126</v>
      </c>
      <c r="G199" s="29">
        <f>+C199-(C$7+F199*C$8)</f>
        <v>9.9614000064320862E-3</v>
      </c>
      <c r="H199" s="29"/>
      <c r="I199" s="29"/>
      <c r="J199" s="29"/>
      <c r="K199" s="29">
        <f>+G199</f>
        <v>9.9614000064320862E-3</v>
      </c>
      <c r="M199" s="29"/>
      <c r="O199" s="29">
        <f ca="1">+C$11+C$12*F199</f>
        <v>6.4636381044189204E-3</v>
      </c>
      <c r="P199" s="29"/>
      <c r="Q199" s="31">
        <f>+C199-15018.5</f>
        <v>39363.9856</v>
      </c>
    </row>
    <row r="200" spans="1:17" x14ac:dyDescent="0.2">
      <c r="A200" s="43" t="s">
        <v>128</v>
      </c>
      <c r="B200" s="44" t="s">
        <v>109</v>
      </c>
      <c r="C200" s="35">
        <v>54407.719700000001</v>
      </c>
      <c r="D200" s="35">
        <v>4.0000000000000002E-4</v>
      </c>
      <c r="E200" s="34">
        <f>+(C200-C$7)/C$8</f>
        <v>31154.00535899058</v>
      </c>
      <c r="F200" s="29">
        <f>ROUND(2*E200,0)/2</f>
        <v>31154</v>
      </c>
      <c r="G200" s="29">
        <f>+C200-(C$7+F200*C$8)</f>
        <v>4.8306000026059337E-3</v>
      </c>
      <c r="H200" s="29"/>
      <c r="I200" s="29"/>
      <c r="J200" s="29"/>
      <c r="K200" s="29">
        <f>+G200</f>
        <v>4.8306000026059337E-3</v>
      </c>
      <c r="M200" s="29"/>
      <c r="O200" s="29">
        <f ca="1">+C$11+C$12*F200</f>
        <v>6.4624966776474866E-3</v>
      </c>
      <c r="P200" s="29"/>
      <c r="Q200" s="31">
        <f>+C200-15018.5</f>
        <v>39389.219700000001</v>
      </c>
    </row>
    <row r="201" spans="1:17" x14ac:dyDescent="0.2">
      <c r="A201" s="43" t="s">
        <v>132</v>
      </c>
      <c r="B201" s="44" t="s">
        <v>109</v>
      </c>
      <c r="C201" s="35">
        <v>54616.845099999999</v>
      </c>
      <c r="D201" s="35">
        <v>1E-4</v>
      </c>
      <c r="E201" s="34">
        <f>+(C201-C$7)/C$8</f>
        <v>31386.005741506197</v>
      </c>
      <c r="F201" s="29">
        <f>ROUND(2*E201,0)/2</f>
        <v>31386</v>
      </c>
      <c r="G201" s="29">
        <f>+C201-(C$7+F201*C$8)</f>
        <v>5.175400001462549E-3</v>
      </c>
      <c r="H201" s="29"/>
      <c r="I201" s="29"/>
      <c r="J201" s="29"/>
      <c r="K201" s="29">
        <f>+G201</f>
        <v>5.175400001462549E-3</v>
      </c>
      <c r="M201" s="29"/>
      <c r="O201" s="29">
        <f ca="1">+C$11+C$12*F201</f>
        <v>6.4530391415413202E-3</v>
      </c>
      <c r="P201" s="29"/>
      <c r="Q201" s="31">
        <f>+C201-15018.5</f>
        <v>39598.345099999999</v>
      </c>
    </row>
    <row r="202" spans="1:17" x14ac:dyDescent="0.2">
      <c r="A202" s="43" t="s">
        <v>132</v>
      </c>
      <c r="B202" s="44" t="s">
        <v>109</v>
      </c>
      <c r="C202" s="35">
        <v>54653.8024</v>
      </c>
      <c r="D202" s="35">
        <v>1E-4</v>
      </c>
      <c r="E202" s="34">
        <f>+(C202-C$7)/C$8</f>
        <v>31427.005580534573</v>
      </c>
      <c r="F202" s="29">
        <f>ROUND(2*E202,0)/2</f>
        <v>31427</v>
      </c>
      <c r="G202" s="29">
        <f>+C202-(C$7+F202*C$8)</f>
        <v>5.0303000025451183E-3</v>
      </c>
      <c r="H202" s="29"/>
      <c r="I202" s="29"/>
      <c r="J202" s="29"/>
      <c r="K202" s="29">
        <f>+G202</f>
        <v>5.0303000025451183E-3</v>
      </c>
      <c r="M202" s="29"/>
      <c r="O202" s="29">
        <f ca="1">+C$11+C$12*F202</f>
        <v>6.4513677666260061E-3</v>
      </c>
      <c r="P202" s="29"/>
      <c r="Q202" s="31">
        <f>+C202-15018.5</f>
        <v>39635.3024</v>
      </c>
    </row>
    <row r="203" spans="1:17" x14ac:dyDescent="0.2">
      <c r="A203" s="43" t="s">
        <v>132</v>
      </c>
      <c r="B203" s="44" t="s">
        <v>109</v>
      </c>
      <c r="C203" s="35">
        <v>54700.6754</v>
      </c>
      <c r="D203" s="35">
        <v>4.0000000000000002E-4</v>
      </c>
      <c r="E203" s="34">
        <f>+(C203-C$7)/C$8</f>
        <v>31479.005738954613</v>
      </c>
      <c r="F203" s="29">
        <f>ROUND(2*E203,0)/2</f>
        <v>31479</v>
      </c>
      <c r="G203" s="29">
        <f>+C203-(C$7+F203*C$8)</f>
        <v>5.1731000057770871E-3</v>
      </c>
      <c r="H203" s="29"/>
      <c r="I203" s="29"/>
      <c r="J203" s="29"/>
      <c r="K203" s="29">
        <f>+G203</f>
        <v>5.1731000057770871E-3</v>
      </c>
      <c r="M203" s="29"/>
      <c r="O203" s="29">
        <f ca="1">+C$11+C$12*F203</f>
        <v>6.4492479740504861E-3</v>
      </c>
      <c r="P203" s="29"/>
      <c r="Q203" s="31">
        <f>+C203-15018.5</f>
        <v>39682.1754</v>
      </c>
    </row>
    <row r="204" spans="1:17" x14ac:dyDescent="0.2">
      <c r="A204" s="60" t="s">
        <v>693</v>
      </c>
      <c r="B204" s="61" t="s">
        <v>103</v>
      </c>
      <c r="C204" s="60">
        <v>54798.478799999997</v>
      </c>
      <c r="D204" s="60" t="s">
        <v>154</v>
      </c>
      <c r="E204" s="34">
        <f>+(C204-C$7)/C$8</f>
        <v>31587.507270625694</v>
      </c>
      <c r="F204" s="29">
        <f>ROUND(2*E204,0)/2</f>
        <v>31587.5</v>
      </c>
      <c r="G204" s="29">
        <f>+C204-(C$7+F204*C$8)</f>
        <v>6.5537499976926483E-3</v>
      </c>
      <c r="H204" s="29"/>
      <c r="I204" s="29"/>
      <c r="J204" s="29"/>
      <c r="K204" s="29">
        <f>+G204</f>
        <v>6.5537499976926483E-3</v>
      </c>
      <c r="M204" s="29"/>
      <c r="O204" s="29">
        <f ca="1">+C$11+C$12*F204</f>
        <v>6.4448249453111801E-3</v>
      </c>
      <c r="P204" s="29"/>
      <c r="Q204" s="31">
        <f>+C204-15018.5</f>
        <v>39779.978799999997</v>
      </c>
    </row>
    <row r="205" spans="1:17" x14ac:dyDescent="0.2">
      <c r="A205" s="43" t="s">
        <v>133</v>
      </c>
      <c r="B205" s="44" t="s">
        <v>109</v>
      </c>
      <c r="C205" s="35">
        <v>54829.575499999999</v>
      </c>
      <c r="D205" s="35">
        <v>1E-4</v>
      </c>
      <c r="E205" s="34">
        <f>+(C205-C$7)/C$8</f>
        <v>31622.005453510097</v>
      </c>
      <c r="F205" s="29">
        <f>ROUND(2*E205,0)/2</f>
        <v>31622</v>
      </c>
      <c r="G205" s="29">
        <f>+C205-(C$7+F205*C$8)</f>
        <v>4.9157999965245835E-3</v>
      </c>
      <c r="H205" s="29"/>
      <c r="I205" s="29"/>
      <c r="J205" s="29"/>
      <c r="K205" s="29">
        <f>+G205</f>
        <v>4.9157999965245835E-3</v>
      </c>
      <c r="M205" s="29"/>
      <c r="O205" s="29">
        <f ca="1">+C$11+C$12*F205</f>
        <v>6.4434185444678061E-3</v>
      </c>
      <c r="P205" s="29"/>
      <c r="Q205" s="31">
        <f>+C205-15018.5</f>
        <v>39811.075499999999</v>
      </c>
    </row>
    <row r="206" spans="1:17" x14ac:dyDescent="0.2">
      <c r="A206" s="28" t="s">
        <v>123</v>
      </c>
      <c r="B206" s="36"/>
      <c r="C206" s="27">
        <v>54986.869400000003</v>
      </c>
      <c r="D206" s="27">
        <v>2.0000000000000001E-4</v>
      </c>
      <c r="E206" s="34">
        <f>+(C206-C$7)/C$8</f>
        <v>31796.504796810215</v>
      </c>
      <c r="F206" s="29">
        <f>ROUND(2*E206,0)/2</f>
        <v>31796.5</v>
      </c>
      <c r="G206" s="29">
        <f>+C206-(C$7+F206*C$8)</f>
        <v>4.3238500002189539E-3</v>
      </c>
      <c r="H206" s="29"/>
      <c r="I206" s="29"/>
      <c r="J206" s="29"/>
      <c r="K206" s="29">
        <f>+G206</f>
        <v>4.3238500002189539E-3</v>
      </c>
      <c r="M206" s="29"/>
      <c r="N206" s="29"/>
      <c r="O206" s="29">
        <f ca="1">+C$11+C$12*F206</f>
        <v>6.4363050097672632E-3</v>
      </c>
      <c r="P206" s="29"/>
      <c r="Q206" s="31">
        <f>+C206-15018.5</f>
        <v>39968.369400000003</v>
      </c>
    </row>
    <row r="207" spans="1:17" x14ac:dyDescent="0.2">
      <c r="A207" s="43" t="s">
        <v>129</v>
      </c>
      <c r="B207" s="44" t="s">
        <v>109</v>
      </c>
      <c r="C207" s="35">
        <v>55055.826800000003</v>
      </c>
      <c r="D207" s="35">
        <v>2.0000000000000001E-4</v>
      </c>
      <c r="E207" s="34">
        <f>+(C207-C$7)/C$8</f>
        <v>31873.005036270763</v>
      </c>
      <c r="F207" s="29">
        <f>ROUND(2*E207,0)/2</f>
        <v>31873</v>
      </c>
      <c r="G207" s="29">
        <f>+C207-(C$7+F207*C$8)</f>
        <v>4.5396999994409271E-3</v>
      </c>
      <c r="H207" s="29"/>
      <c r="I207" s="29"/>
      <c r="J207" s="29"/>
      <c r="K207" s="29">
        <f>+G207</f>
        <v>4.5396999994409271E-3</v>
      </c>
      <c r="M207" s="29"/>
      <c r="O207" s="29">
        <f ca="1">+C$11+C$12*F207</f>
        <v>6.4331864687667377E-3</v>
      </c>
      <c r="P207" s="29"/>
      <c r="Q207" s="31">
        <f>+C207-15018.5</f>
        <v>40037.326800000003</v>
      </c>
    </row>
    <row r="208" spans="1:17" x14ac:dyDescent="0.2">
      <c r="A208" s="60" t="s">
        <v>715</v>
      </c>
      <c r="B208" s="61" t="s">
        <v>109</v>
      </c>
      <c r="C208" s="60">
        <v>55058.535499999998</v>
      </c>
      <c r="D208" s="60" t="s">
        <v>154</v>
      </c>
      <c r="E208" s="34">
        <f>+(C208-C$7)/C$8</f>
        <v>31876.010024838</v>
      </c>
      <c r="F208" s="29">
        <f>ROUND(2*E208,0)/2</f>
        <v>31876</v>
      </c>
      <c r="G208" s="29">
        <f>+C208-(C$7+F208*C$8)</f>
        <v>9.0363999988767318E-3</v>
      </c>
      <c r="H208" s="29"/>
      <c r="I208" s="29"/>
      <c r="J208" s="29"/>
      <c r="K208" s="29">
        <f>+G208</f>
        <v>9.0363999988767318E-3</v>
      </c>
      <c r="M208" s="29"/>
      <c r="O208" s="29">
        <f ca="1">+C$11+C$12*F208</f>
        <v>6.4330641730412277E-3</v>
      </c>
      <c r="P208" s="29"/>
      <c r="Q208" s="31">
        <f>+C208-15018.5</f>
        <v>40040.035499999998</v>
      </c>
    </row>
    <row r="209" spans="1:17" x14ac:dyDescent="0.2">
      <c r="A209" s="60" t="s">
        <v>721</v>
      </c>
      <c r="B209" s="61" t="s">
        <v>109</v>
      </c>
      <c r="C209" s="60">
        <v>55072.053899999999</v>
      </c>
      <c r="D209" s="60" t="s">
        <v>154</v>
      </c>
      <c r="E209" s="34">
        <f>+(C209-C$7)/C$8</f>
        <v>31891.007122134641</v>
      </c>
      <c r="F209" s="29">
        <f>ROUND(2*E209,0)/2</f>
        <v>31891</v>
      </c>
      <c r="G209" s="29">
        <f>+C209-(C$7+F209*C$8)</f>
        <v>6.4199000044027343E-3</v>
      </c>
      <c r="H209" s="29"/>
      <c r="I209" s="29"/>
      <c r="J209" s="29"/>
      <c r="K209" s="29">
        <f>+G209</f>
        <v>6.4199000044027343E-3</v>
      </c>
      <c r="M209" s="29"/>
      <c r="O209" s="29">
        <f ca="1">+C$11+C$12*F209</f>
        <v>6.4324526944136732E-3</v>
      </c>
      <c r="P209" s="29"/>
      <c r="Q209" s="31">
        <f>+C209-15018.5</f>
        <v>40053.553899999999</v>
      </c>
    </row>
    <row r="210" spans="1:17" x14ac:dyDescent="0.2">
      <c r="A210" s="43" t="s">
        <v>134</v>
      </c>
      <c r="B210" s="44" t="s">
        <v>109</v>
      </c>
      <c r="C210" s="35">
        <v>55138.755499999999</v>
      </c>
      <c r="D210" s="35">
        <v>1E-4</v>
      </c>
      <c r="E210" s="34">
        <f>+(C210-C$7)/C$8</f>
        <v>31965.004813062686</v>
      </c>
      <c r="F210" s="29">
        <f>ROUND(2*E210,0)/2</f>
        <v>31965</v>
      </c>
      <c r="G210" s="29">
        <f>+C210-(C$7+F210*C$8)</f>
        <v>4.3385000026319176E-3</v>
      </c>
      <c r="H210" s="29"/>
      <c r="I210" s="29"/>
      <c r="J210" s="29"/>
      <c r="K210" s="29">
        <f>+G210</f>
        <v>4.3385000026319176E-3</v>
      </c>
      <c r="M210" s="29"/>
      <c r="O210" s="29">
        <f ca="1">+C$11+C$12*F210</f>
        <v>6.4294360665177411E-3</v>
      </c>
      <c r="P210" s="29"/>
      <c r="Q210" s="31">
        <f>+C210-15018.5</f>
        <v>40120.255499999999</v>
      </c>
    </row>
    <row r="211" spans="1:17" x14ac:dyDescent="0.2">
      <c r="A211" s="43" t="s">
        <v>130</v>
      </c>
      <c r="B211" s="44" t="s">
        <v>109</v>
      </c>
      <c r="C211" s="35">
        <v>55367.712200000002</v>
      </c>
      <c r="D211" s="35">
        <v>2.0000000000000001E-4</v>
      </c>
      <c r="E211" s="34">
        <f>+(C211-C$7)/C$8</f>
        <v>32219.005723423237</v>
      </c>
      <c r="F211" s="29">
        <f>ROUND(2*E211,0)/2</f>
        <v>32219</v>
      </c>
      <c r="G211" s="29">
        <f>+C211-(C$7+F211*C$8)</f>
        <v>5.1591000010375865E-3</v>
      </c>
      <c r="H211" s="29"/>
      <c r="I211" s="29"/>
      <c r="J211" s="29"/>
      <c r="K211" s="29">
        <f>+G211</f>
        <v>5.1591000010375865E-3</v>
      </c>
      <c r="M211" s="29"/>
      <c r="O211" s="29">
        <f ca="1">+C$11+C$12*F211</f>
        <v>6.4190816950911618E-3</v>
      </c>
      <c r="P211" s="29"/>
      <c r="Q211" s="31">
        <f>+C211-15018.5</f>
        <v>40349.212200000002</v>
      </c>
    </row>
    <row r="212" spans="1:17" x14ac:dyDescent="0.2">
      <c r="A212" s="35" t="s">
        <v>135</v>
      </c>
      <c r="B212" s="44" t="s">
        <v>103</v>
      </c>
      <c r="C212" s="35">
        <v>55478.5844</v>
      </c>
      <c r="D212" s="35">
        <v>1E-4</v>
      </c>
      <c r="E212" s="34">
        <f>+(C212-C$7)/C$8</f>
        <v>32342.005573323575</v>
      </c>
      <c r="F212" s="29">
        <f>ROUND(2*E212,0)/2</f>
        <v>32342</v>
      </c>
      <c r="G212" s="29">
        <f>+C212-(C$7+F212*C$8)</f>
        <v>5.0238000039826147E-3</v>
      </c>
      <c r="H212" s="29"/>
      <c r="I212" s="29"/>
      <c r="J212" s="29"/>
      <c r="K212" s="29">
        <f>+G212</f>
        <v>5.0238000039826147E-3</v>
      </c>
      <c r="M212" s="29"/>
      <c r="O212" s="29">
        <f ca="1">+C$11+C$12*F212</f>
        <v>6.4140675703452206E-3</v>
      </c>
      <c r="P212" s="29"/>
      <c r="Q212" s="31">
        <f>+C212-15018.5</f>
        <v>40460.0844</v>
      </c>
    </row>
    <row r="213" spans="1:17" x14ac:dyDescent="0.2">
      <c r="A213" s="35" t="s">
        <v>135</v>
      </c>
      <c r="B213" s="44" t="s">
        <v>103</v>
      </c>
      <c r="C213" s="35">
        <v>55486.696400000001</v>
      </c>
      <c r="D213" s="35">
        <v>2.0000000000000001E-4</v>
      </c>
      <c r="E213" s="34">
        <f>+(C213-C$7)/C$8</f>
        <v>32351.004896710245</v>
      </c>
      <c r="F213" s="29">
        <f>ROUND(2*E213,0)/2</f>
        <v>32351</v>
      </c>
      <c r="G213" s="29">
        <f>+C213-(C$7+F213*C$8)</f>
        <v>4.4139000019640662E-3</v>
      </c>
      <c r="H213" s="29"/>
      <c r="I213" s="29"/>
      <c r="J213" s="29"/>
      <c r="K213" s="29">
        <f>+G213</f>
        <v>4.4139000019640662E-3</v>
      </c>
      <c r="M213" s="29"/>
      <c r="O213" s="29">
        <f ca="1">+C$11+C$12*F213</f>
        <v>6.4137006831686879E-3</v>
      </c>
      <c r="P213" s="29"/>
      <c r="Q213" s="31">
        <f>+C213-15018.5</f>
        <v>40468.196400000001</v>
      </c>
    </row>
    <row r="214" spans="1:17" x14ac:dyDescent="0.2">
      <c r="A214" s="35" t="s">
        <v>135</v>
      </c>
      <c r="B214" s="44" t="s">
        <v>103</v>
      </c>
      <c r="C214" s="35">
        <v>55523.654999999999</v>
      </c>
      <c r="D214" s="35">
        <v>1E-4</v>
      </c>
      <c r="E214" s="34">
        <f>+(C214-C$7)/C$8</f>
        <v>32392.006177937878</v>
      </c>
      <c r="F214" s="29">
        <f>ROUND(2*E214,0)/2</f>
        <v>32392</v>
      </c>
      <c r="G214" s="29">
        <f>+C214-(C$7+F214*C$8)</f>
        <v>5.5687999993097037E-3</v>
      </c>
      <c r="H214" s="29"/>
      <c r="I214" s="29"/>
      <c r="J214" s="29"/>
      <c r="K214" s="29">
        <f>+G214</f>
        <v>5.5687999993097037E-3</v>
      </c>
      <c r="M214" s="29"/>
      <c r="O214" s="29">
        <f ca="1">+C$11+C$12*F214</f>
        <v>6.4120293082533739E-3</v>
      </c>
      <c r="P214" s="29"/>
      <c r="Q214" s="31">
        <f>+C214-15018.5</f>
        <v>40505.154999999999</v>
      </c>
    </row>
    <row r="215" spans="1:17" x14ac:dyDescent="0.2">
      <c r="A215" s="43" t="s">
        <v>131</v>
      </c>
      <c r="B215" s="44" t="s">
        <v>109</v>
      </c>
      <c r="C215" s="35">
        <v>55806.695899999999</v>
      </c>
      <c r="D215" s="35">
        <v>1E-4</v>
      </c>
      <c r="E215" s="34">
        <f>+(C215-C$7)/C$8</f>
        <v>32706.007236955891</v>
      </c>
      <c r="F215" s="29">
        <f>ROUND(2*E215,0)/2</f>
        <v>32706</v>
      </c>
      <c r="G215" s="29">
        <f>+C215-(C$7+F215*C$8)</f>
        <v>6.5233999994234182E-3</v>
      </c>
      <c r="H215" s="29"/>
      <c r="I215" s="29"/>
      <c r="J215" s="29"/>
      <c r="K215" s="29">
        <f>+G215</f>
        <v>6.5233999994234182E-3</v>
      </c>
      <c r="M215" s="29"/>
      <c r="O215" s="29">
        <f ca="1">+C$11+C$12*F215</f>
        <v>6.3992290223165802E-3</v>
      </c>
      <c r="P215" s="29"/>
      <c r="Q215" s="31">
        <f>+C215-15018.5</f>
        <v>40788.195899999999</v>
      </c>
    </row>
    <row r="216" spans="1:17" x14ac:dyDescent="0.2">
      <c r="A216" s="43" t="s">
        <v>140</v>
      </c>
      <c r="B216" s="44" t="s">
        <v>109</v>
      </c>
      <c r="C216" s="35">
        <v>55806.695899999999</v>
      </c>
      <c r="D216" s="35">
        <v>1E-4</v>
      </c>
      <c r="E216" s="34">
        <f>+(C216-C$7)/C$8</f>
        <v>32706.007236955891</v>
      </c>
      <c r="F216" s="29">
        <f>ROUND(2*E216,0)/2</f>
        <v>32706</v>
      </c>
      <c r="G216" s="29">
        <f>+C216-(C$7+F216*C$8)</f>
        <v>6.5233999994234182E-3</v>
      </c>
      <c r="H216" s="29"/>
      <c r="I216" s="29"/>
      <c r="J216" s="29"/>
      <c r="K216" s="29">
        <f>+G216</f>
        <v>6.5233999994234182E-3</v>
      </c>
      <c r="M216" s="29"/>
      <c r="O216" s="29">
        <f ca="1">+C$11+C$12*F216</f>
        <v>6.3992290223165802E-3</v>
      </c>
      <c r="P216" s="29"/>
      <c r="Q216" s="31">
        <f>+C216-15018.5</f>
        <v>40788.195899999999</v>
      </c>
    </row>
    <row r="217" spans="1:17" x14ac:dyDescent="0.2">
      <c r="A217" s="40" t="s">
        <v>127</v>
      </c>
      <c r="B217" s="41" t="s">
        <v>109</v>
      </c>
      <c r="C217" s="40">
        <v>55852.664400000001</v>
      </c>
      <c r="D217" s="40">
        <v>5.0000000000000001E-4</v>
      </c>
      <c r="E217" s="34">
        <f>+(C217-C$7)/C$8</f>
        <v>32757.003957505713</v>
      </c>
      <c r="F217" s="29">
        <f>ROUND(2*E217,0)/2</f>
        <v>32757</v>
      </c>
      <c r="G217" s="29">
        <f>+C217-(C$7+F217*C$8)</f>
        <v>3.5673000020324253E-3</v>
      </c>
      <c r="H217" s="29"/>
      <c r="I217" s="29"/>
      <c r="J217" s="29"/>
      <c r="K217" s="29">
        <f>+G217</f>
        <v>3.5673000020324253E-3</v>
      </c>
      <c r="L217" s="29"/>
      <c r="M217" s="29"/>
      <c r="N217" s="29"/>
      <c r="O217" s="29">
        <f ca="1">+C$11+C$12*F217</f>
        <v>6.3971499949828968E-3</v>
      </c>
      <c r="P217" s="29"/>
      <c r="Q217" s="31">
        <f>+C217-15018.5</f>
        <v>40834.164400000001</v>
      </c>
    </row>
    <row r="218" spans="1:17" x14ac:dyDescent="0.2">
      <c r="A218" s="43" t="s">
        <v>136</v>
      </c>
      <c r="B218" s="44" t="s">
        <v>109</v>
      </c>
      <c r="C218" s="35">
        <v>56046.46991</v>
      </c>
      <c r="D218" s="35">
        <v>4.0000000000000002E-4</v>
      </c>
      <c r="E218" s="34">
        <f>+(C218-C$7)/C$8</f>
        <v>32972.008698458434</v>
      </c>
      <c r="F218" s="29">
        <f>ROUND(2*E218,0)/2</f>
        <v>32972</v>
      </c>
      <c r="G218" s="29">
        <f>+C218-(C$7+F218*C$8)</f>
        <v>7.8407999972114339E-3</v>
      </c>
      <c r="H218" s="29"/>
      <c r="I218" s="29"/>
      <c r="J218" s="29"/>
      <c r="K218" s="29">
        <f>+G218</f>
        <v>7.8407999972114339E-3</v>
      </c>
      <c r="M218" s="29"/>
      <c r="O218" s="29">
        <f ca="1">+C$11+C$12*F218</f>
        <v>6.3883854679879582E-3</v>
      </c>
      <c r="P218" s="29"/>
      <c r="Q218" s="31">
        <f>+C218-15018.5</f>
        <v>41027.96991</v>
      </c>
    </row>
    <row r="219" spans="1:17" x14ac:dyDescent="0.2">
      <c r="A219" s="43" t="s">
        <v>137</v>
      </c>
      <c r="B219" s="44" t="s">
        <v>103</v>
      </c>
      <c r="C219" s="35">
        <v>56188.440999999999</v>
      </c>
      <c r="D219" s="35">
        <v>3.3E-3</v>
      </c>
      <c r="E219" s="34">
        <f>+(C219-C$7)/C$8</f>
        <v>33129.509160794238</v>
      </c>
      <c r="F219" s="29">
        <f>ROUND(2*E219,0)/2</f>
        <v>33129.5</v>
      </c>
      <c r="G219" s="29">
        <f>+C219-(C$7+F219*C$8)</f>
        <v>8.2575500055099837E-3</v>
      </c>
      <c r="H219" s="29"/>
      <c r="I219" s="29"/>
      <c r="J219" s="29">
        <f>+G219</f>
        <v>8.2575500055099837E-3</v>
      </c>
      <c r="K219" s="29"/>
      <c r="M219" s="29"/>
      <c r="O219" s="29">
        <f ca="1">+C$11+C$12*F219</f>
        <v>6.3819649423986421E-3</v>
      </c>
      <c r="P219" s="29"/>
      <c r="Q219" s="31">
        <f>+C219-15018.5</f>
        <v>41169.940999999999</v>
      </c>
    </row>
    <row r="220" spans="1:17" x14ac:dyDescent="0.2">
      <c r="A220" s="60" t="s">
        <v>765</v>
      </c>
      <c r="B220" s="61" t="s">
        <v>109</v>
      </c>
      <c r="C220" s="60">
        <v>56191.592799999999</v>
      </c>
      <c r="D220" s="60" t="s">
        <v>154</v>
      </c>
      <c r="E220" s="34">
        <f>+(C220-C$7)/C$8</f>
        <v>33133.005717432563</v>
      </c>
      <c r="F220" s="29">
        <f>ROUND(2*E220,0)/2</f>
        <v>33133</v>
      </c>
      <c r="G220" s="29">
        <f>+C220-(C$7+F220*C$8)</f>
        <v>5.1536999962991104E-3</v>
      </c>
      <c r="H220" s="29"/>
      <c r="I220" s="29"/>
      <c r="J220" s="29"/>
      <c r="K220" s="29">
        <f>+G220</f>
        <v>5.1536999962991104E-3</v>
      </c>
      <c r="M220" s="29"/>
      <c r="O220" s="29">
        <f ca="1">+C$11+C$12*F220</f>
        <v>6.3818222640522129E-3</v>
      </c>
      <c r="P220" s="29"/>
      <c r="Q220" s="31">
        <f>+C220-15018.5</f>
        <v>41173.092799999999</v>
      </c>
    </row>
    <row r="221" spans="1:17" x14ac:dyDescent="0.2">
      <c r="A221" s="43" t="s">
        <v>139</v>
      </c>
      <c r="B221" s="44" t="s">
        <v>109</v>
      </c>
      <c r="C221" s="35">
        <v>56191.592900000003</v>
      </c>
      <c r="D221" s="35">
        <v>2.9999999999999997E-4</v>
      </c>
      <c r="E221" s="34">
        <f>+(C221-C$7)/C$8</f>
        <v>33133.005828370973</v>
      </c>
      <c r="F221" s="29">
        <f>ROUND(2*E221,0)/2</f>
        <v>33133</v>
      </c>
      <c r="G221" s="29">
        <f>+C221-(C$7+F221*C$8)</f>
        <v>5.2537000010488555E-3</v>
      </c>
      <c r="H221" s="29"/>
      <c r="I221" s="29"/>
      <c r="J221" s="29"/>
      <c r="K221" s="29">
        <f>+G221</f>
        <v>5.2537000010488555E-3</v>
      </c>
      <c r="M221" s="29"/>
      <c r="O221" s="29">
        <f ca="1">+C$11+C$12*F221</f>
        <v>6.3818222640522129E-3</v>
      </c>
      <c r="P221" s="29"/>
      <c r="Q221" s="31">
        <f>+C221-15018.5</f>
        <v>41173.092900000003</v>
      </c>
    </row>
    <row r="222" spans="1:17" x14ac:dyDescent="0.2">
      <c r="A222" s="43" t="s">
        <v>137</v>
      </c>
      <c r="B222" s="44" t="s">
        <v>109</v>
      </c>
      <c r="C222" s="35">
        <v>56203.311000000002</v>
      </c>
      <c r="D222" s="35">
        <v>6.9999999999999999E-4</v>
      </c>
      <c r="E222" s="34">
        <f>+(C222-C$7)/C$8</f>
        <v>33146.005701568371</v>
      </c>
      <c r="F222" s="29">
        <f>ROUND(2*E222,0)/2</f>
        <v>33146</v>
      </c>
      <c r="G222" s="29">
        <f>+C222-(C$7+F222*C$8)</f>
        <v>5.139400003827177E-3</v>
      </c>
      <c r="H222" s="29"/>
      <c r="I222" s="29"/>
      <c r="J222" s="29">
        <f>+G222</f>
        <v>5.139400003827177E-3</v>
      </c>
      <c r="K222" s="29"/>
      <c r="M222" s="29"/>
      <c r="O222" s="29">
        <f ca="1">+C$11+C$12*F222</f>
        <v>6.3812923159083336E-3</v>
      </c>
      <c r="P222" s="29"/>
      <c r="Q222" s="31">
        <f>+C222-15018.5</f>
        <v>41184.811000000002</v>
      </c>
    </row>
    <row r="223" spans="1:17" x14ac:dyDescent="0.2">
      <c r="A223" s="39" t="s">
        <v>142</v>
      </c>
      <c r="B223" s="36" t="s">
        <v>109</v>
      </c>
      <c r="C223" s="35">
        <v>56494.4643</v>
      </c>
      <c r="D223" s="37">
        <v>3.2899999999999999E-2</v>
      </c>
      <c r="E223" s="34">
        <f>+(C223-C$7)/C$8</f>
        <v>33469.006527726669</v>
      </c>
      <c r="F223" s="29">
        <f>ROUND(2*E223,0)/2</f>
        <v>33469</v>
      </c>
      <c r="G223" s="29">
        <f>+C223-(C$7+F223*C$8)</f>
        <v>5.8841000063694082E-3</v>
      </c>
      <c r="H223" s="29"/>
      <c r="I223" s="29"/>
      <c r="J223" s="29">
        <f>+G223</f>
        <v>5.8841000063694082E-3</v>
      </c>
      <c r="K223" s="29"/>
      <c r="M223" s="29"/>
      <c r="O223" s="29">
        <f ca="1">+C$11+C$12*F223</f>
        <v>6.3681251427950072E-3</v>
      </c>
      <c r="P223" s="29"/>
      <c r="Q223" s="31">
        <f>+C223-15018.5</f>
        <v>41475.9643</v>
      </c>
    </row>
    <row r="224" spans="1:17" x14ac:dyDescent="0.2">
      <c r="A224" s="39" t="s">
        <v>142</v>
      </c>
      <c r="B224" s="36" t="s">
        <v>109</v>
      </c>
      <c r="C224" s="35">
        <v>56521.5095</v>
      </c>
      <c r="D224" s="37">
        <v>1.38E-2</v>
      </c>
      <c r="E224" s="34">
        <f>+(C224-C$7)/C$8</f>
        <v>33499.01004114595</v>
      </c>
      <c r="F224" s="29">
        <f>ROUND(2*E224,0)/2</f>
        <v>33499</v>
      </c>
      <c r="G224" s="29">
        <f>+C224-(C$7+F224*C$8)</f>
        <v>9.0511000016704202E-3</v>
      </c>
      <c r="H224" s="29"/>
      <c r="I224" s="29"/>
      <c r="J224" s="29">
        <f>+G224</f>
        <v>9.0511000016704202E-3</v>
      </c>
      <c r="K224" s="29"/>
      <c r="M224" s="29"/>
      <c r="O224" s="29">
        <f ca="1">+C$11+C$12*F224</f>
        <v>6.3669021855398992E-3</v>
      </c>
      <c r="P224" s="29"/>
      <c r="Q224" s="31">
        <f>+C224-15018.5</f>
        <v>41503.0095</v>
      </c>
    </row>
    <row r="225" spans="1:17" x14ac:dyDescent="0.2">
      <c r="A225" s="43" t="s">
        <v>138</v>
      </c>
      <c r="B225" s="44" t="s">
        <v>109</v>
      </c>
      <c r="C225" s="35">
        <v>56565.675499999998</v>
      </c>
      <c r="D225" s="35">
        <v>2.0000000000000001E-4</v>
      </c>
      <c r="E225" s="34">
        <f>+(C225-C$7)/C$8</f>
        <v>33548.007096951624</v>
      </c>
      <c r="F225" s="29">
        <f>ROUND(2*E225,0)/2</f>
        <v>33548</v>
      </c>
      <c r="G225" s="29">
        <f>+C225-(C$7+F225*C$8)</f>
        <v>6.39719999890076E-3</v>
      </c>
      <c r="H225" s="29"/>
      <c r="I225" s="29"/>
      <c r="J225" s="29"/>
      <c r="K225" s="29">
        <f>+G225</f>
        <v>6.39719999890076E-3</v>
      </c>
      <c r="M225" s="29"/>
      <c r="O225" s="29">
        <f ca="1">+C$11+C$12*F225</f>
        <v>6.3649046886898901E-3</v>
      </c>
      <c r="P225" s="29"/>
      <c r="Q225" s="31">
        <f>+C225-15018.5</f>
        <v>41547.175499999998</v>
      </c>
    </row>
    <row r="226" spans="1:17" x14ac:dyDescent="0.2">
      <c r="A226" s="39" t="s">
        <v>142</v>
      </c>
      <c r="B226" s="36" t="s">
        <v>109</v>
      </c>
      <c r="C226" s="35">
        <v>56596.322899999999</v>
      </c>
      <c r="D226" s="37">
        <v>3.5999999999999999E-3</v>
      </c>
      <c r="E226" s="34">
        <f>+(C226-C$7)/C$8</f>
        <v>33582.006833583851</v>
      </c>
      <c r="F226" s="29">
        <f>ROUND(2*E226,0)/2</f>
        <v>33582</v>
      </c>
      <c r="G226" s="29">
        <f>+C226-(C$7+F226*C$8)</f>
        <v>6.1598000029334798E-3</v>
      </c>
      <c r="H226" s="29"/>
      <c r="I226" s="29"/>
      <c r="J226" s="29">
        <f>+G226</f>
        <v>6.1598000029334798E-3</v>
      </c>
      <c r="K226" s="29"/>
      <c r="M226" s="29"/>
      <c r="O226" s="29">
        <f ca="1">+C$11+C$12*F226</f>
        <v>6.3635186704674345E-3</v>
      </c>
      <c r="P226" s="29"/>
      <c r="Q226" s="31">
        <f>+C226-15018.5</f>
        <v>41577.822899999999</v>
      </c>
    </row>
    <row r="227" spans="1:17" x14ac:dyDescent="0.2">
      <c r="A227" s="39" t="s">
        <v>141</v>
      </c>
      <c r="B227" s="36" t="s">
        <v>109</v>
      </c>
      <c r="C227" s="37">
        <v>56633.280700000003</v>
      </c>
      <c r="D227" s="37">
        <v>2.0000000000000001E-4</v>
      </c>
      <c r="E227" s="34">
        <f>+(C227-C$7)/C$8</f>
        <v>33623.007227304253</v>
      </c>
      <c r="F227" s="29">
        <f>ROUND(2*E227,0)/2</f>
        <v>33623</v>
      </c>
      <c r="G227" s="29">
        <f>+C227-(C$7+F227*C$8)</f>
        <v>6.514700005936902E-3</v>
      </c>
      <c r="H227" s="29"/>
      <c r="I227" s="29"/>
      <c r="J227" s="29"/>
      <c r="K227" s="29">
        <f>+G227</f>
        <v>6.514700005936902E-3</v>
      </c>
      <c r="L227" s="29"/>
      <c r="M227" s="29"/>
      <c r="O227" s="29">
        <f ca="1">+C$11+C$12*F227</f>
        <v>6.3618472955521204E-3</v>
      </c>
      <c r="P227" s="29"/>
      <c r="Q227" s="31">
        <f>+C227-15018.5</f>
        <v>41614.780700000003</v>
      </c>
    </row>
    <row r="228" spans="1:17" x14ac:dyDescent="0.2">
      <c r="A228" s="37" t="s">
        <v>144</v>
      </c>
      <c r="B228" s="36" t="s">
        <v>109</v>
      </c>
      <c r="C228" s="37">
        <v>56814.4614</v>
      </c>
      <c r="D228" s="37">
        <v>2.9999999999999997E-4</v>
      </c>
      <c r="E228" s="34">
        <f>+(C228-C$7)/C$8</f>
        <v>33824.006205450605</v>
      </c>
      <c r="F228" s="29">
        <f>ROUND(2*E228,0)/2</f>
        <v>33824</v>
      </c>
      <c r="G228" s="29">
        <f>+C228-(C$7+F228*C$8)</f>
        <v>5.5935999989742413E-3</v>
      </c>
      <c r="H228" s="29"/>
      <c r="I228" s="29"/>
      <c r="J228" s="29">
        <f>+G228</f>
        <v>5.5935999989742413E-3</v>
      </c>
      <c r="K228" s="29"/>
      <c r="M228" s="29"/>
      <c r="O228" s="29">
        <f ca="1">+C$11+C$12*F228</f>
        <v>6.3536534819428987E-3</v>
      </c>
      <c r="P228" s="29"/>
      <c r="Q228" s="31">
        <f>+C228-15018.5</f>
        <v>41795.9614</v>
      </c>
    </row>
    <row r="229" spans="1:17" x14ac:dyDescent="0.2">
      <c r="A229" s="37" t="s">
        <v>144</v>
      </c>
      <c r="B229" s="36" t="s">
        <v>109</v>
      </c>
      <c r="C229" s="37">
        <v>56877.560299999997</v>
      </c>
      <c r="D229" s="37">
        <v>1.1000000000000001E-3</v>
      </c>
      <c r="E229" s="34">
        <f>+(C229-C$7)/C$8</f>
        <v>33894.007118473673</v>
      </c>
      <c r="F229" s="29">
        <f>ROUND(2*E229,0)/2</f>
        <v>33894</v>
      </c>
      <c r="G229" s="29">
        <f>+C229-(C$7+F229*C$8)</f>
        <v>6.4165999938268214E-3</v>
      </c>
      <c r="H229" s="29"/>
      <c r="I229" s="29"/>
      <c r="J229" s="29">
        <f>+G229</f>
        <v>6.4165999938268214E-3</v>
      </c>
      <c r="K229" s="29"/>
      <c r="M229" s="29"/>
      <c r="O229" s="29">
        <f ca="1">+C$11+C$12*F229</f>
        <v>6.3507999150143142E-3</v>
      </c>
      <c r="P229" s="29"/>
      <c r="Q229" s="31">
        <f>+C229-15018.5</f>
        <v>41859.060299999997</v>
      </c>
    </row>
    <row r="230" spans="1:17" x14ac:dyDescent="0.2">
      <c r="A230" s="43" t="s">
        <v>143</v>
      </c>
      <c r="B230" s="44" t="s">
        <v>109</v>
      </c>
      <c r="C230" s="35">
        <v>56894.686399999999</v>
      </c>
      <c r="D230" s="35">
        <v>1E-4</v>
      </c>
      <c r="E230" s="34">
        <f>+(C230-C$7)/C$8</f>
        <v>33913.006540595525</v>
      </c>
      <c r="F230" s="29">
        <f>ROUND(2*E230,0)/2</f>
        <v>33913</v>
      </c>
      <c r="G230" s="29">
        <f>+C230-(C$7+F230*C$8)</f>
        <v>5.8957000001100823E-3</v>
      </c>
      <c r="H230" s="29"/>
      <c r="I230" s="29"/>
      <c r="J230" s="29"/>
      <c r="K230" s="29">
        <f>+G230</f>
        <v>5.8957000001100823E-3</v>
      </c>
      <c r="M230" s="29"/>
      <c r="O230" s="29">
        <f ca="1">+C$11+C$12*F230</f>
        <v>6.3500253754194122E-3</v>
      </c>
      <c r="P230" s="29"/>
      <c r="Q230" s="31">
        <f>+C230-15018.5</f>
        <v>41876.186399999999</v>
      </c>
    </row>
    <row r="231" spans="1:17" x14ac:dyDescent="0.2">
      <c r="A231" s="35" t="s">
        <v>807</v>
      </c>
      <c r="B231" s="44"/>
      <c r="C231" s="35">
        <v>57179.527699999999</v>
      </c>
      <c r="D231" s="35">
        <v>1.2999999999999999E-3</v>
      </c>
      <c r="E231" s="34">
        <f>+(C231-C$7)/C$8</f>
        <v>34229.004934651181</v>
      </c>
      <c r="F231" s="29">
        <f>ROUND(2*E231,0)/2</f>
        <v>34229</v>
      </c>
      <c r="G231" s="29">
        <f>+C231-(C$7+F231*C$8)</f>
        <v>4.4481000004452653E-3</v>
      </c>
      <c r="H231" s="29"/>
      <c r="I231" s="29"/>
      <c r="J231" s="29"/>
      <c r="K231" s="29">
        <f>+G231</f>
        <v>4.4481000004452653E-3</v>
      </c>
      <c r="M231" s="29"/>
      <c r="O231" s="29">
        <f ca="1">+C$11+C$12*F231</f>
        <v>6.3371435589989443E-3</v>
      </c>
      <c r="P231" s="29"/>
      <c r="Q231" s="31">
        <f>+C231-15018.5</f>
        <v>42161.027699999999</v>
      </c>
    </row>
    <row r="232" spans="1:17" x14ac:dyDescent="0.2">
      <c r="A232" s="63" t="s">
        <v>809</v>
      </c>
      <c r="B232" s="64" t="s">
        <v>109</v>
      </c>
      <c r="C232" s="65">
        <v>57207.48057</v>
      </c>
      <c r="D232" s="65">
        <v>2.9999999999999997E-4</v>
      </c>
      <c r="E232" s="34">
        <f>+(C232-C$7)/C$8</f>
        <v>34260.015402688106</v>
      </c>
      <c r="F232" s="29">
        <f>ROUND(2*E232,0)/2</f>
        <v>34260</v>
      </c>
      <c r="G232" s="29">
        <f>+C232-(C$7+F232*C$8)</f>
        <v>1.3883999999961816E-2</v>
      </c>
      <c r="H232" s="29"/>
      <c r="I232" s="29"/>
      <c r="J232" s="29"/>
      <c r="K232" s="29">
        <f>+G232</f>
        <v>1.3883999999961816E-2</v>
      </c>
      <c r="M232" s="29"/>
      <c r="O232" s="29">
        <f ca="1">+C$11+C$12*F232</f>
        <v>6.3358798365019996E-3</v>
      </c>
      <c r="P232" s="29"/>
      <c r="Q232" s="31">
        <f>+C232-15018.5</f>
        <v>42188.98057</v>
      </c>
    </row>
    <row r="233" spans="1:17" x14ac:dyDescent="0.2">
      <c r="A233" s="69" t="s">
        <v>810</v>
      </c>
      <c r="B233" s="70" t="s">
        <v>109</v>
      </c>
      <c r="C233" s="71">
        <v>57279.585400000004</v>
      </c>
      <c r="D233" s="71">
        <v>1E-4</v>
      </c>
      <c r="E233" s="34">
        <f>+(C233-C$7)/C$8</f>
        <v>34340.007350778702</v>
      </c>
      <c r="F233" s="29">
        <f>ROUND(2*E233,0)/2</f>
        <v>34340</v>
      </c>
      <c r="G233" s="29">
        <f>+C233-(C$7+F233*C$8)</f>
        <v>6.6260000094189309E-3</v>
      </c>
      <c r="H233" s="29"/>
      <c r="I233" s="29"/>
      <c r="J233" s="29"/>
      <c r="K233" s="29">
        <f>+G233</f>
        <v>6.6260000094189309E-3</v>
      </c>
      <c r="M233" s="29"/>
      <c r="O233" s="29">
        <f ca="1">+C$11+C$12*F233</f>
        <v>6.3326186171550457E-3</v>
      </c>
      <c r="P233" s="29"/>
      <c r="Q233" s="31">
        <f>+C233-15018.5</f>
        <v>42261.085400000004</v>
      </c>
    </row>
    <row r="234" spans="1:17" x14ac:dyDescent="0.2">
      <c r="A234" s="66" t="s">
        <v>2</v>
      </c>
      <c r="B234" s="67" t="s">
        <v>109</v>
      </c>
      <c r="C234" s="68">
        <v>57305.2736</v>
      </c>
      <c r="D234" s="68">
        <v>8.0000000000000004E-4</v>
      </c>
      <c r="E234" s="34">
        <f>+(C234-C$7)/C$8</f>
        <v>34368.505430046629</v>
      </c>
      <c r="F234" s="29">
        <f>ROUND(2*E234,0)/2</f>
        <v>34368.5</v>
      </c>
      <c r="G234" s="29">
        <f>+C234-(C$7+F234*C$8)</f>
        <v>4.8946500028250739E-3</v>
      </c>
      <c r="H234" s="29"/>
      <c r="I234" s="29"/>
      <c r="J234" s="29"/>
      <c r="K234" s="29">
        <f>+G234</f>
        <v>4.8946500028250739E-3</v>
      </c>
      <c r="M234" s="29"/>
      <c r="O234" s="29">
        <f ca="1">+C$11+C$12*F234</f>
        <v>6.3314568077626936E-3</v>
      </c>
      <c r="P234" s="29"/>
      <c r="Q234" s="31">
        <f>+C234-15018.5</f>
        <v>42286.7736</v>
      </c>
    </row>
    <row r="235" spans="1:17" x14ac:dyDescent="0.2">
      <c r="A235" s="66" t="s">
        <v>808</v>
      </c>
      <c r="B235" s="67" t="s">
        <v>109</v>
      </c>
      <c r="C235" s="68">
        <v>57546.399570000001</v>
      </c>
      <c r="D235" s="68">
        <v>1.9000000000000001E-4</v>
      </c>
      <c r="E235" s="34">
        <f>+(C235-C$7)/C$8</f>
        <v>34636.006734404917</v>
      </c>
      <c r="F235" s="29">
        <f>ROUND(2*E235,0)/2</f>
        <v>34636</v>
      </c>
      <c r="G235" s="29">
        <f>+C235-(C$7+F235*C$8)</f>
        <v>6.0703999988618307E-3</v>
      </c>
      <c r="H235" s="29"/>
      <c r="I235" s="29"/>
      <c r="J235" s="29"/>
      <c r="K235" s="29">
        <f>+G235</f>
        <v>6.0703999988618307E-3</v>
      </c>
      <c r="M235" s="29"/>
      <c r="O235" s="29">
        <f ca="1">+C$11+C$12*F235</f>
        <v>6.3205521055713157E-3</v>
      </c>
      <c r="P235" s="29"/>
      <c r="Q235" s="31">
        <f>+C235-15018.5</f>
        <v>42527.899570000001</v>
      </c>
    </row>
    <row r="236" spans="1:17" x14ac:dyDescent="0.2">
      <c r="A236" s="69" t="s">
        <v>811</v>
      </c>
      <c r="B236" s="70" t="s">
        <v>109</v>
      </c>
      <c r="C236" s="71">
        <v>57560.822399999997</v>
      </c>
      <c r="D236" s="71">
        <v>1E-4</v>
      </c>
      <c r="E236" s="34">
        <f>+(C236-C$7)/C$8</f>
        <v>34652.007191914898</v>
      </c>
      <c r="F236" s="29">
        <f>ROUND(2*E236,0)/2</f>
        <v>34652</v>
      </c>
      <c r="G236" s="29">
        <f>+C236-(C$7+F236*C$8)</f>
        <v>6.4827999958652072E-3</v>
      </c>
      <c r="H236" s="29"/>
      <c r="I236" s="29"/>
      <c r="J236" s="29"/>
      <c r="K236" s="29">
        <f>+G236</f>
        <v>6.4827999958652072E-3</v>
      </c>
      <c r="M236" s="29"/>
      <c r="O236" s="29">
        <f ca="1">+C$11+C$12*F236</f>
        <v>6.3198998617019254E-3</v>
      </c>
      <c r="P236" s="29"/>
      <c r="Q236" s="31">
        <f>+C236-15018.5</f>
        <v>42542.322399999997</v>
      </c>
    </row>
    <row r="237" spans="1:17" x14ac:dyDescent="0.2">
      <c r="A237" s="66" t="s">
        <v>2</v>
      </c>
      <c r="B237" s="67" t="s">
        <v>109</v>
      </c>
      <c r="C237" s="68">
        <v>57564.428200000002</v>
      </c>
      <c r="D237" s="68">
        <v>5.9999999999999995E-4</v>
      </c>
      <c r="E237" s="34">
        <f>+(C237-C$7)/C$8</f>
        <v>34656.007408910424</v>
      </c>
      <c r="F237" s="29">
        <f>ROUND(2*E237,0)/2</f>
        <v>34656</v>
      </c>
      <c r="G237" s="29">
        <f>+C237-(C$7+F237*C$8)</f>
        <v>6.6784000009647571E-3</v>
      </c>
      <c r="H237" s="29"/>
      <c r="I237" s="29"/>
      <c r="J237" s="29"/>
      <c r="K237" s="29">
        <f>+G237</f>
        <v>6.6784000009647571E-3</v>
      </c>
      <c r="M237" s="29"/>
      <c r="O237" s="29">
        <f ca="1">+C$11+C$12*F237</f>
        <v>6.3197368007345779E-3</v>
      </c>
      <c r="P237" s="29"/>
      <c r="Q237" s="31">
        <f>+C237-15018.5</f>
        <v>42545.928200000002</v>
      </c>
    </row>
    <row r="238" spans="1:17" x14ac:dyDescent="0.2">
      <c r="A238" s="63" t="s">
        <v>809</v>
      </c>
      <c r="B238" s="64" t="s">
        <v>103</v>
      </c>
      <c r="C238" s="65">
        <v>57569.385520000003</v>
      </c>
      <c r="D238" s="65">
        <v>5.0000000000000001E-4</v>
      </c>
      <c r="E238" s="34">
        <f>+(C238-C$7)/C$8</f>
        <v>34661.506980632708</v>
      </c>
      <c r="F238" s="29">
        <f>ROUND(2*E238,0)/2</f>
        <v>34661.5</v>
      </c>
      <c r="G238" s="29">
        <f>+C238-(C$7+F238*C$8)</f>
        <v>6.2923500008764677E-3</v>
      </c>
      <c r="H238" s="29"/>
      <c r="I238" s="29"/>
      <c r="J238" s="29"/>
      <c r="K238" s="29">
        <f>+G238</f>
        <v>6.2923500008764677E-3</v>
      </c>
      <c r="M238" s="29"/>
      <c r="O238" s="29">
        <f ca="1">+C$11+C$12*F238</f>
        <v>6.3195125919044744E-3</v>
      </c>
      <c r="P238" s="29"/>
      <c r="Q238" s="31">
        <f>+C238-15018.5</f>
        <v>42550.885520000003</v>
      </c>
    </row>
    <row r="239" spans="1:17" x14ac:dyDescent="0.2">
      <c r="A239" s="63" t="s">
        <v>809</v>
      </c>
      <c r="B239" s="64" t="s">
        <v>103</v>
      </c>
      <c r="C239" s="65">
        <v>57614.458980000003</v>
      </c>
      <c r="D239" s="65">
        <v>2.9999999999999997E-4</v>
      </c>
      <c r="E239" s="34">
        <f>+(C239-C$7)/C$8</f>
        <v>34711.510758085387</v>
      </c>
      <c r="F239" s="29">
        <f>ROUND(2*E239,0)/2</f>
        <v>34711.5</v>
      </c>
      <c r="G239" s="29">
        <f>+C239-(C$7+F239*C$8)</f>
        <v>9.6973500039894134E-3</v>
      </c>
      <c r="H239" s="29"/>
      <c r="I239" s="29"/>
      <c r="J239" s="29"/>
      <c r="K239" s="29">
        <f>+G239</f>
        <v>9.6973500039894134E-3</v>
      </c>
      <c r="M239" s="29"/>
      <c r="O239" s="29">
        <f ca="1">+C$11+C$12*F239</f>
        <v>6.3174743298126286E-3</v>
      </c>
      <c r="P239" s="29"/>
      <c r="Q239" s="31">
        <f>+C239-15018.5</f>
        <v>42595.958980000003</v>
      </c>
    </row>
    <row r="240" spans="1:17" x14ac:dyDescent="0.2">
      <c r="A240" s="63" t="s">
        <v>809</v>
      </c>
      <c r="B240" s="64" t="s">
        <v>109</v>
      </c>
      <c r="C240" s="65">
        <v>57627.525739999997</v>
      </c>
      <c r="D240" s="65">
        <v>2.0000000000000001E-4</v>
      </c>
      <c r="E240" s="34">
        <f>+(C240-C$7)/C$8</f>
        <v>34726.006813171181</v>
      </c>
      <c r="F240" s="29">
        <f>ROUND(2*E240,0)/2</f>
        <v>34726</v>
      </c>
      <c r="G240" s="29">
        <f>+C240-(C$7+F240*C$8)</f>
        <v>6.1413999937940389E-3</v>
      </c>
      <c r="H240" s="29"/>
      <c r="I240" s="29"/>
      <c r="J240" s="29"/>
      <c r="K240" s="29">
        <f>+G240</f>
        <v>6.1413999937940389E-3</v>
      </c>
      <c r="M240" s="29"/>
      <c r="O240" s="29">
        <f ca="1">+C$11+C$12*F240</f>
        <v>6.3168832338059925E-3</v>
      </c>
      <c r="P240" s="29"/>
      <c r="Q240" s="31">
        <f>+C240-15018.5</f>
        <v>42609.025739999997</v>
      </c>
    </row>
    <row r="241" spans="1:17" x14ac:dyDescent="0.2">
      <c r="A241" s="69" t="s">
        <v>812</v>
      </c>
      <c r="B241" s="70" t="s">
        <v>109</v>
      </c>
      <c r="C241" s="71">
        <v>57635.6374</v>
      </c>
      <c r="D241" s="71">
        <v>2.0000000000000001E-4</v>
      </c>
      <c r="E241" s="34">
        <f>+(C241-C$7)/C$8</f>
        <v>34735.005759367283</v>
      </c>
      <c r="F241" s="29">
        <f>ROUND(2*E241,0)/2</f>
        <v>34735</v>
      </c>
      <c r="G241" s="29">
        <f>+C241-(C$7+F241*C$8)</f>
        <v>5.1915000003646128E-3</v>
      </c>
      <c r="H241" s="29"/>
      <c r="I241" s="29"/>
      <c r="J241" s="29"/>
      <c r="K241" s="29">
        <f>+G241</f>
        <v>5.1915000003646128E-3</v>
      </c>
      <c r="M241" s="29"/>
      <c r="O241" s="29">
        <f ca="1">+C$11+C$12*F241</f>
        <v>6.3165163466294607E-3</v>
      </c>
      <c r="P241" s="29"/>
      <c r="Q241" s="31">
        <f>+C241-15018.5</f>
        <v>42617.1374</v>
      </c>
    </row>
    <row r="242" spans="1:17" x14ac:dyDescent="0.2">
      <c r="A242" s="83" t="s">
        <v>820</v>
      </c>
      <c r="B242" s="84" t="s">
        <v>103</v>
      </c>
      <c r="C242" s="85">
        <v>57725.326690000016</v>
      </c>
      <c r="D242" s="85">
        <v>2.9999999999999997E-4</v>
      </c>
      <c r="E242" s="34">
        <f>+(C242-C$7)/C$8</f>
        <v>34834.505626851373</v>
      </c>
      <c r="F242" s="29">
        <f>ROUND(2*E242,0)/2</f>
        <v>34834.5</v>
      </c>
      <c r="G242" s="29">
        <f>+C242-(C$7+F242*C$8)</f>
        <v>5.0720500148599967E-3</v>
      </c>
      <c r="H242" s="29"/>
      <c r="I242" s="29"/>
      <c r="J242" s="29"/>
      <c r="K242" s="29">
        <f>+G242</f>
        <v>5.0720500148599967E-3</v>
      </c>
      <c r="M242" s="29"/>
      <c r="O242" s="29">
        <f ca="1">+C$11+C$12*F242</f>
        <v>6.3124602050666865E-3</v>
      </c>
      <c r="P242" s="29"/>
      <c r="Q242" s="31">
        <f>+C242-15018.5</f>
        <v>42706.826690000016</v>
      </c>
    </row>
    <row r="243" spans="1:17" x14ac:dyDescent="0.2">
      <c r="A243" s="72" t="s">
        <v>813</v>
      </c>
      <c r="B243" s="73" t="s">
        <v>109</v>
      </c>
      <c r="C243" s="74">
        <v>57936.706400000003</v>
      </c>
      <c r="D243" s="74">
        <v>1E-4</v>
      </c>
      <c r="E243" s="34">
        <f>+(C243-C$7)/C$8</f>
        <v>35069.006904917253</v>
      </c>
      <c r="F243" s="29">
        <f>ROUND(2*E243,0)/2</f>
        <v>35069</v>
      </c>
      <c r="G243" s="29">
        <f>+C243-(C$7+F243*C$8)</f>
        <v>6.2241000050562434E-3</v>
      </c>
      <c r="H243" s="29"/>
      <c r="I243" s="29"/>
      <c r="J243" s="29"/>
      <c r="K243" s="29">
        <f>+G243</f>
        <v>6.2241000050562434E-3</v>
      </c>
      <c r="M243" s="29"/>
      <c r="O243" s="29">
        <f ca="1">+C$11+C$12*F243</f>
        <v>6.3029007558559284E-3</v>
      </c>
      <c r="P243" s="29"/>
      <c r="Q243" s="31">
        <f>+C243-15018.5</f>
        <v>42918.206400000003</v>
      </c>
    </row>
    <row r="244" spans="1:17" x14ac:dyDescent="0.2">
      <c r="A244" s="77" t="s">
        <v>1</v>
      </c>
      <c r="B244" s="68" t="s">
        <v>109</v>
      </c>
      <c r="C244" s="68">
        <v>57939.411399999997</v>
      </c>
      <c r="D244" s="68">
        <v>1.5E-3</v>
      </c>
      <c r="E244" s="34">
        <f>+(C244-C$7)/C$8</f>
        <v>35072.007788763513</v>
      </c>
      <c r="F244" s="29">
        <f>ROUND(2*E244,0)/2</f>
        <v>35072</v>
      </c>
      <c r="G244" s="29">
        <f>+C244-(C$7+F244*C$8)</f>
        <v>7.0207999960985035E-3</v>
      </c>
      <c r="H244" s="29"/>
      <c r="I244" s="29"/>
      <c r="J244" s="29"/>
      <c r="K244" s="29">
        <f>+G244</f>
        <v>7.0207999960985035E-3</v>
      </c>
      <c r="M244" s="29"/>
      <c r="O244" s="29">
        <f ca="1">+C$11+C$12*F244</f>
        <v>6.3027784601304175E-3</v>
      </c>
      <c r="P244" s="29"/>
      <c r="Q244" s="31">
        <f>+C244-15018.5</f>
        <v>42920.911399999997</v>
      </c>
    </row>
    <row r="245" spans="1:17" x14ac:dyDescent="0.2">
      <c r="A245" s="80" t="s">
        <v>815</v>
      </c>
      <c r="B245" s="81" t="s">
        <v>103</v>
      </c>
      <c r="C245" s="82">
        <v>57952.480839999997</v>
      </c>
      <c r="D245" s="82">
        <v>1.4999999999999999E-4</v>
      </c>
      <c r="E245" s="34">
        <f>+(C245-C$7)/C$8</f>
        <v>35086.506816998553</v>
      </c>
      <c r="F245" s="29">
        <f>ROUND(2*E245,0)/2</f>
        <v>35086.5</v>
      </c>
      <c r="G245" s="29">
        <f>+C245-(C$7+F245*C$8)</f>
        <v>6.1448499982361682E-3</v>
      </c>
      <c r="H245" s="29"/>
      <c r="I245" s="29"/>
      <c r="J245" s="29"/>
      <c r="K245" s="29">
        <f>+G245</f>
        <v>6.1448499982361682E-3</v>
      </c>
      <c r="M245" s="29"/>
      <c r="O245" s="29">
        <f ca="1">+C$11+C$12*F245</f>
        <v>6.3021873641237822E-3</v>
      </c>
      <c r="P245" s="29"/>
      <c r="Q245" s="31">
        <f>+C245-15018.5</f>
        <v>42933.980839999997</v>
      </c>
    </row>
    <row r="246" spans="1:17" x14ac:dyDescent="0.2">
      <c r="A246" s="75" t="s">
        <v>814</v>
      </c>
      <c r="B246" s="76" t="s">
        <v>109</v>
      </c>
      <c r="C246" s="75">
        <v>58066.508800000003</v>
      </c>
      <c r="D246" s="75">
        <v>1E-4</v>
      </c>
      <c r="E246" s="34">
        <f>+(C246-C$7)/C$8</f>
        <v>35213.007616698058</v>
      </c>
      <c r="F246" s="29">
        <f>ROUND(2*E246,0)/2</f>
        <v>35213</v>
      </c>
      <c r="G246" s="29">
        <f>+C246-(C$7+F246*C$8)</f>
        <v>6.8657000010716729E-3</v>
      </c>
      <c r="H246" s="29"/>
      <c r="I246" s="29"/>
      <c r="J246" s="29"/>
      <c r="K246" s="29">
        <f>+G246</f>
        <v>6.8657000010716729E-3</v>
      </c>
      <c r="M246" s="29"/>
      <c r="O246" s="29">
        <f ca="1">+C$11+C$12*F246</f>
        <v>6.2970305610314109E-3</v>
      </c>
      <c r="P246" s="29"/>
      <c r="Q246" s="31">
        <f>+C246-15018.5</f>
        <v>43048.008800000003</v>
      </c>
    </row>
    <row r="247" spans="1:17" x14ac:dyDescent="0.2">
      <c r="A247" s="80" t="s">
        <v>816</v>
      </c>
      <c r="B247" s="81" t="s">
        <v>109</v>
      </c>
      <c r="C247" s="82">
        <v>58302.674899999998</v>
      </c>
      <c r="D247" s="82">
        <v>1E-4</v>
      </c>
      <c r="E247" s="34">
        <f>+(C247-C$7)/C$8</f>
        <v>35475.006520404735</v>
      </c>
      <c r="F247" s="29">
        <f>ROUND(2*E247,0)/2</f>
        <v>35475</v>
      </c>
      <c r="G247" s="29">
        <f>+C247-(C$7+F247*C$8)</f>
        <v>5.8774999997694977E-3</v>
      </c>
      <c r="H247" s="29"/>
      <c r="I247" s="29"/>
      <c r="J247" s="29"/>
      <c r="K247" s="29">
        <f>+G247</f>
        <v>5.8774999997694977E-3</v>
      </c>
      <c r="M247" s="29"/>
      <c r="O247" s="29">
        <f ca="1">+C$11+C$12*F247</f>
        <v>6.2863500676701364E-3</v>
      </c>
      <c r="P247" s="29"/>
      <c r="Q247" s="31">
        <f>+C247-15018.5</f>
        <v>43284.174899999998</v>
      </c>
    </row>
    <row r="248" spans="1:17" x14ac:dyDescent="0.2">
      <c r="A248" s="80" t="s">
        <v>816</v>
      </c>
      <c r="B248" s="81" t="s">
        <v>103</v>
      </c>
      <c r="C248" s="82">
        <v>58335.5766</v>
      </c>
      <c r="D248" s="82">
        <v>1E-4</v>
      </c>
      <c r="E248" s="34">
        <f>+(C248-C$7)/C$8</f>
        <v>35511.507141493392</v>
      </c>
      <c r="F248" s="29">
        <f>ROUND(2*E248,0)/2</f>
        <v>35511.5</v>
      </c>
      <c r="G248" s="29">
        <f>+C248-(C$7+F248*C$8)</f>
        <v>6.4373500063084066E-3</v>
      </c>
      <c r="H248" s="29"/>
      <c r="I248" s="29"/>
      <c r="J248" s="29"/>
      <c r="K248" s="29">
        <f>+G248</f>
        <v>6.4373500063084066E-3</v>
      </c>
      <c r="M248" s="29"/>
      <c r="O248" s="29">
        <f ca="1">+C$11+C$12*F248</f>
        <v>6.2848621363430892E-3</v>
      </c>
      <c r="P248" s="29"/>
      <c r="Q248" s="31">
        <f>+C248-15018.5</f>
        <v>43317.0766</v>
      </c>
    </row>
    <row r="249" spans="1:17" x14ac:dyDescent="0.2">
      <c r="A249" s="80" t="s">
        <v>816</v>
      </c>
      <c r="B249" s="81" t="s">
        <v>109</v>
      </c>
      <c r="C249" s="82">
        <v>58341.434399999998</v>
      </c>
      <c r="D249" s="82">
        <v>1E-4</v>
      </c>
      <c r="E249" s="34">
        <f>+(C249-C$7)/C$8</f>
        <v>35518.005691362036</v>
      </c>
      <c r="F249" s="29">
        <f>ROUND(2*E249,0)/2</f>
        <v>35518</v>
      </c>
      <c r="G249" s="29">
        <f>+C249-(C$7+F249*C$8)</f>
        <v>5.1301999992574565E-3</v>
      </c>
      <c r="H249" s="29"/>
      <c r="I249" s="29"/>
      <c r="J249" s="29"/>
      <c r="K249" s="29">
        <f>+G249</f>
        <v>5.1301999992574565E-3</v>
      </c>
      <c r="M249" s="29"/>
      <c r="O249" s="29">
        <f ca="1">+C$11+C$12*F249</f>
        <v>6.284597162271149E-3</v>
      </c>
      <c r="P249" s="29"/>
      <c r="Q249" s="31">
        <f>+C249-15018.5</f>
        <v>43322.934399999998</v>
      </c>
    </row>
    <row r="250" spans="1:17" x14ac:dyDescent="0.2">
      <c r="A250" s="78" t="s">
        <v>0</v>
      </c>
      <c r="B250" s="79" t="s">
        <v>103</v>
      </c>
      <c r="C250" s="78">
        <v>58372.533900000002</v>
      </c>
      <c r="D250" s="78">
        <v>1E-4</v>
      </c>
      <c r="E250" s="34">
        <f>+(C250-C$7)/C$8</f>
        <v>35552.506980521772</v>
      </c>
      <c r="F250" s="29">
        <f>ROUND(2*E250,0)/2</f>
        <v>35552.5</v>
      </c>
      <c r="G250" s="29">
        <f>+C250-(C$7+F250*C$8)</f>
        <v>6.2922500001150183E-3</v>
      </c>
      <c r="H250" s="29"/>
      <c r="I250" s="29"/>
      <c r="J250" s="29"/>
      <c r="K250" s="29">
        <f>+G250</f>
        <v>6.2922500001150183E-3</v>
      </c>
      <c r="M250" s="29"/>
      <c r="O250" s="29">
        <f ca="1">+C$11+C$12*F250</f>
        <v>6.2831907614277751E-3</v>
      </c>
      <c r="P250" s="29"/>
      <c r="Q250" s="31">
        <f>+C250-15018.5</f>
        <v>43354.033900000002</v>
      </c>
    </row>
    <row r="251" spans="1:17" x14ac:dyDescent="0.2">
      <c r="A251" s="80" t="s">
        <v>817</v>
      </c>
      <c r="B251" s="81" t="s">
        <v>109</v>
      </c>
      <c r="C251" s="82">
        <v>58675.856899999999</v>
      </c>
      <c r="D251" s="82">
        <v>1E-4</v>
      </c>
      <c r="E251" s="34">
        <f>+(C251-C$7)/C$8</f>
        <v>35889.008677712955</v>
      </c>
      <c r="F251" s="29">
        <f>ROUND(2*E251,0)/2</f>
        <v>35889</v>
      </c>
      <c r="G251" s="29">
        <f>+C251-(C$7+F251*C$8)</f>
        <v>7.8221000003395602E-3</v>
      </c>
      <c r="H251" s="29"/>
      <c r="I251" s="29"/>
      <c r="J251" s="29"/>
      <c r="K251" s="29">
        <f>+G251</f>
        <v>7.8221000003395602E-3</v>
      </c>
      <c r="M251" s="29"/>
      <c r="O251" s="29">
        <f ca="1">+C$11+C$12*F251</f>
        <v>6.2694732575496502E-3</v>
      </c>
      <c r="P251" s="29"/>
      <c r="Q251" s="31">
        <f>+C251-15018.5</f>
        <v>43657.356899999999</v>
      </c>
    </row>
    <row r="252" spans="1:17" x14ac:dyDescent="0.2">
      <c r="A252" s="83" t="s">
        <v>818</v>
      </c>
      <c r="B252" s="84" t="s">
        <v>109</v>
      </c>
      <c r="C252" s="85">
        <v>58712.815499999997</v>
      </c>
      <c r="D252" s="85">
        <v>2.0000000000000001E-4</v>
      </c>
      <c r="E252" s="34">
        <f>+(C252-C$7)/C$8</f>
        <v>35930.009958940587</v>
      </c>
      <c r="F252" s="29">
        <f>ROUND(2*E252,0)/2</f>
        <v>35930</v>
      </c>
      <c r="G252" s="29">
        <f>+C252-(C$7+F252*C$8)</f>
        <v>8.9769999976851977E-3</v>
      </c>
      <c r="H252" s="29"/>
      <c r="I252" s="29"/>
      <c r="J252" s="29"/>
      <c r="K252" s="29">
        <f>+G252</f>
        <v>8.9769999976851977E-3</v>
      </c>
      <c r="M252" s="29"/>
      <c r="O252" s="29">
        <f ca="1">+C$11+C$12*F252</f>
        <v>6.2678018826343362E-3</v>
      </c>
      <c r="P252" s="29"/>
      <c r="Q252" s="31">
        <f>+C252-15018.5</f>
        <v>43694.315499999997</v>
      </c>
    </row>
    <row r="253" spans="1:17" x14ac:dyDescent="0.2">
      <c r="A253" s="83" t="s">
        <v>818</v>
      </c>
      <c r="B253" s="84" t="s">
        <v>109</v>
      </c>
      <c r="C253" s="85">
        <v>58724.530899999998</v>
      </c>
      <c r="D253" s="85">
        <v>1E-4</v>
      </c>
      <c r="E253" s="34">
        <f>+(C253-C$7)/C$8</f>
        <v>35943.006836801062</v>
      </c>
      <c r="F253" s="29">
        <f>ROUND(2*E253,0)/2</f>
        <v>35943</v>
      </c>
      <c r="G253" s="29">
        <f>+C253-(C$7+F253*C$8)</f>
        <v>6.1626999959116802E-3</v>
      </c>
      <c r="H253" s="29"/>
      <c r="I253" s="29"/>
      <c r="J253" s="29"/>
      <c r="K253" s="29">
        <f>+G253</f>
        <v>6.1626999959116802E-3</v>
      </c>
      <c r="M253" s="29"/>
      <c r="O253" s="29">
        <f ca="1">+C$11+C$12*F253</f>
        <v>6.267271934490456E-3</v>
      </c>
      <c r="P253" s="29"/>
      <c r="Q253" s="31">
        <f>+C253-15018.5</f>
        <v>43706.030899999998</v>
      </c>
    </row>
    <row r="254" spans="1:17" x14ac:dyDescent="0.2">
      <c r="A254" s="83" t="s">
        <v>819</v>
      </c>
      <c r="B254" s="84" t="s">
        <v>109</v>
      </c>
      <c r="C254" s="85">
        <v>59041.8243</v>
      </c>
      <c r="D254" s="85">
        <v>1E-4</v>
      </c>
      <c r="E254" s="34">
        <f>+(C254-C$7)/C$8</f>
        <v>36295.00707287799</v>
      </c>
      <c r="F254" s="29">
        <f>ROUND(2*E254,0)/2</f>
        <v>36295</v>
      </c>
      <c r="G254" s="29">
        <f>+C254-(C$7+F254*C$8)</f>
        <v>6.375500001013279E-3</v>
      </c>
      <c r="H254" s="29"/>
      <c r="I254" s="29"/>
      <c r="J254" s="29"/>
      <c r="K254" s="29">
        <f>+G254</f>
        <v>6.375500001013279E-3</v>
      </c>
      <c r="M254" s="29"/>
      <c r="O254" s="29">
        <f ca="1">+C$11+C$12*F254</f>
        <v>6.2529225693638592E-3</v>
      </c>
      <c r="P254" s="29"/>
      <c r="Q254" s="31">
        <f>+C254-15018.5</f>
        <v>44023.3243</v>
      </c>
    </row>
    <row r="255" spans="1:17" x14ac:dyDescent="0.2">
      <c r="A255" s="86" t="s">
        <v>821</v>
      </c>
      <c r="B255" s="81" t="s">
        <v>109</v>
      </c>
      <c r="C255" s="82">
        <v>59181.541799999999</v>
      </c>
      <c r="D255" s="82">
        <v>2.0000000000000001E-4</v>
      </c>
      <c r="E255" s="34">
        <f>+(C255-C$7)/C$8</f>
        <v>36450.007438420027</v>
      </c>
      <c r="F255" s="29">
        <f>ROUND(2*E255,0)/2</f>
        <v>36450</v>
      </c>
      <c r="G255" s="29">
        <f>+C255-(C$7+F255*C$8)</f>
        <v>6.7049999997834675E-3</v>
      </c>
      <c r="H255" s="29"/>
      <c r="I255" s="29"/>
      <c r="J255" s="29"/>
      <c r="K255" s="29">
        <f>+G255</f>
        <v>6.7049999997834675E-3</v>
      </c>
      <c r="M255" s="29"/>
      <c r="O255" s="29">
        <f ca="1">+C$11+C$12*F255</f>
        <v>6.2466039568791357E-3</v>
      </c>
      <c r="P255" s="29"/>
      <c r="Q255" s="31">
        <f>+C255-15018.5</f>
        <v>44163.041799999999</v>
      </c>
    </row>
    <row r="256" spans="1:17" x14ac:dyDescent="0.2">
      <c r="A256" s="90" t="s">
        <v>822</v>
      </c>
      <c r="B256" s="88" t="s">
        <v>109</v>
      </c>
      <c r="C256" s="89">
        <v>59181.541799999999</v>
      </c>
      <c r="D256" s="90">
        <v>2.0000000000000001E-4</v>
      </c>
      <c r="E256" s="34">
        <f>+(C256-C$7)/C$8</f>
        <v>36450.007438420027</v>
      </c>
      <c r="F256" s="29">
        <f>ROUND(2*E256,0)/2</f>
        <v>36450</v>
      </c>
      <c r="G256" s="29">
        <f>+C256-(C$7+F256*C$8)</f>
        <v>6.7049999997834675E-3</v>
      </c>
      <c r="H256" s="29"/>
      <c r="I256" s="29"/>
      <c r="J256" s="29"/>
      <c r="K256" s="29">
        <f>+G256</f>
        <v>6.7049999997834675E-3</v>
      </c>
      <c r="M256" s="29"/>
      <c r="O256" s="29">
        <f ca="1">+C$11+C$12*F256</f>
        <v>6.2466039568791357E-3</v>
      </c>
      <c r="P256" s="29"/>
      <c r="Q256" s="31">
        <f>+C256-15018.5</f>
        <v>44163.041799999999</v>
      </c>
    </row>
    <row r="257" spans="1:17" x14ac:dyDescent="0.2">
      <c r="A257" s="90" t="s">
        <v>823</v>
      </c>
      <c r="B257" s="88" t="s">
        <v>109</v>
      </c>
      <c r="C257" s="89">
        <v>59370.836499999998</v>
      </c>
      <c r="D257" s="90">
        <v>1E-4</v>
      </c>
      <c r="E257" s="34">
        <f>+(C257-C$7)/C$8</f>
        <v>36660.007958721144</v>
      </c>
      <c r="F257" s="29">
        <f>ROUND(2*E257,0)/2</f>
        <v>36660</v>
      </c>
      <c r="G257" s="29">
        <f>+C257-(C$7+F257*C$8)</f>
        <v>7.1740000057616271E-3</v>
      </c>
      <c r="H257" s="29"/>
      <c r="I257" s="29"/>
      <c r="J257" s="29"/>
      <c r="K257" s="29">
        <f>+G257</f>
        <v>7.1740000057616271E-3</v>
      </c>
      <c r="M257" s="29"/>
      <c r="O257" s="29">
        <f ca="1">+C$11+C$12*F257</f>
        <v>6.2380432560933813E-3</v>
      </c>
      <c r="P257" s="29"/>
      <c r="Q257" s="31">
        <f>+C257-15018.5</f>
        <v>44352.336499999998</v>
      </c>
    </row>
    <row r="258" spans="1:17" x14ac:dyDescent="0.2">
      <c r="A258" s="90" t="s">
        <v>824</v>
      </c>
      <c r="B258" s="88" t="s">
        <v>109</v>
      </c>
      <c r="C258" s="89">
        <v>59419.512300000002</v>
      </c>
      <c r="D258" s="90">
        <v>8.9999999999999998E-4</v>
      </c>
      <c r="E258" s="34">
        <f>+(C258-C$7)/C$8</f>
        <v>36714.008114700555</v>
      </c>
      <c r="F258" s="29">
        <f>ROUND(2*E258,0)/2</f>
        <v>36714</v>
      </c>
      <c r="G258" s="29">
        <f>+C258-(C$7+F258*C$8)</f>
        <v>7.3146000067936257E-3</v>
      </c>
      <c r="H258" s="29"/>
      <c r="I258" s="29"/>
      <c r="J258" s="29"/>
      <c r="K258" s="29">
        <f>+G258</f>
        <v>7.3146000067936257E-3</v>
      </c>
      <c r="M258" s="29"/>
      <c r="O258" s="29">
        <f ca="1">+C$11+C$12*F258</f>
        <v>6.235841933034187E-3</v>
      </c>
      <c r="P258" s="29"/>
      <c r="Q258" s="31">
        <f>+C258-15018.5</f>
        <v>44401.012300000002</v>
      </c>
    </row>
    <row r="259" spans="1:17" x14ac:dyDescent="0.2">
      <c r="A259" s="90" t="s">
        <v>823</v>
      </c>
      <c r="B259" s="88" t="s">
        <v>109</v>
      </c>
      <c r="C259" s="89">
        <v>59426.723400000003</v>
      </c>
      <c r="D259" s="90">
        <v>4.0000000000000002E-4</v>
      </c>
      <c r="E259" s="34">
        <f>+(C259-C$7)/C$8</f>
        <v>36722.00799399957</v>
      </c>
      <c r="F259" s="29">
        <f>ROUND(2*E259,0)/2</f>
        <v>36722</v>
      </c>
      <c r="G259" s="29">
        <f>+C259-(C$7+F259*C$8)</f>
        <v>7.205800007795915E-3</v>
      </c>
      <c r="H259" s="29"/>
      <c r="I259" s="29"/>
      <c r="J259" s="29"/>
      <c r="K259" s="29">
        <f>+G259</f>
        <v>7.205800007795915E-3</v>
      </c>
      <c r="M259" s="29"/>
      <c r="O259" s="29">
        <f ca="1">+C$11+C$12*F259</f>
        <v>6.2355158110994919E-3</v>
      </c>
      <c r="P259" s="29"/>
      <c r="Q259" s="31">
        <f>+C259-15018.5</f>
        <v>44408.223400000003</v>
      </c>
    </row>
    <row r="260" spans="1:17" x14ac:dyDescent="0.2">
      <c r="A260" s="87" t="s">
        <v>825</v>
      </c>
      <c r="B260" s="88" t="s">
        <v>109</v>
      </c>
      <c r="C260" s="89">
        <v>59465.483699999997</v>
      </c>
      <c r="D260" s="90">
        <v>2.0000000000000001E-4</v>
      </c>
      <c r="E260" s="34">
        <f>+(C260-C$7)/C$8</f>
        <v>36765.008052464102</v>
      </c>
      <c r="F260" s="29">
        <f>ROUND(2*E260,0)/2</f>
        <v>36765</v>
      </c>
      <c r="G260" s="29">
        <f>+C260-(C$7+F260*C$8)</f>
        <v>7.2585000016260892E-3</v>
      </c>
      <c r="H260" s="29"/>
      <c r="I260" s="29"/>
      <c r="J260" s="29"/>
      <c r="K260" s="29">
        <f>+G260</f>
        <v>7.2585000016260892E-3</v>
      </c>
      <c r="M260" s="29"/>
      <c r="O260" s="29">
        <f ca="1">+C$11+C$12*F260</f>
        <v>6.2337629057005045E-3</v>
      </c>
      <c r="P260" s="29"/>
      <c r="Q260" s="31">
        <f>+C260-15018.5</f>
        <v>44446.983699999997</v>
      </c>
    </row>
    <row r="261" spans="1:17" x14ac:dyDescent="0.2">
      <c r="A261" s="90" t="s">
        <v>824</v>
      </c>
      <c r="B261" s="88" t="s">
        <v>109</v>
      </c>
      <c r="C261" s="89">
        <v>59465.484700000001</v>
      </c>
      <c r="D261" s="90">
        <v>6.9999999999999999E-4</v>
      </c>
      <c r="E261" s="34">
        <f>+(C261-C$7)/C$8</f>
        <v>36765.009161848153</v>
      </c>
      <c r="F261" s="29">
        <f>ROUND(2*E261,0)/2</f>
        <v>36765</v>
      </c>
      <c r="G261" s="29">
        <f>+C261-(C$7+F261*C$8)</f>
        <v>8.2585000054677948E-3</v>
      </c>
      <c r="H261" s="29"/>
      <c r="I261" s="29"/>
      <c r="J261" s="29"/>
      <c r="K261" s="29">
        <f>+G261</f>
        <v>8.2585000054677948E-3</v>
      </c>
      <c r="M261" s="29"/>
      <c r="O261" s="29">
        <f ca="1">+C$11+C$12*F261</f>
        <v>6.2337629057005045E-3</v>
      </c>
      <c r="P261" s="29"/>
      <c r="Q261" s="31">
        <f>+C261-15018.5</f>
        <v>44446.984700000001</v>
      </c>
    </row>
    <row r="262" spans="1:17" x14ac:dyDescent="0.2">
      <c r="A262" s="87" t="s">
        <v>825</v>
      </c>
      <c r="B262" s="88" t="s">
        <v>109</v>
      </c>
      <c r="C262" s="89">
        <v>59503.3416</v>
      </c>
      <c r="D262" s="90">
        <v>1E-4</v>
      </c>
      <c r="E262" s="34">
        <f>+(C262-C$7)/C$8</f>
        <v>36807.00700276492</v>
      </c>
      <c r="F262" s="29">
        <f>ROUND(2*E262,0)/2</f>
        <v>36807</v>
      </c>
      <c r="G262" s="29">
        <f>+C262-(C$7+F262*C$8)</f>
        <v>6.3122999999905005E-3</v>
      </c>
      <c r="H262" s="29"/>
      <c r="I262" s="29"/>
      <c r="J262" s="29"/>
      <c r="K262" s="29">
        <f>+G262</f>
        <v>6.3122999999905005E-3</v>
      </c>
      <c r="M262" s="29"/>
      <c r="O262" s="29">
        <f ca="1">+C$11+C$12*F262</f>
        <v>6.2320507655433538E-3</v>
      </c>
      <c r="P262" s="29"/>
      <c r="Q262" s="31">
        <f>+C262-15018.5</f>
        <v>44484.8416</v>
      </c>
    </row>
    <row r="263" spans="1:17" x14ac:dyDescent="0.2">
      <c r="A263" s="90" t="s">
        <v>826</v>
      </c>
      <c r="B263" s="88" t="s">
        <v>109</v>
      </c>
      <c r="C263" s="89">
        <v>59503.342199999839</v>
      </c>
      <c r="D263" s="90"/>
      <c r="E263" s="34">
        <f>+(C263-C$7)/C$8</f>
        <v>36807.00766839517</v>
      </c>
      <c r="F263" s="29">
        <f>ROUND(2*E263,0)/2</f>
        <v>36807</v>
      </c>
      <c r="G263" s="29">
        <f>+C263-(C$7+F263*C$8)</f>
        <v>6.9122998393140733E-3</v>
      </c>
      <c r="H263" s="29"/>
      <c r="I263" s="29"/>
      <c r="J263" s="29"/>
      <c r="K263" s="29">
        <f>+G263</f>
        <v>6.9122998393140733E-3</v>
      </c>
      <c r="M263" s="29"/>
      <c r="O263" s="29">
        <f ca="1">+C$11+C$12*F263</f>
        <v>6.2320507655433538E-3</v>
      </c>
      <c r="P263" s="29"/>
      <c r="Q263" s="31">
        <f>+C263-15018.5</f>
        <v>44484.842199999839</v>
      </c>
    </row>
    <row r="264" spans="1:17" x14ac:dyDescent="0.2">
      <c r="A264" s="87" t="s">
        <v>825</v>
      </c>
      <c r="B264" s="88" t="s">
        <v>109</v>
      </c>
      <c r="C264" s="89">
        <v>59519.567799999997</v>
      </c>
      <c r="D264" s="90">
        <v>1E-4</v>
      </c>
      <c r="E264" s="34">
        <f>+(C264-C$7)/C$8</f>
        <v>36825.008090183153</v>
      </c>
      <c r="F264" s="29">
        <f>ROUND(2*E264,0)/2</f>
        <v>36825</v>
      </c>
      <c r="G264" s="29">
        <f>+C264-(C$7+F264*C$8)</f>
        <v>7.2925000058603473E-3</v>
      </c>
      <c r="H264" s="29"/>
      <c r="I264" s="29"/>
      <c r="J264" s="29"/>
      <c r="K264" s="29">
        <f>+G264</f>
        <v>7.2925000058603473E-3</v>
      </c>
      <c r="M264" s="29"/>
      <c r="O264" s="29">
        <f ca="1">+C$11+C$12*F264</f>
        <v>6.2313169911902885E-3</v>
      </c>
      <c r="P264" s="29"/>
      <c r="Q264" s="31">
        <f>+C264-15018.5</f>
        <v>44501.067799999997</v>
      </c>
    </row>
    <row r="265" spans="1:17" x14ac:dyDescent="0.2">
      <c r="A265" s="90" t="s">
        <v>827</v>
      </c>
      <c r="B265" s="88" t="s">
        <v>109</v>
      </c>
      <c r="C265" s="89">
        <v>59754.833700000003</v>
      </c>
      <c r="D265" s="90">
        <v>1E-4</v>
      </c>
      <c r="E265" s="34">
        <f>+(C265-C$7)/C$8</f>
        <v>37086.008326371033</v>
      </c>
      <c r="F265" s="29">
        <f>ROUND(2*E265,0)/2</f>
        <v>37086</v>
      </c>
      <c r="G265" s="29">
        <f>+C265-(C$7+F265*C$8)</f>
        <v>7.5054000044474378E-3</v>
      </c>
      <c r="H265" s="29"/>
      <c r="I265" s="29"/>
      <c r="J265" s="29"/>
      <c r="K265" s="29">
        <f>+G265</f>
        <v>7.5054000044474378E-3</v>
      </c>
      <c r="M265" s="29"/>
      <c r="O265" s="29">
        <f ca="1">+C$11+C$12*F265</f>
        <v>6.2206772630708515E-3</v>
      </c>
      <c r="P265" s="29"/>
      <c r="Q265" s="31">
        <f>+C265-15018.5</f>
        <v>44736.333700000003</v>
      </c>
    </row>
    <row r="266" spans="1:17" x14ac:dyDescent="0.2">
      <c r="B266" s="13"/>
    </row>
    <row r="267" spans="1:17" x14ac:dyDescent="0.2">
      <c r="B267" s="13"/>
    </row>
    <row r="268" spans="1:17" x14ac:dyDescent="0.2">
      <c r="B268" s="13"/>
    </row>
    <row r="269" spans="1:17" x14ac:dyDescent="0.2">
      <c r="B269" s="13"/>
    </row>
    <row r="270" spans="1:17" x14ac:dyDescent="0.2">
      <c r="B270" s="13"/>
    </row>
    <row r="271" spans="1:17" x14ac:dyDescent="0.2">
      <c r="B271" s="13"/>
    </row>
    <row r="272" spans="1:17" x14ac:dyDescent="0.2">
      <c r="B272" s="13"/>
    </row>
    <row r="273" spans="2:2" x14ac:dyDescent="0.2">
      <c r="B273" s="13"/>
    </row>
    <row r="274" spans="2:2" x14ac:dyDescent="0.2">
      <c r="B274" s="13"/>
    </row>
    <row r="275" spans="2:2" x14ac:dyDescent="0.2">
      <c r="B275" s="13"/>
    </row>
    <row r="276" spans="2:2" x14ac:dyDescent="0.2">
      <c r="B276" s="13"/>
    </row>
    <row r="277" spans="2:2" x14ac:dyDescent="0.2">
      <c r="B277" s="13"/>
    </row>
    <row r="278" spans="2:2" x14ac:dyDescent="0.2">
      <c r="B278" s="13"/>
    </row>
    <row r="279" spans="2:2" x14ac:dyDescent="0.2">
      <c r="B279" s="13"/>
    </row>
    <row r="280" spans="2:2" x14ac:dyDescent="0.2">
      <c r="B280" s="13"/>
    </row>
    <row r="281" spans="2:2" x14ac:dyDescent="0.2">
      <c r="B281" s="13"/>
    </row>
    <row r="282" spans="2:2" x14ac:dyDescent="0.2">
      <c r="B282" s="13"/>
    </row>
    <row r="283" spans="2:2" x14ac:dyDescent="0.2">
      <c r="B283" s="13"/>
    </row>
    <row r="284" spans="2:2" x14ac:dyDescent="0.2">
      <c r="B284" s="13"/>
    </row>
    <row r="285" spans="2:2" x14ac:dyDescent="0.2">
      <c r="B285" s="13"/>
    </row>
    <row r="286" spans="2:2" x14ac:dyDescent="0.2">
      <c r="B286" s="13"/>
    </row>
    <row r="287" spans="2:2" x14ac:dyDescent="0.2">
      <c r="B287" s="13"/>
    </row>
    <row r="288" spans="2:2" x14ac:dyDescent="0.2">
      <c r="B288" s="13"/>
    </row>
    <row r="289" spans="2:2" x14ac:dyDescent="0.2">
      <c r="B289" s="13"/>
    </row>
    <row r="290" spans="2:2" x14ac:dyDescent="0.2">
      <c r="B290" s="13"/>
    </row>
    <row r="291" spans="2:2" x14ac:dyDescent="0.2">
      <c r="B291" s="13"/>
    </row>
    <row r="292" spans="2:2" x14ac:dyDescent="0.2">
      <c r="B292" s="13"/>
    </row>
    <row r="293" spans="2:2" x14ac:dyDescent="0.2">
      <c r="B293" s="13"/>
    </row>
    <row r="294" spans="2:2" x14ac:dyDescent="0.2">
      <c r="B294" s="13"/>
    </row>
    <row r="295" spans="2:2" x14ac:dyDescent="0.2">
      <c r="B295" s="13"/>
    </row>
    <row r="296" spans="2:2" x14ac:dyDescent="0.2">
      <c r="B296" s="13"/>
    </row>
    <row r="297" spans="2:2" x14ac:dyDescent="0.2">
      <c r="B297" s="13"/>
    </row>
    <row r="298" spans="2:2" x14ac:dyDescent="0.2">
      <c r="B298" s="13"/>
    </row>
    <row r="299" spans="2:2" x14ac:dyDescent="0.2">
      <c r="B299" s="13"/>
    </row>
    <row r="300" spans="2:2" x14ac:dyDescent="0.2">
      <c r="B300" s="13"/>
    </row>
    <row r="301" spans="2:2" x14ac:dyDescent="0.2">
      <c r="B301" s="13"/>
    </row>
    <row r="302" spans="2:2" x14ac:dyDescent="0.2">
      <c r="B302" s="13"/>
    </row>
    <row r="303" spans="2:2" x14ac:dyDescent="0.2">
      <c r="B303" s="13"/>
    </row>
    <row r="304" spans="2:2" x14ac:dyDescent="0.2">
      <c r="B304" s="13"/>
    </row>
    <row r="305" spans="2:2" x14ac:dyDescent="0.2">
      <c r="B305" s="13"/>
    </row>
    <row r="306" spans="2:2" x14ac:dyDescent="0.2">
      <c r="B306" s="13"/>
    </row>
    <row r="307" spans="2:2" x14ac:dyDescent="0.2">
      <c r="B307" s="13"/>
    </row>
    <row r="308" spans="2:2" x14ac:dyDescent="0.2">
      <c r="B308" s="13"/>
    </row>
    <row r="309" spans="2:2" x14ac:dyDescent="0.2">
      <c r="B309" s="13"/>
    </row>
    <row r="310" spans="2:2" x14ac:dyDescent="0.2">
      <c r="B310" s="13"/>
    </row>
    <row r="311" spans="2:2" x14ac:dyDescent="0.2">
      <c r="B311" s="13"/>
    </row>
    <row r="312" spans="2:2" x14ac:dyDescent="0.2">
      <c r="B312" s="13"/>
    </row>
    <row r="313" spans="2:2" x14ac:dyDescent="0.2">
      <c r="B313" s="13"/>
    </row>
    <row r="314" spans="2:2" x14ac:dyDescent="0.2">
      <c r="B314" s="13"/>
    </row>
    <row r="315" spans="2:2" x14ac:dyDescent="0.2">
      <c r="B315" s="13"/>
    </row>
    <row r="316" spans="2:2" x14ac:dyDescent="0.2">
      <c r="B316" s="13"/>
    </row>
    <row r="317" spans="2:2" x14ac:dyDescent="0.2">
      <c r="B317" s="13"/>
    </row>
    <row r="318" spans="2:2" x14ac:dyDescent="0.2">
      <c r="B318" s="13"/>
    </row>
    <row r="319" spans="2:2" x14ac:dyDescent="0.2">
      <c r="B319" s="13"/>
    </row>
    <row r="320" spans="2:2" x14ac:dyDescent="0.2">
      <c r="B320" s="13"/>
    </row>
    <row r="321" spans="2:2" x14ac:dyDescent="0.2">
      <c r="B321" s="13"/>
    </row>
    <row r="322" spans="2:2" x14ac:dyDescent="0.2">
      <c r="B322" s="13"/>
    </row>
    <row r="323" spans="2:2" x14ac:dyDescent="0.2">
      <c r="B323" s="13"/>
    </row>
    <row r="324" spans="2:2" x14ac:dyDescent="0.2">
      <c r="B324" s="13"/>
    </row>
    <row r="325" spans="2:2" x14ac:dyDescent="0.2">
      <c r="B325" s="13"/>
    </row>
    <row r="326" spans="2:2" x14ac:dyDescent="0.2">
      <c r="B326" s="13"/>
    </row>
    <row r="327" spans="2:2" x14ac:dyDescent="0.2">
      <c r="B327" s="13"/>
    </row>
    <row r="328" spans="2:2" x14ac:dyDescent="0.2">
      <c r="B328" s="13"/>
    </row>
    <row r="329" spans="2:2" x14ac:dyDescent="0.2">
      <c r="B329" s="13"/>
    </row>
    <row r="330" spans="2:2" x14ac:dyDescent="0.2">
      <c r="B330" s="13"/>
    </row>
    <row r="331" spans="2:2" x14ac:dyDescent="0.2">
      <c r="B331" s="13"/>
    </row>
    <row r="332" spans="2:2" x14ac:dyDescent="0.2">
      <c r="B332" s="13"/>
    </row>
    <row r="333" spans="2:2" x14ac:dyDescent="0.2">
      <c r="B333" s="13"/>
    </row>
    <row r="334" spans="2:2" x14ac:dyDescent="0.2">
      <c r="B334" s="13"/>
    </row>
    <row r="335" spans="2:2" x14ac:dyDescent="0.2">
      <c r="B335" s="13"/>
    </row>
    <row r="336" spans="2:2" x14ac:dyDescent="0.2">
      <c r="B336" s="13"/>
    </row>
    <row r="337" spans="2:2" x14ac:dyDescent="0.2">
      <c r="B337" s="13"/>
    </row>
    <row r="338" spans="2:2" x14ac:dyDescent="0.2">
      <c r="B338" s="13"/>
    </row>
    <row r="339" spans="2:2" x14ac:dyDescent="0.2">
      <c r="B339" s="13"/>
    </row>
    <row r="340" spans="2:2" x14ac:dyDescent="0.2">
      <c r="B340" s="13"/>
    </row>
    <row r="341" spans="2:2" x14ac:dyDescent="0.2">
      <c r="B341" s="13"/>
    </row>
    <row r="342" spans="2:2" x14ac:dyDescent="0.2">
      <c r="B342" s="13"/>
    </row>
    <row r="343" spans="2:2" x14ac:dyDescent="0.2">
      <c r="B343" s="13"/>
    </row>
    <row r="344" spans="2:2" x14ac:dyDescent="0.2">
      <c r="B344" s="13"/>
    </row>
    <row r="345" spans="2:2" x14ac:dyDescent="0.2">
      <c r="B345" s="13"/>
    </row>
    <row r="346" spans="2:2" x14ac:dyDescent="0.2">
      <c r="B346" s="13"/>
    </row>
    <row r="347" spans="2:2" x14ac:dyDescent="0.2">
      <c r="B347" s="13"/>
    </row>
    <row r="348" spans="2:2" x14ac:dyDescent="0.2">
      <c r="B348" s="13"/>
    </row>
    <row r="349" spans="2:2" x14ac:dyDescent="0.2">
      <c r="B349" s="13"/>
    </row>
    <row r="350" spans="2:2" x14ac:dyDescent="0.2">
      <c r="B350" s="13"/>
    </row>
    <row r="351" spans="2:2" x14ac:dyDescent="0.2">
      <c r="B351" s="13"/>
    </row>
    <row r="352" spans="2:2" x14ac:dyDescent="0.2">
      <c r="B352" s="13"/>
    </row>
    <row r="353" spans="2:2" x14ac:dyDescent="0.2">
      <c r="B353" s="13"/>
    </row>
    <row r="354" spans="2:2" x14ac:dyDescent="0.2">
      <c r="B354" s="13"/>
    </row>
    <row r="355" spans="2:2" x14ac:dyDescent="0.2">
      <c r="B355" s="13"/>
    </row>
    <row r="356" spans="2:2" x14ac:dyDescent="0.2">
      <c r="B356" s="13"/>
    </row>
    <row r="357" spans="2:2" x14ac:dyDescent="0.2">
      <c r="B357" s="13"/>
    </row>
    <row r="358" spans="2:2" x14ac:dyDescent="0.2">
      <c r="B358" s="13"/>
    </row>
    <row r="359" spans="2:2" x14ac:dyDescent="0.2">
      <c r="B359" s="13"/>
    </row>
    <row r="360" spans="2:2" x14ac:dyDescent="0.2">
      <c r="B360" s="13"/>
    </row>
    <row r="361" spans="2:2" x14ac:dyDescent="0.2">
      <c r="B361" s="13"/>
    </row>
    <row r="362" spans="2:2" x14ac:dyDescent="0.2">
      <c r="B362" s="13"/>
    </row>
    <row r="363" spans="2:2" x14ac:dyDescent="0.2">
      <c r="B363" s="13"/>
    </row>
    <row r="364" spans="2:2" x14ac:dyDescent="0.2">
      <c r="B364" s="13"/>
    </row>
    <row r="365" spans="2:2" x14ac:dyDescent="0.2">
      <c r="B365" s="13"/>
    </row>
    <row r="366" spans="2:2" x14ac:dyDescent="0.2">
      <c r="B366" s="13"/>
    </row>
    <row r="367" spans="2:2" x14ac:dyDescent="0.2">
      <c r="B367" s="13"/>
    </row>
    <row r="368" spans="2:2" x14ac:dyDescent="0.2">
      <c r="B368" s="13"/>
    </row>
    <row r="369" spans="2:2" x14ac:dyDescent="0.2">
      <c r="B369" s="13"/>
    </row>
    <row r="370" spans="2:2" x14ac:dyDescent="0.2">
      <c r="B370" s="13"/>
    </row>
    <row r="371" spans="2:2" x14ac:dyDescent="0.2">
      <c r="B371" s="13"/>
    </row>
    <row r="372" spans="2:2" x14ac:dyDescent="0.2">
      <c r="B372" s="13"/>
    </row>
    <row r="373" spans="2:2" x14ac:dyDescent="0.2">
      <c r="B373" s="13"/>
    </row>
    <row r="374" spans="2:2" x14ac:dyDescent="0.2">
      <c r="B374" s="13"/>
    </row>
    <row r="375" spans="2:2" x14ac:dyDescent="0.2">
      <c r="B375" s="13"/>
    </row>
    <row r="376" spans="2:2" x14ac:dyDescent="0.2">
      <c r="B376" s="13"/>
    </row>
    <row r="377" spans="2:2" x14ac:dyDescent="0.2">
      <c r="B377" s="13"/>
    </row>
    <row r="378" spans="2:2" x14ac:dyDescent="0.2">
      <c r="B378" s="13"/>
    </row>
    <row r="379" spans="2:2" x14ac:dyDescent="0.2">
      <c r="B379" s="13"/>
    </row>
    <row r="380" spans="2:2" x14ac:dyDescent="0.2">
      <c r="B380" s="13"/>
    </row>
    <row r="381" spans="2:2" x14ac:dyDescent="0.2">
      <c r="B381" s="13"/>
    </row>
    <row r="382" spans="2:2" x14ac:dyDescent="0.2">
      <c r="B382" s="13"/>
    </row>
    <row r="383" spans="2:2" x14ac:dyDescent="0.2">
      <c r="B383" s="13"/>
    </row>
    <row r="384" spans="2:2" x14ac:dyDescent="0.2">
      <c r="B384" s="13"/>
    </row>
    <row r="385" spans="2:2" x14ac:dyDescent="0.2">
      <c r="B385" s="13"/>
    </row>
    <row r="386" spans="2:2" x14ac:dyDescent="0.2">
      <c r="B386" s="13"/>
    </row>
    <row r="387" spans="2:2" x14ac:dyDescent="0.2">
      <c r="B387" s="13"/>
    </row>
    <row r="388" spans="2:2" x14ac:dyDescent="0.2">
      <c r="B388" s="13"/>
    </row>
    <row r="389" spans="2:2" x14ac:dyDescent="0.2">
      <c r="B389" s="13"/>
    </row>
    <row r="390" spans="2:2" x14ac:dyDescent="0.2">
      <c r="B390" s="13"/>
    </row>
    <row r="391" spans="2:2" x14ac:dyDescent="0.2">
      <c r="B391" s="13"/>
    </row>
    <row r="392" spans="2:2" x14ac:dyDescent="0.2">
      <c r="B392" s="13"/>
    </row>
    <row r="393" spans="2:2" x14ac:dyDescent="0.2">
      <c r="B393" s="13"/>
    </row>
    <row r="394" spans="2:2" x14ac:dyDescent="0.2">
      <c r="B394" s="13"/>
    </row>
    <row r="395" spans="2:2" x14ac:dyDescent="0.2">
      <c r="B395" s="13"/>
    </row>
    <row r="396" spans="2:2" x14ac:dyDescent="0.2">
      <c r="B396" s="13"/>
    </row>
    <row r="397" spans="2:2" x14ac:dyDescent="0.2">
      <c r="B397" s="13"/>
    </row>
    <row r="398" spans="2:2" x14ac:dyDescent="0.2">
      <c r="B398" s="13"/>
    </row>
    <row r="399" spans="2:2" x14ac:dyDescent="0.2">
      <c r="B399" s="13"/>
    </row>
    <row r="400" spans="2:2" x14ac:dyDescent="0.2">
      <c r="B400" s="13"/>
    </row>
    <row r="401" spans="2:2" x14ac:dyDescent="0.2">
      <c r="B401" s="13"/>
    </row>
    <row r="402" spans="2:2" x14ac:dyDescent="0.2">
      <c r="B402" s="13"/>
    </row>
    <row r="403" spans="2:2" x14ac:dyDescent="0.2">
      <c r="B403" s="13"/>
    </row>
    <row r="404" spans="2:2" x14ac:dyDescent="0.2">
      <c r="B404" s="13"/>
    </row>
    <row r="405" spans="2:2" x14ac:dyDescent="0.2">
      <c r="B405" s="13"/>
    </row>
    <row r="406" spans="2:2" x14ac:dyDescent="0.2">
      <c r="B406" s="13"/>
    </row>
    <row r="407" spans="2:2" x14ac:dyDescent="0.2">
      <c r="B407" s="13"/>
    </row>
    <row r="408" spans="2:2" x14ac:dyDescent="0.2">
      <c r="B408" s="13"/>
    </row>
    <row r="409" spans="2:2" x14ac:dyDescent="0.2">
      <c r="B409" s="13"/>
    </row>
    <row r="410" spans="2:2" x14ac:dyDescent="0.2">
      <c r="B410" s="13"/>
    </row>
    <row r="411" spans="2:2" x14ac:dyDescent="0.2">
      <c r="B411" s="13"/>
    </row>
    <row r="412" spans="2:2" x14ac:dyDescent="0.2">
      <c r="B412" s="13"/>
    </row>
    <row r="413" spans="2:2" x14ac:dyDescent="0.2">
      <c r="B413" s="13"/>
    </row>
    <row r="414" spans="2:2" x14ac:dyDescent="0.2">
      <c r="B414" s="13"/>
    </row>
    <row r="415" spans="2:2" x14ac:dyDescent="0.2">
      <c r="B415" s="13"/>
    </row>
    <row r="416" spans="2:2" x14ac:dyDescent="0.2">
      <c r="B416" s="13"/>
    </row>
    <row r="417" spans="2:2" x14ac:dyDescent="0.2">
      <c r="B417" s="13"/>
    </row>
    <row r="418" spans="2:2" x14ac:dyDescent="0.2">
      <c r="B418" s="13"/>
    </row>
    <row r="419" spans="2:2" x14ac:dyDescent="0.2">
      <c r="B419" s="13"/>
    </row>
    <row r="420" spans="2:2" x14ac:dyDescent="0.2">
      <c r="B420" s="13"/>
    </row>
    <row r="421" spans="2:2" x14ac:dyDescent="0.2">
      <c r="B421" s="13"/>
    </row>
    <row r="422" spans="2:2" x14ac:dyDescent="0.2">
      <c r="B422" s="13"/>
    </row>
    <row r="423" spans="2:2" x14ac:dyDescent="0.2">
      <c r="B423" s="13"/>
    </row>
    <row r="424" spans="2:2" x14ac:dyDescent="0.2">
      <c r="B424" s="13"/>
    </row>
    <row r="425" spans="2:2" x14ac:dyDescent="0.2">
      <c r="B425" s="13"/>
    </row>
    <row r="426" spans="2:2" x14ac:dyDescent="0.2">
      <c r="B426" s="13"/>
    </row>
    <row r="427" spans="2:2" x14ac:dyDescent="0.2">
      <c r="B427" s="13"/>
    </row>
    <row r="428" spans="2:2" x14ac:dyDescent="0.2">
      <c r="B428" s="13"/>
    </row>
    <row r="429" spans="2:2" x14ac:dyDescent="0.2">
      <c r="B429" s="13"/>
    </row>
    <row r="430" spans="2:2" x14ac:dyDescent="0.2">
      <c r="B430" s="13"/>
    </row>
    <row r="431" spans="2:2" x14ac:dyDescent="0.2">
      <c r="B431" s="13"/>
    </row>
    <row r="432" spans="2:2" x14ac:dyDescent="0.2">
      <c r="B432" s="13"/>
    </row>
    <row r="433" spans="2:2" x14ac:dyDescent="0.2">
      <c r="B433" s="13"/>
    </row>
    <row r="434" spans="2:2" x14ac:dyDescent="0.2">
      <c r="B434" s="13"/>
    </row>
    <row r="435" spans="2:2" x14ac:dyDescent="0.2">
      <c r="B435" s="13"/>
    </row>
    <row r="436" spans="2:2" x14ac:dyDescent="0.2">
      <c r="B436" s="13"/>
    </row>
    <row r="437" spans="2:2" x14ac:dyDescent="0.2">
      <c r="B437" s="13"/>
    </row>
    <row r="438" spans="2:2" x14ac:dyDescent="0.2">
      <c r="B438" s="13"/>
    </row>
    <row r="439" spans="2:2" x14ac:dyDescent="0.2">
      <c r="B439" s="13"/>
    </row>
    <row r="440" spans="2:2" x14ac:dyDescent="0.2">
      <c r="B440" s="13"/>
    </row>
    <row r="441" spans="2:2" x14ac:dyDescent="0.2">
      <c r="B441" s="13"/>
    </row>
    <row r="442" spans="2:2" x14ac:dyDescent="0.2">
      <c r="B442" s="13"/>
    </row>
    <row r="443" spans="2:2" x14ac:dyDescent="0.2">
      <c r="B443" s="13"/>
    </row>
    <row r="444" spans="2:2" x14ac:dyDescent="0.2">
      <c r="B444" s="13"/>
    </row>
    <row r="445" spans="2:2" x14ac:dyDescent="0.2">
      <c r="B445" s="13"/>
    </row>
    <row r="446" spans="2:2" x14ac:dyDescent="0.2">
      <c r="B446" s="13"/>
    </row>
    <row r="447" spans="2:2" x14ac:dyDescent="0.2">
      <c r="B447" s="13"/>
    </row>
    <row r="448" spans="2:2" x14ac:dyDescent="0.2">
      <c r="B448" s="13"/>
    </row>
    <row r="449" spans="2:2" x14ac:dyDescent="0.2">
      <c r="B449" s="13"/>
    </row>
    <row r="450" spans="2:2" x14ac:dyDescent="0.2">
      <c r="B450" s="13"/>
    </row>
    <row r="451" spans="2:2" x14ac:dyDescent="0.2">
      <c r="B451" s="13"/>
    </row>
    <row r="452" spans="2:2" x14ac:dyDescent="0.2">
      <c r="B452" s="13"/>
    </row>
    <row r="453" spans="2:2" x14ac:dyDescent="0.2">
      <c r="B453" s="13"/>
    </row>
    <row r="454" spans="2:2" x14ac:dyDescent="0.2">
      <c r="B454" s="13"/>
    </row>
    <row r="455" spans="2:2" x14ac:dyDescent="0.2">
      <c r="B455" s="13"/>
    </row>
    <row r="456" spans="2:2" x14ac:dyDescent="0.2">
      <c r="B456" s="13"/>
    </row>
    <row r="457" spans="2:2" x14ac:dyDescent="0.2">
      <c r="B457" s="13"/>
    </row>
  </sheetData>
  <protectedRanges>
    <protectedRange sqref="A246:D253" name="Range1"/>
  </protectedRanges>
  <sortState xmlns:xlrd2="http://schemas.microsoft.com/office/spreadsheetml/2017/richdata2" ref="A21:AE265">
    <sortCondition ref="C21:C265"/>
  </sortState>
  <phoneticPr fontId="8" type="noConversion"/>
  <hyperlinks>
    <hyperlink ref="H2141" r:id="rId1" display="http://vsolj.cetus-net.org/bulletin.html"/>
    <hyperlink ref="H65133" r:id="rId2" display="http://vsolj.cetus-net.org/bulletin.html"/>
    <hyperlink ref="H65126" r:id="rId3" display="https://www.aavso.org/ejaavso"/>
    <hyperlink ref="AP1277" r:id="rId4" display="http://cdsbib.u-strasbg.fr/cgi-bin/cdsbib?1990RMxAA..21..381G"/>
    <hyperlink ref="AP1281" r:id="rId5" display="http://cdsbib.u-strasbg.fr/cgi-bin/cdsbib?1990RMxAA..21..381G"/>
    <hyperlink ref="AP1280" r:id="rId6" display="http://cdsbib.u-strasbg.fr/cgi-bin/cdsbib?1990RMxAA..21..381G"/>
    <hyperlink ref="AP1261" r:id="rId7" display="http://cdsbib.u-strasbg.fr/cgi-bin/cdsbib?1990RMxAA..21..381G"/>
    <hyperlink ref="I65133" r:id="rId8" display="http://vsolj.cetus-net.org/bulletin.html"/>
    <hyperlink ref="AQ1417" r:id="rId9" display="http://cdsbib.u-strasbg.fr/cgi-bin/cdsbib?1990RMxAA..21..381G"/>
    <hyperlink ref="AQ56183" r:id="rId10" display="http://cdsbib.u-strasbg.fr/cgi-bin/cdsbib?1990RMxAA..21..381G"/>
    <hyperlink ref="AQ1418" r:id="rId11" display="http://cdsbib.u-strasbg.fr/cgi-bin/cdsbib?1990RMxAA..21..381G"/>
    <hyperlink ref="H65130" r:id="rId12" display="https://www.aavso.org/ejaavso"/>
    <hyperlink ref="H2303" r:id="rId13" display="http://vsolj.cetus-net.org/bulletin.html"/>
    <hyperlink ref="AP3547" r:id="rId14" display="http://cdsbib.u-strasbg.fr/cgi-bin/cdsbib?1990RMxAA..21..381G"/>
    <hyperlink ref="AP3550" r:id="rId15" display="http://cdsbib.u-strasbg.fr/cgi-bin/cdsbib?1990RMxAA..21..381G"/>
    <hyperlink ref="AP3548" r:id="rId16" display="http://cdsbib.u-strasbg.fr/cgi-bin/cdsbib?1990RMxAA..21..381G"/>
    <hyperlink ref="AP3532" r:id="rId17" display="http://cdsbib.u-strasbg.fr/cgi-bin/cdsbib?1990RMxAA..21..381G"/>
    <hyperlink ref="I2303" r:id="rId18" display="http://vsolj.cetus-net.org/bulletin.html"/>
    <hyperlink ref="AQ3761" r:id="rId19" display="http://cdsbib.u-strasbg.fr/cgi-bin/cdsbib?1990RMxAA..21..381G"/>
    <hyperlink ref="AQ462" r:id="rId20" display="http://cdsbib.u-strasbg.fr/cgi-bin/cdsbib?1990RMxAA..21..381G"/>
    <hyperlink ref="AQ3765" r:id="rId21" display="http://cdsbib.u-strasbg.fr/cgi-bin/cdsbib?1990RMxAA..21..381G"/>
    <hyperlink ref="H64827" r:id="rId22" display="http://vsolj.cetus-net.org/bulletin.html"/>
    <hyperlink ref="H64820" r:id="rId23" display="https://www.aavso.org/ejaavso"/>
    <hyperlink ref="I64827" r:id="rId24" display="http://vsolj.cetus-net.org/bulletin.html"/>
    <hyperlink ref="AQ58478" r:id="rId25" display="http://cdsbib.u-strasbg.fr/cgi-bin/cdsbib?1990RMxAA..21..381G"/>
    <hyperlink ref="H64824" r:id="rId26" display="https://www.aavso.org/ejaavso"/>
    <hyperlink ref="AP5842" r:id="rId27" display="http://cdsbib.u-strasbg.fr/cgi-bin/cdsbib?1990RMxAA..21..381G"/>
    <hyperlink ref="AP5845" r:id="rId28" display="http://cdsbib.u-strasbg.fr/cgi-bin/cdsbib?1990RMxAA..21..381G"/>
    <hyperlink ref="AP5843" r:id="rId29" display="http://cdsbib.u-strasbg.fr/cgi-bin/cdsbib?1990RMxAA..21..381G"/>
    <hyperlink ref="AP5827" r:id="rId30" display="http://cdsbib.u-strasbg.fr/cgi-bin/cdsbib?1990RMxAA..21..381G"/>
    <hyperlink ref="AQ6056" r:id="rId31" display="http://cdsbib.u-strasbg.fr/cgi-bin/cdsbib?1990RMxAA..21..381G"/>
    <hyperlink ref="AQ6060" r:id="rId32" display="http://cdsbib.u-strasbg.fr/cgi-bin/cdsbib?1990RMxAA..21..381G"/>
    <hyperlink ref="AQ210" r:id="rId33" display="http://cdsbib.u-strasbg.fr/cgi-bin/cdsbib?1990RMxAA..21..381G"/>
    <hyperlink ref="I2948" r:id="rId34" display="http://vsolj.cetus-net.org/bulletin.html"/>
    <hyperlink ref="H2948" r:id="rId35" display="http://vsolj.cetus-net.org/bulletin.html"/>
    <hyperlink ref="AQ865" r:id="rId36" display="http://cdsbib.u-strasbg.fr/cgi-bin/cdsbib?1990RMxAA..21..381G"/>
    <hyperlink ref="AQ864" r:id="rId37" display="http://cdsbib.u-strasbg.fr/cgi-bin/cdsbib?1990RMxAA..21..381G"/>
    <hyperlink ref="AP4118" r:id="rId38" display="http://cdsbib.u-strasbg.fr/cgi-bin/cdsbib?1990RMxAA..21..381G"/>
    <hyperlink ref="AP4136" r:id="rId39" display="http://cdsbib.u-strasbg.fr/cgi-bin/cdsbib?1990RMxAA..21..381G"/>
    <hyperlink ref="AP4137" r:id="rId40" display="http://cdsbib.u-strasbg.fr/cgi-bin/cdsbib?1990RMxAA..21..381G"/>
    <hyperlink ref="AP4133" r:id="rId41" display="http://cdsbib.u-strasbg.fr/cgi-bin/cdsbib?1990RMxAA..21..381G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62" workbookViewId="0">
      <selection activeCell="A152" sqref="A152:D210"/>
    </sheetView>
  </sheetViews>
  <sheetFormatPr defaultRowHeight="12.75" x14ac:dyDescent="0.2"/>
  <cols>
    <col min="1" max="1" width="19.7109375" style="47" customWidth="1"/>
    <col min="2" max="2" width="4.42578125" style="9" customWidth="1"/>
    <col min="3" max="3" width="12.7109375" style="4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145</v>
      </c>
      <c r="I1" s="48" t="s">
        <v>146</v>
      </c>
      <c r="J1" s="49" t="s">
        <v>147</v>
      </c>
    </row>
    <row r="2" spans="1:16" x14ac:dyDescent="0.2">
      <c r="I2" s="50" t="s">
        <v>148</v>
      </c>
      <c r="J2" s="51" t="s">
        <v>149</v>
      </c>
    </row>
    <row r="3" spans="1:16" x14ac:dyDescent="0.2">
      <c r="A3" s="52" t="s">
        <v>150</v>
      </c>
      <c r="I3" s="50" t="s">
        <v>151</v>
      </c>
      <c r="J3" s="51" t="s">
        <v>58</v>
      </c>
    </row>
    <row r="4" spans="1:16" x14ac:dyDescent="0.2">
      <c r="I4" s="50" t="s">
        <v>152</v>
      </c>
      <c r="J4" s="51" t="s">
        <v>58</v>
      </c>
    </row>
    <row r="5" spans="1:16" ht="13.5" thickBot="1" x14ac:dyDescent="0.25">
      <c r="I5" s="53" t="s">
        <v>153</v>
      </c>
      <c r="J5" s="54" t="s">
        <v>154</v>
      </c>
    </row>
    <row r="10" spans="1:16" ht="13.5" thickBot="1" x14ac:dyDescent="0.25"/>
    <row r="11" spans="1:16" ht="12.75" customHeight="1" thickBot="1" x14ac:dyDescent="0.25">
      <c r="A11" s="47" t="str">
        <f t="shared" ref="A11:A42" si="0">P11</f>
        <v> BBS 23 </v>
      </c>
      <c r="B11" s="13" t="str">
        <f t="shared" ref="B11:B42" si="1">IF(H11=INT(H11),"I","II")</f>
        <v>I</v>
      </c>
      <c r="C11" s="47">
        <f t="shared" ref="C11:C42" si="2">1*G11</f>
        <v>42617.385999999999</v>
      </c>
      <c r="D11" s="9" t="str">
        <f t="shared" ref="D11:D42" si="3">VLOOKUP(F11,I$1:J$5,2,FALSE)</f>
        <v>vis</v>
      </c>
      <c r="E11" s="55">
        <f>VLOOKUP(C11,Active!C$21:E$967,3,FALSE)</f>
        <v>18073.997247174426</v>
      </c>
      <c r="F11" s="13" t="s">
        <v>153</v>
      </c>
      <c r="G11" s="9" t="str">
        <f t="shared" ref="G11:G42" si="4">MID(I11,3,LEN(I11)-3)</f>
        <v>42617.386</v>
      </c>
      <c r="H11" s="47">
        <f t="shared" ref="H11:H42" si="5">1*K11</f>
        <v>18074</v>
      </c>
      <c r="I11" s="56" t="s">
        <v>266</v>
      </c>
      <c r="J11" s="57" t="s">
        <v>267</v>
      </c>
      <c r="K11" s="56">
        <v>18074</v>
      </c>
      <c r="L11" s="56" t="s">
        <v>228</v>
      </c>
      <c r="M11" s="57" t="s">
        <v>160</v>
      </c>
      <c r="N11" s="57"/>
      <c r="O11" s="58" t="s">
        <v>268</v>
      </c>
      <c r="P11" s="58" t="s">
        <v>269</v>
      </c>
    </row>
    <row r="12" spans="1:16" ht="12.75" customHeight="1" thickBot="1" x14ac:dyDescent="0.25">
      <c r="A12" s="47" t="str">
        <f t="shared" si="0"/>
        <v> AOEB 3 </v>
      </c>
      <c r="B12" s="13" t="str">
        <f t="shared" si="1"/>
        <v>I</v>
      </c>
      <c r="C12" s="47">
        <f t="shared" si="2"/>
        <v>43326.798000000003</v>
      </c>
      <c r="D12" s="9" t="str">
        <f t="shared" si="3"/>
        <v>vis</v>
      </c>
      <c r="E12" s="55">
        <f>VLOOKUP(C12,Active!C$21:E$967,3,FALSE)</f>
        <v>18861.007602497935</v>
      </c>
      <c r="F12" s="13" t="s">
        <v>153</v>
      </c>
      <c r="G12" s="9" t="str">
        <f t="shared" si="4"/>
        <v>43326.798</v>
      </c>
      <c r="H12" s="47">
        <f t="shared" si="5"/>
        <v>18861</v>
      </c>
      <c r="I12" s="56" t="s">
        <v>270</v>
      </c>
      <c r="J12" s="57" t="s">
        <v>271</v>
      </c>
      <c r="K12" s="56">
        <v>18861</v>
      </c>
      <c r="L12" s="56" t="s">
        <v>179</v>
      </c>
      <c r="M12" s="57" t="s">
        <v>160</v>
      </c>
      <c r="N12" s="57"/>
      <c r="O12" s="58" t="s">
        <v>272</v>
      </c>
      <c r="P12" s="58" t="s">
        <v>273</v>
      </c>
    </row>
    <row r="13" spans="1:16" ht="12.75" customHeight="1" thickBot="1" x14ac:dyDescent="0.25">
      <c r="A13" s="47" t="str">
        <f t="shared" si="0"/>
        <v>BAVM 31 </v>
      </c>
      <c r="B13" s="13" t="str">
        <f t="shared" si="1"/>
        <v>I</v>
      </c>
      <c r="C13" s="47">
        <f t="shared" si="2"/>
        <v>43440.375999999997</v>
      </c>
      <c r="D13" s="9" t="str">
        <f t="shared" si="3"/>
        <v>vis</v>
      </c>
      <c r="E13" s="55">
        <f>VLOOKUP(C13,Active!C$21:E$967,3,FALSE)</f>
        <v>18987.009223751775</v>
      </c>
      <c r="F13" s="13" t="s">
        <v>153</v>
      </c>
      <c r="G13" s="9" t="str">
        <f t="shared" si="4"/>
        <v>43440.376</v>
      </c>
      <c r="H13" s="47">
        <f t="shared" si="5"/>
        <v>18987</v>
      </c>
      <c r="I13" s="56" t="s">
        <v>274</v>
      </c>
      <c r="J13" s="57" t="s">
        <v>275</v>
      </c>
      <c r="K13" s="56">
        <v>18987</v>
      </c>
      <c r="L13" s="56" t="s">
        <v>191</v>
      </c>
      <c r="M13" s="57" t="s">
        <v>160</v>
      </c>
      <c r="N13" s="57"/>
      <c r="O13" s="58" t="s">
        <v>276</v>
      </c>
      <c r="P13" s="59" t="s">
        <v>277</v>
      </c>
    </row>
    <row r="14" spans="1:16" ht="12.75" customHeight="1" thickBot="1" x14ac:dyDescent="0.25">
      <c r="A14" s="47" t="str">
        <f t="shared" si="0"/>
        <v> BBS 39 </v>
      </c>
      <c r="B14" s="13" t="str">
        <f t="shared" si="1"/>
        <v>I</v>
      </c>
      <c r="C14" s="47">
        <f t="shared" si="2"/>
        <v>43769.394999999997</v>
      </c>
      <c r="D14" s="9" t="str">
        <f t="shared" si="3"/>
        <v>vis</v>
      </c>
      <c r="E14" s="55">
        <f>VLOOKUP(C14,Active!C$21:E$967,3,FALSE)</f>
        <v>19352.017653406456</v>
      </c>
      <c r="F14" s="13" t="s">
        <v>153</v>
      </c>
      <c r="G14" s="9" t="str">
        <f t="shared" si="4"/>
        <v>43769.395</v>
      </c>
      <c r="H14" s="47">
        <f t="shared" si="5"/>
        <v>19352</v>
      </c>
      <c r="I14" s="56" t="s">
        <v>278</v>
      </c>
      <c r="J14" s="57" t="s">
        <v>279</v>
      </c>
      <c r="K14" s="56">
        <v>19352</v>
      </c>
      <c r="L14" s="56" t="s">
        <v>280</v>
      </c>
      <c r="M14" s="57" t="s">
        <v>160</v>
      </c>
      <c r="N14" s="57"/>
      <c r="O14" s="58" t="s">
        <v>268</v>
      </c>
      <c r="P14" s="58" t="s">
        <v>281</v>
      </c>
    </row>
    <row r="15" spans="1:16" ht="12.75" customHeight="1" thickBot="1" x14ac:dyDescent="0.25">
      <c r="A15" s="47" t="str">
        <f t="shared" si="0"/>
        <v> AOEB 3 </v>
      </c>
      <c r="B15" s="13" t="str">
        <f t="shared" si="1"/>
        <v>I</v>
      </c>
      <c r="C15" s="47">
        <f t="shared" si="2"/>
        <v>43820.758999999998</v>
      </c>
      <c r="D15" s="9" t="str">
        <f t="shared" si="3"/>
        <v>vis</v>
      </c>
      <c r="E15" s="55">
        <f>VLOOKUP(C15,Active!C$21:E$967,3,FALSE)</f>
        <v>19409.000055580138</v>
      </c>
      <c r="F15" s="13" t="s">
        <v>153</v>
      </c>
      <c r="G15" s="9" t="str">
        <f t="shared" si="4"/>
        <v>43820.759</v>
      </c>
      <c r="H15" s="47">
        <f t="shared" si="5"/>
        <v>19409</v>
      </c>
      <c r="I15" s="56" t="s">
        <v>282</v>
      </c>
      <c r="J15" s="57" t="s">
        <v>283</v>
      </c>
      <c r="K15" s="56">
        <v>19409</v>
      </c>
      <c r="L15" s="56" t="s">
        <v>212</v>
      </c>
      <c r="M15" s="57" t="s">
        <v>160</v>
      </c>
      <c r="N15" s="57"/>
      <c r="O15" s="58" t="s">
        <v>272</v>
      </c>
      <c r="P15" s="58" t="s">
        <v>273</v>
      </c>
    </row>
    <row r="16" spans="1:16" ht="12.75" customHeight="1" thickBot="1" x14ac:dyDescent="0.25">
      <c r="A16" s="47" t="str">
        <f t="shared" si="0"/>
        <v> AOEB 3 </v>
      </c>
      <c r="B16" s="13" t="str">
        <f t="shared" si="1"/>
        <v>I</v>
      </c>
      <c r="C16" s="47">
        <f t="shared" si="2"/>
        <v>44049.714</v>
      </c>
      <c r="D16" s="9" t="str">
        <f t="shared" si="3"/>
        <v>vis</v>
      </c>
      <c r="E16" s="55">
        <f>VLOOKUP(C16,Active!C$21:E$967,3,FALSE)</f>
        <v>19662.999079987811</v>
      </c>
      <c r="F16" s="13" t="s">
        <v>153</v>
      </c>
      <c r="G16" s="9" t="str">
        <f t="shared" si="4"/>
        <v>44049.714</v>
      </c>
      <c r="H16" s="47">
        <f t="shared" si="5"/>
        <v>19663</v>
      </c>
      <c r="I16" s="56" t="s">
        <v>284</v>
      </c>
      <c r="J16" s="57" t="s">
        <v>285</v>
      </c>
      <c r="K16" s="56">
        <v>19663</v>
      </c>
      <c r="L16" s="56" t="s">
        <v>286</v>
      </c>
      <c r="M16" s="57" t="s">
        <v>160</v>
      </c>
      <c r="N16" s="57"/>
      <c r="O16" s="58" t="s">
        <v>272</v>
      </c>
      <c r="P16" s="58" t="s">
        <v>273</v>
      </c>
    </row>
    <row r="17" spans="1:16" ht="12.75" customHeight="1" thickBot="1" x14ac:dyDescent="0.25">
      <c r="A17" s="47" t="str">
        <f t="shared" si="0"/>
        <v>BAVM 32 </v>
      </c>
      <c r="B17" s="13" t="str">
        <f t="shared" si="1"/>
        <v>I</v>
      </c>
      <c r="C17" s="47">
        <f t="shared" si="2"/>
        <v>44490.502999999997</v>
      </c>
      <c r="D17" s="9" t="str">
        <f t="shared" si="3"/>
        <v>vis</v>
      </c>
      <c r="E17" s="55">
        <f>VLOOKUP(C17,Active!C$21:E$967,3,FALSE)</f>
        <v>20152.003364539934</v>
      </c>
      <c r="F17" s="13" t="s">
        <v>153</v>
      </c>
      <c r="G17" s="9" t="str">
        <f t="shared" si="4"/>
        <v>44490.503</v>
      </c>
      <c r="H17" s="47">
        <f t="shared" si="5"/>
        <v>20152</v>
      </c>
      <c r="I17" s="56" t="s">
        <v>287</v>
      </c>
      <c r="J17" s="57" t="s">
        <v>288</v>
      </c>
      <c r="K17" s="56">
        <v>20152</v>
      </c>
      <c r="L17" s="56" t="s">
        <v>208</v>
      </c>
      <c r="M17" s="57" t="s">
        <v>160</v>
      </c>
      <c r="N17" s="57"/>
      <c r="O17" s="58" t="s">
        <v>276</v>
      </c>
      <c r="P17" s="59" t="s">
        <v>289</v>
      </c>
    </row>
    <row r="18" spans="1:16" ht="12.75" customHeight="1" thickBot="1" x14ac:dyDescent="0.25">
      <c r="A18" s="47" t="str">
        <f t="shared" si="0"/>
        <v> BBS 50 </v>
      </c>
      <c r="B18" s="13" t="str">
        <f t="shared" si="1"/>
        <v>I</v>
      </c>
      <c r="C18" s="47">
        <f t="shared" si="2"/>
        <v>44509.436000000002</v>
      </c>
      <c r="D18" s="9" t="str">
        <f t="shared" si="3"/>
        <v>vis</v>
      </c>
      <c r="E18" s="55">
        <f>VLOOKUP(C18,Active!C$21:E$967,3,FALSE)</f>
        <v>20173.007332695735</v>
      </c>
      <c r="F18" s="13" t="s">
        <v>153</v>
      </c>
      <c r="G18" s="9" t="str">
        <f t="shared" si="4"/>
        <v>44509.436</v>
      </c>
      <c r="H18" s="47">
        <f t="shared" si="5"/>
        <v>20173</v>
      </c>
      <c r="I18" s="56" t="s">
        <v>290</v>
      </c>
      <c r="J18" s="57" t="s">
        <v>291</v>
      </c>
      <c r="K18" s="56">
        <v>20173</v>
      </c>
      <c r="L18" s="56" t="s">
        <v>179</v>
      </c>
      <c r="M18" s="57" t="s">
        <v>160</v>
      </c>
      <c r="N18" s="57"/>
      <c r="O18" s="58" t="s">
        <v>292</v>
      </c>
      <c r="P18" s="58" t="s">
        <v>293</v>
      </c>
    </row>
    <row r="19" spans="1:16" ht="12.75" customHeight="1" thickBot="1" x14ac:dyDescent="0.25">
      <c r="A19" s="47" t="str">
        <f t="shared" si="0"/>
        <v> BBS 50 </v>
      </c>
      <c r="B19" s="13" t="str">
        <f t="shared" si="1"/>
        <v>I</v>
      </c>
      <c r="C19" s="47">
        <f t="shared" si="2"/>
        <v>44510.328000000001</v>
      </c>
      <c r="D19" s="9" t="str">
        <f t="shared" si="3"/>
        <v>vis</v>
      </c>
      <c r="E19" s="55">
        <f>VLOOKUP(C19,Active!C$21:E$967,3,FALSE)</f>
        <v>20173.996903265375</v>
      </c>
      <c r="F19" s="13" t="s">
        <v>153</v>
      </c>
      <c r="G19" s="9" t="str">
        <f t="shared" si="4"/>
        <v>44510.328</v>
      </c>
      <c r="H19" s="47">
        <f t="shared" si="5"/>
        <v>20174</v>
      </c>
      <c r="I19" s="56" t="s">
        <v>294</v>
      </c>
      <c r="J19" s="57" t="s">
        <v>295</v>
      </c>
      <c r="K19" s="56">
        <v>20174</v>
      </c>
      <c r="L19" s="56" t="s">
        <v>155</v>
      </c>
      <c r="M19" s="57" t="s">
        <v>160</v>
      </c>
      <c r="N19" s="57"/>
      <c r="O19" s="58" t="s">
        <v>292</v>
      </c>
      <c r="P19" s="58" t="s">
        <v>293</v>
      </c>
    </row>
    <row r="20" spans="1:16" ht="12.75" customHeight="1" thickBot="1" x14ac:dyDescent="0.25">
      <c r="A20" s="47" t="str">
        <f t="shared" si="0"/>
        <v> AOEB 3 </v>
      </c>
      <c r="B20" s="13" t="str">
        <f t="shared" si="1"/>
        <v>I</v>
      </c>
      <c r="C20" s="47">
        <f t="shared" si="2"/>
        <v>44525.646999999997</v>
      </c>
      <c r="D20" s="9" t="str">
        <f t="shared" si="3"/>
        <v>vis</v>
      </c>
      <c r="E20" s="55">
        <f>VLOOKUP(C20,Active!C$21:E$967,3,FALSE)</f>
        <v>20190.991557476464</v>
      </c>
      <c r="F20" s="13" t="s">
        <v>153</v>
      </c>
      <c r="G20" s="9" t="str">
        <f t="shared" si="4"/>
        <v>44525.647</v>
      </c>
      <c r="H20" s="47">
        <f t="shared" si="5"/>
        <v>20191</v>
      </c>
      <c r="I20" s="56" t="s">
        <v>296</v>
      </c>
      <c r="J20" s="57" t="s">
        <v>297</v>
      </c>
      <c r="K20" s="56">
        <v>20191</v>
      </c>
      <c r="L20" s="56" t="s">
        <v>298</v>
      </c>
      <c r="M20" s="57" t="s">
        <v>160</v>
      </c>
      <c r="N20" s="57"/>
      <c r="O20" s="58" t="s">
        <v>299</v>
      </c>
      <c r="P20" s="58" t="s">
        <v>273</v>
      </c>
    </row>
    <row r="21" spans="1:16" ht="12.75" customHeight="1" thickBot="1" x14ac:dyDescent="0.25">
      <c r="A21" s="47" t="str">
        <f t="shared" si="0"/>
        <v> AOEB 3 </v>
      </c>
      <c r="B21" s="13" t="str">
        <f t="shared" si="1"/>
        <v>I</v>
      </c>
      <c r="C21" s="47">
        <f t="shared" si="2"/>
        <v>44525.663</v>
      </c>
      <c r="D21" s="9" t="str">
        <f t="shared" si="3"/>
        <v>vis</v>
      </c>
      <c r="E21" s="55">
        <f>VLOOKUP(C21,Active!C$21:E$967,3,FALSE)</f>
        <v>20191.009307621214</v>
      </c>
      <c r="F21" s="13" t="s">
        <v>153</v>
      </c>
      <c r="G21" s="9" t="str">
        <f t="shared" si="4"/>
        <v>44525.663</v>
      </c>
      <c r="H21" s="47">
        <f t="shared" si="5"/>
        <v>20191</v>
      </c>
      <c r="I21" s="56" t="s">
        <v>300</v>
      </c>
      <c r="J21" s="57" t="s">
        <v>301</v>
      </c>
      <c r="K21" s="56">
        <v>20191</v>
      </c>
      <c r="L21" s="56" t="s">
        <v>191</v>
      </c>
      <c r="M21" s="57" t="s">
        <v>160</v>
      </c>
      <c r="N21" s="57"/>
      <c r="O21" s="58" t="s">
        <v>272</v>
      </c>
      <c r="P21" s="58" t="s">
        <v>273</v>
      </c>
    </row>
    <row r="22" spans="1:16" ht="12.75" customHeight="1" thickBot="1" x14ac:dyDescent="0.25">
      <c r="A22" s="47" t="str">
        <f t="shared" si="0"/>
        <v> AOEB 3 </v>
      </c>
      <c r="B22" s="13" t="str">
        <f t="shared" si="1"/>
        <v>I</v>
      </c>
      <c r="C22" s="47">
        <f t="shared" si="2"/>
        <v>44544.591999999997</v>
      </c>
      <c r="D22" s="9" t="str">
        <f t="shared" si="3"/>
        <v>vis</v>
      </c>
      <c r="E22" s="55">
        <f>VLOOKUP(C22,Active!C$21:E$967,3,FALSE)</f>
        <v>20212.008838240821</v>
      </c>
      <c r="F22" s="13" t="s">
        <v>153</v>
      </c>
      <c r="G22" s="9" t="str">
        <f t="shared" si="4"/>
        <v>44544.592</v>
      </c>
      <c r="H22" s="47">
        <f t="shared" si="5"/>
        <v>20212</v>
      </c>
      <c r="I22" s="56" t="s">
        <v>302</v>
      </c>
      <c r="J22" s="57" t="s">
        <v>303</v>
      </c>
      <c r="K22" s="56">
        <v>20212</v>
      </c>
      <c r="L22" s="56" t="s">
        <v>191</v>
      </c>
      <c r="M22" s="57" t="s">
        <v>160</v>
      </c>
      <c r="N22" s="57"/>
      <c r="O22" s="58" t="s">
        <v>304</v>
      </c>
      <c r="P22" s="58" t="s">
        <v>273</v>
      </c>
    </row>
    <row r="23" spans="1:16" ht="12.75" customHeight="1" thickBot="1" x14ac:dyDescent="0.25">
      <c r="A23" s="47" t="str">
        <f t="shared" si="0"/>
        <v> AOEB 3 </v>
      </c>
      <c r="B23" s="13" t="str">
        <f t="shared" si="1"/>
        <v>I</v>
      </c>
      <c r="C23" s="47">
        <f t="shared" si="2"/>
        <v>44562.605000000003</v>
      </c>
      <c r="D23" s="9" t="str">
        <f t="shared" si="3"/>
        <v>vis</v>
      </c>
      <c r="E23" s="55">
        <f>VLOOKUP(C23,Active!C$21:E$967,3,FALSE)</f>
        <v>20231.992173073679</v>
      </c>
      <c r="F23" s="13" t="s">
        <v>153</v>
      </c>
      <c r="G23" s="9" t="str">
        <f t="shared" si="4"/>
        <v>44562.605</v>
      </c>
      <c r="H23" s="47">
        <f t="shared" si="5"/>
        <v>20232</v>
      </c>
      <c r="I23" s="56" t="s">
        <v>305</v>
      </c>
      <c r="J23" s="57" t="s">
        <v>306</v>
      </c>
      <c r="K23" s="56">
        <v>20232</v>
      </c>
      <c r="L23" s="56" t="s">
        <v>307</v>
      </c>
      <c r="M23" s="57" t="s">
        <v>160</v>
      </c>
      <c r="N23" s="57"/>
      <c r="O23" s="58" t="s">
        <v>304</v>
      </c>
      <c r="P23" s="58" t="s">
        <v>273</v>
      </c>
    </row>
    <row r="24" spans="1:16" ht="12.75" customHeight="1" thickBot="1" x14ac:dyDescent="0.25">
      <c r="A24" s="47" t="str">
        <f t="shared" si="0"/>
        <v> BBS 52 </v>
      </c>
      <c r="B24" s="13" t="str">
        <f t="shared" si="1"/>
        <v>I</v>
      </c>
      <c r="C24" s="47">
        <f t="shared" si="2"/>
        <v>44591.466</v>
      </c>
      <c r="D24" s="9" t="str">
        <f t="shared" si="3"/>
        <v>vis</v>
      </c>
      <c r="E24" s="55">
        <f>VLOOKUP(C24,Active!C$21:E$967,3,FALSE)</f>
        <v>20264.010106044912</v>
      </c>
      <c r="F24" s="13" t="s">
        <v>153</v>
      </c>
      <c r="G24" s="9" t="str">
        <f t="shared" si="4"/>
        <v>44591.466</v>
      </c>
      <c r="H24" s="47">
        <f t="shared" si="5"/>
        <v>20264</v>
      </c>
      <c r="I24" s="56" t="s">
        <v>308</v>
      </c>
      <c r="J24" s="57" t="s">
        <v>309</v>
      </c>
      <c r="K24" s="56">
        <v>20264</v>
      </c>
      <c r="L24" s="56" t="s">
        <v>310</v>
      </c>
      <c r="M24" s="57" t="s">
        <v>160</v>
      </c>
      <c r="N24" s="57"/>
      <c r="O24" s="58" t="s">
        <v>292</v>
      </c>
      <c r="P24" s="58" t="s">
        <v>311</v>
      </c>
    </row>
    <row r="25" spans="1:16" ht="12.75" customHeight="1" thickBot="1" x14ac:dyDescent="0.25">
      <c r="A25" s="47" t="str">
        <f t="shared" si="0"/>
        <v> BBS 53 </v>
      </c>
      <c r="B25" s="13" t="str">
        <f t="shared" si="1"/>
        <v>I</v>
      </c>
      <c r="C25" s="47">
        <f t="shared" si="2"/>
        <v>44690.610999999997</v>
      </c>
      <c r="D25" s="9" t="str">
        <f t="shared" si="3"/>
        <v>vis</v>
      </c>
      <c r="E25" s="55">
        <f>VLOOKUP(C25,Active!C$21:E$967,3,FALSE)</f>
        <v>20373.999987353018</v>
      </c>
      <c r="F25" s="13" t="s">
        <v>153</v>
      </c>
      <c r="G25" s="9" t="str">
        <f t="shared" si="4"/>
        <v>44690.611</v>
      </c>
      <c r="H25" s="47">
        <f t="shared" si="5"/>
        <v>20374</v>
      </c>
      <c r="I25" s="56" t="s">
        <v>312</v>
      </c>
      <c r="J25" s="57" t="s">
        <v>313</v>
      </c>
      <c r="K25" s="56">
        <v>20374</v>
      </c>
      <c r="L25" s="56" t="s">
        <v>314</v>
      </c>
      <c r="M25" s="57" t="s">
        <v>160</v>
      </c>
      <c r="N25" s="57"/>
      <c r="O25" s="58" t="s">
        <v>292</v>
      </c>
      <c r="P25" s="58" t="s">
        <v>315</v>
      </c>
    </row>
    <row r="26" spans="1:16" ht="12.75" customHeight="1" thickBot="1" x14ac:dyDescent="0.25">
      <c r="A26" s="47" t="str">
        <f t="shared" si="0"/>
        <v> BBS 56 </v>
      </c>
      <c r="B26" s="13" t="str">
        <f t="shared" si="1"/>
        <v>I</v>
      </c>
      <c r="C26" s="47">
        <f t="shared" si="2"/>
        <v>44793.381000000001</v>
      </c>
      <c r="D26" s="9" t="str">
        <f t="shared" si="3"/>
        <v>vis</v>
      </c>
      <c r="E26" s="55">
        <f>VLOOKUP(C26,Active!C$21:E$967,3,FALSE)</f>
        <v>20488.011385830348</v>
      </c>
      <c r="F26" s="13" t="s">
        <v>153</v>
      </c>
      <c r="G26" s="9" t="str">
        <f t="shared" si="4"/>
        <v>44793.381</v>
      </c>
      <c r="H26" s="47">
        <f t="shared" si="5"/>
        <v>20488</v>
      </c>
      <c r="I26" s="56" t="s">
        <v>316</v>
      </c>
      <c r="J26" s="57" t="s">
        <v>317</v>
      </c>
      <c r="K26" s="56">
        <v>20488</v>
      </c>
      <c r="L26" s="56" t="s">
        <v>165</v>
      </c>
      <c r="M26" s="57" t="s">
        <v>160</v>
      </c>
      <c r="N26" s="57"/>
      <c r="O26" s="58" t="s">
        <v>292</v>
      </c>
      <c r="P26" s="58" t="s">
        <v>318</v>
      </c>
    </row>
    <row r="27" spans="1:16" ht="12.75" customHeight="1" thickBot="1" x14ac:dyDescent="0.25">
      <c r="A27" s="47" t="str">
        <f t="shared" si="0"/>
        <v> BBS 58 </v>
      </c>
      <c r="B27" s="13" t="str">
        <f t="shared" si="1"/>
        <v>I</v>
      </c>
      <c r="C27" s="47">
        <f t="shared" si="2"/>
        <v>44958.322999999997</v>
      </c>
      <c r="D27" s="9" t="str">
        <f t="shared" si="3"/>
        <v>vis</v>
      </c>
      <c r="E27" s="55">
        <f>VLOOKUP(C27,Active!C$21:E$967,3,FALSE)</f>
        <v>20670.995409257874</v>
      </c>
      <c r="F27" s="13" t="s">
        <v>153</v>
      </c>
      <c r="G27" s="9" t="str">
        <f t="shared" si="4"/>
        <v>44958.323</v>
      </c>
      <c r="H27" s="47">
        <f t="shared" si="5"/>
        <v>20671</v>
      </c>
      <c r="I27" s="56" t="s">
        <v>319</v>
      </c>
      <c r="J27" s="57" t="s">
        <v>320</v>
      </c>
      <c r="K27" s="56">
        <v>20671</v>
      </c>
      <c r="L27" s="56" t="s">
        <v>263</v>
      </c>
      <c r="M27" s="57" t="s">
        <v>160</v>
      </c>
      <c r="N27" s="57"/>
      <c r="O27" s="58" t="s">
        <v>292</v>
      </c>
      <c r="P27" s="58" t="s">
        <v>321</v>
      </c>
    </row>
    <row r="28" spans="1:16" ht="12.75" customHeight="1" thickBot="1" x14ac:dyDescent="0.25">
      <c r="A28" s="47" t="str">
        <f t="shared" si="0"/>
        <v> BBS 61 </v>
      </c>
      <c r="B28" s="13" t="str">
        <f t="shared" si="1"/>
        <v>I</v>
      </c>
      <c r="C28" s="47">
        <f t="shared" si="2"/>
        <v>45158.455000000002</v>
      </c>
      <c r="D28" s="9" t="str">
        <f t="shared" si="3"/>
        <v>vis</v>
      </c>
      <c r="E28" s="55">
        <f>VLOOKUP(C28,Active!C$21:E$967,3,FALSE)</f>
        <v>20893.018657288085</v>
      </c>
      <c r="F28" s="13" t="s">
        <v>153</v>
      </c>
      <c r="G28" s="9" t="str">
        <f t="shared" si="4"/>
        <v>45158.455</v>
      </c>
      <c r="H28" s="47">
        <f t="shared" si="5"/>
        <v>20893</v>
      </c>
      <c r="I28" s="56" t="s">
        <v>322</v>
      </c>
      <c r="J28" s="57" t="s">
        <v>323</v>
      </c>
      <c r="K28" s="56">
        <v>20893</v>
      </c>
      <c r="L28" s="56" t="s">
        <v>324</v>
      </c>
      <c r="M28" s="57" t="s">
        <v>160</v>
      </c>
      <c r="N28" s="57"/>
      <c r="O28" s="58" t="s">
        <v>292</v>
      </c>
      <c r="P28" s="58" t="s">
        <v>325</v>
      </c>
    </row>
    <row r="29" spans="1:16" ht="12.75" customHeight="1" thickBot="1" x14ac:dyDescent="0.25">
      <c r="A29" s="47" t="str">
        <f t="shared" si="0"/>
        <v> AOEB 3 </v>
      </c>
      <c r="B29" s="13" t="str">
        <f t="shared" si="1"/>
        <v>I</v>
      </c>
      <c r="C29" s="47">
        <f t="shared" si="2"/>
        <v>45173.745000000003</v>
      </c>
      <c r="D29" s="9" t="str">
        <f t="shared" si="3"/>
        <v>vis</v>
      </c>
      <c r="E29" s="55">
        <f>VLOOKUP(C29,Active!C$21:E$967,3,FALSE)</f>
        <v>20909.981139361826</v>
      </c>
      <c r="F29" s="13" t="s">
        <v>153</v>
      </c>
      <c r="G29" s="9" t="str">
        <f t="shared" si="4"/>
        <v>45173.745</v>
      </c>
      <c r="H29" s="47">
        <f t="shared" si="5"/>
        <v>20910</v>
      </c>
      <c r="I29" s="56" t="s">
        <v>326</v>
      </c>
      <c r="J29" s="57" t="s">
        <v>327</v>
      </c>
      <c r="K29" s="56">
        <v>20910</v>
      </c>
      <c r="L29" s="56" t="s">
        <v>328</v>
      </c>
      <c r="M29" s="57" t="s">
        <v>160</v>
      </c>
      <c r="N29" s="57"/>
      <c r="O29" s="58" t="s">
        <v>272</v>
      </c>
      <c r="P29" s="58" t="s">
        <v>273</v>
      </c>
    </row>
    <row r="30" spans="1:16" ht="12.75" customHeight="1" thickBot="1" x14ac:dyDescent="0.25">
      <c r="A30" s="47" t="str">
        <f t="shared" si="0"/>
        <v> BBS 62 </v>
      </c>
      <c r="B30" s="13" t="str">
        <f t="shared" si="1"/>
        <v>I</v>
      </c>
      <c r="C30" s="47">
        <f t="shared" si="2"/>
        <v>45223.353000000003</v>
      </c>
      <c r="D30" s="9" t="str">
        <f t="shared" si="3"/>
        <v>vis</v>
      </c>
      <c r="E30" s="55">
        <f>VLOOKUP(C30,Active!C$21:E$967,3,FALSE)</f>
        <v>20965.015463149539</v>
      </c>
      <c r="F30" s="13" t="s">
        <v>153</v>
      </c>
      <c r="G30" s="9" t="str">
        <f t="shared" si="4"/>
        <v>45223.353</v>
      </c>
      <c r="H30" s="47">
        <f t="shared" si="5"/>
        <v>20965</v>
      </c>
      <c r="I30" s="56" t="s">
        <v>329</v>
      </c>
      <c r="J30" s="57" t="s">
        <v>330</v>
      </c>
      <c r="K30" s="56">
        <v>20965</v>
      </c>
      <c r="L30" s="56" t="s">
        <v>331</v>
      </c>
      <c r="M30" s="57" t="s">
        <v>160</v>
      </c>
      <c r="N30" s="57"/>
      <c r="O30" s="58" t="s">
        <v>292</v>
      </c>
      <c r="P30" s="58" t="s">
        <v>332</v>
      </c>
    </row>
    <row r="31" spans="1:16" ht="12.75" customHeight="1" thickBot="1" x14ac:dyDescent="0.25">
      <c r="A31" s="47" t="str">
        <f t="shared" si="0"/>
        <v> BBS 63 </v>
      </c>
      <c r="B31" s="13" t="str">
        <f t="shared" si="1"/>
        <v>I</v>
      </c>
      <c r="C31" s="47">
        <f t="shared" si="2"/>
        <v>45249.497000000003</v>
      </c>
      <c r="D31" s="9" t="str">
        <f t="shared" si="3"/>
        <v>vis</v>
      </c>
      <c r="E31" s="55">
        <f>VLOOKUP(C31,Active!C$21:E$967,3,FALSE)</f>
        <v>20994.019199665945</v>
      </c>
      <c r="F31" s="13" t="s">
        <v>153</v>
      </c>
      <c r="G31" s="9" t="str">
        <f t="shared" si="4"/>
        <v>45249.497</v>
      </c>
      <c r="H31" s="47">
        <f t="shared" si="5"/>
        <v>20994</v>
      </c>
      <c r="I31" s="56" t="s">
        <v>333</v>
      </c>
      <c r="J31" s="57" t="s">
        <v>334</v>
      </c>
      <c r="K31" s="56">
        <v>20994</v>
      </c>
      <c r="L31" s="56" t="s">
        <v>324</v>
      </c>
      <c r="M31" s="57" t="s">
        <v>160</v>
      </c>
      <c r="N31" s="57"/>
      <c r="O31" s="58" t="s">
        <v>292</v>
      </c>
      <c r="P31" s="58" t="s">
        <v>335</v>
      </c>
    </row>
    <row r="32" spans="1:16" ht="12.75" customHeight="1" thickBot="1" x14ac:dyDescent="0.25">
      <c r="A32" s="47" t="str">
        <f t="shared" si="0"/>
        <v> BBS 63 </v>
      </c>
      <c r="B32" s="13" t="str">
        <f t="shared" si="1"/>
        <v>I</v>
      </c>
      <c r="C32" s="47">
        <f t="shared" si="2"/>
        <v>45269.307000000001</v>
      </c>
      <c r="D32" s="9" t="str">
        <f t="shared" si="3"/>
        <v>vis</v>
      </c>
      <c r="E32" s="55">
        <f>VLOOKUP(C32,Active!C$21:E$967,3,FALSE)</f>
        <v>21015.996097630679</v>
      </c>
      <c r="F32" s="13" t="s">
        <v>153</v>
      </c>
      <c r="G32" s="9" t="str">
        <f t="shared" si="4"/>
        <v>45269.307</v>
      </c>
      <c r="H32" s="47">
        <f t="shared" si="5"/>
        <v>21016</v>
      </c>
      <c r="I32" s="56" t="s">
        <v>336</v>
      </c>
      <c r="J32" s="57" t="s">
        <v>337</v>
      </c>
      <c r="K32" s="56">
        <v>21016</v>
      </c>
      <c r="L32" s="56" t="s">
        <v>263</v>
      </c>
      <c r="M32" s="57" t="s">
        <v>160</v>
      </c>
      <c r="N32" s="57"/>
      <c r="O32" s="58" t="s">
        <v>338</v>
      </c>
      <c r="P32" s="58" t="s">
        <v>335</v>
      </c>
    </row>
    <row r="33" spans="1:16" ht="12.75" customHeight="1" thickBot="1" x14ac:dyDescent="0.25">
      <c r="A33" s="47" t="str">
        <f t="shared" si="0"/>
        <v> BBS 64 </v>
      </c>
      <c r="B33" s="13" t="str">
        <f t="shared" si="1"/>
        <v>I</v>
      </c>
      <c r="C33" s="47">
        <f t="shared" si="2"/>
        <v>45278.326000000001</v>
      </c>
      <c r="D33" s="9" t="str">
        <f t="shared" si="3"/>
        <v>vis</v>
      </c>
      <c r="E33" s="55">
        <f>VLOOKUP(C33,Active!C$21:E$967,3,FALSE)</f>
        <v>21026.001632347688</v>
      </c>
      <c r="F33" s="13" t="s">
        <v>153</v>
      </c>
      <c r="G33" s="9" t="str">
        <f t="shared" si="4"/>
        <v>45278.326</v>
      </c>
      <c r="H33" s="47">
        <f t="shared" si="5"/>
        <v>21026</v>
      </c>
      <c r="I33" s="56" t="s">
        <v>339</v>
      </c>
      <c r="J33" s="57" t="s">
        <v>340</v>
      </c>
      <c r="K33" s="56">
        <v>21026</v>
      </c>
      <c r="L33" s="56" t="s">
        <v>188</v>
      </c>
      <c r="M33" s="57" t="s">
        <v>160</v>
      </c>
      <c r="N33" s="57"/>
      <c r="O33" s="58" t="s">
        <v>338</v>
      </c>
      <c r="P33" s="58" t="s">
        <v>341</v>
      </c>
    </row>
    <row r="34" spans="1:16" ht="12.75" customHeight="1" thickBot="1" x14ac:dyDescent="0.25">
      <c r="A34" s="47" t="str">
        <f t="shared" si="0"/>
        <v> BBS 64 </v>
      </c>
      <c r="B34" s="13" t="str">
        <f t="shared" si="1"/>
        <v>I</v>
      </c>
      <c r="C34" s="47">
        <f t="shared" si="2"/>
        <v>45333.305999999997</v>
      </c>
      <c r="D34" s="9" t="str">
        <f t="shared" si="3"/>
        <v>vis</v>
      </c>
      <c r="E34" s="55">
        <f>VLOOKUP(C34,Active!C$21:E$967,3,FALSE)</f>
        <v>21086.99556723416</v>
      </c>
      <c r="F34" s="13" t="s">
        <v>153</v>
      </c>
      <c r="G34" s="9" t="str">
        <f t="shared" si="4"/>
        <v>45333.306</v>
      </c>
      <c r="H34" s="47">
        <f t="shared" si="5"/>
        <v>21087</v>
      </c>
      <c r="I34" s="56" t="s">
        <v>342</v>
      </c>
      <c r="J34" s="57" t="s">
        <v>343</v>
      </c>
      <c r="K34" s="56">
        <v>21087</v>
      </c>
      <c r="L34" s="56" t="s">
        <v>263</v>
      </c>
      <c r="M34" s="57" t="s">
        <v>160</v>
      </c>
      <c r="N34" s="57"/>
      <c r="O34" s="58" t="s">
        <v>338</v>
      </c>
      <c r="P34" s="58" t="s">
        <v>341</v>
      </c>
    </row>
    <row r="35" spans="1:16" ht="12.75" customHeight="1" thickBot="1" x14ac:dyDescent="0.25">
      <c r="A35" s="47" t="str">
        <f t="shared" si="0"/>
        <v> BBS 64 </v>
      </c>
      <c r="B35" s="13" t="str">
        <f t="shared" si="1"/>
        <v>I</v>
      </c>
      <c r="C35" s="47">
        <f t="shared" si="2"/>
        <v>45334.203999999998</v>
      </c>
      <c r="D35" s="9" t="str">
        <f t="shared" si="3"/>
        <v>vis</v>
      </c>
      <c r="E35" s="55">
        <f>VLOOKUP(C35,Active!C$21:E$967,3,FALSE)</f>
        <v>21087.991794108082</v>
      </c>
      <c r="F35" s="13" t="s">
        <v>153</v>
      </c>
      <c r="G35" s="9" t="str">
        <f t="shared" si="4"/>
        <v>45334.204</v>
      </c>
      <c r="H35" s="47">
        <f t="shared" si="5"/>
        <v>21088</v>
      </c>
      <c r="I35" s="56" t="s">
        <v>344</v>
      </c>
      <c r="J35" s="57" t="s">
        <v>345</v>
      </c>
      <c r="K35" s="56">
        <v>21088</v>
      </c>
      <c r="L35" s="56" t="s">
        <v>307</v>
      </c>
      <c r="M35" s="57" t="s">
        <v>160</v>
      </c>
      <c r="N35" s="57"/>
      <c r="O35" s="58" t="s">
        <v>338</v>
      </c>
      <c r="P35" s="58" t="s">
        <v>341</v>
      </c>
    </row>
    <row r="36" spans="1:16" ht="12.75" customHeight="1" thickBot="1" x14ac:dyDescent="0.25">
      <c r="A36" s="47" t="str">
        <f t="shared" si="0"/>
        <v> BBS 66 </v>
      </c>
      <c r="B36" s="13" t="str">
        <f t="shared" si="1"/>
        <v>I</v>
      </c>
      <c r="C36" s="47">
        <f t="shared" si="2"/>
        <v>45449.591</v>
      </c>
      <c r="D36" s="9" t="str">
        <f t="shared" si="3"/>
        <v>vis</v>
      </c>
      <c r="E36" s="55">
        <f>VLOOKUP(C36,Active!C$21:E$967,3,FALSE)</f>
        <v>21216.000291102377</v>
      </c>
      <c r="F36" s="13" t="s">
        <v>153</v>
      </c>
      <c r="G36" s="9" t="str">
        <f t="shared" si="4"/>
        <v>45449.591</v>
      </c>
      <c r="H36" s="47">
        <f t="shared" si="5"/>
        <v>21216</v>
      </c>
      <c r="I36" s="56" t="s">
        <v>346</v>
      </c>
      <c r="J36" s="57" t="s">
        <v>347</v>
      </c>
      <c r="K36" s="56">
        <v>21216</v>
      </c>
      <c r="L36" s="56" t="s">
        <v>212</v>
      </c>
      <c r="M36" s="57" t="s">
        <v>160</v>
      </c>
      <c r="N36" s="57"/>
      <c r="O36" s="58" t="s">
        <v>292</v>
      </c>
      <c r="P36" s="58" t="s">
        <v>348</v>
      </c>
    </row>
    <row r="37" spans="1:16" ht="12.75" customHeight="1" thickBot="1" x14ac:dyDescent="0.25">
      <c r="A37" s="47" t="str">
        <f t="shared" si="0"/>
        <v> AOEB 3 </v>
      </c>
      <c r="B37" s="13" t="str">
        <f t="shared" si="1"/>
        <v>I</v>
      </c>
      <c r="C37" s="47">
        <f t="shared" si="2"/>
        <v>45521.699000000001</v>
      </c>
      <c r="D37" s="9" t="str">
        <f t="shared" si="3"/>
        <v>vis</v>
      </c>
      <c r="E37" s="55">
        <f>VLOOKUP(C37,Active!C$21:E$967,3,FALSE)</f>
        <v>21295.995755940392</v>
      </c>
      <c r="F37" s="13" t="s">
        <v>153</v>
      </c>
      <c r="G37" s="9" t="str">
        <f t="shared" si="4"/>
        <v>45521.699</v>
      </c>
      <c r="H37" s="47">
        <f t="shared" si="5"/>
        <v>21296</v>
      </c>
      <c r="I37" s="56" t="s">
        <v>349</v>
      </c>
      <c r="J37" s="57" t="s">
        <v>350</v>
      </c>
      <c r="K37" s="56">
        <v>21296</v>
      </c>
      <c r="L37" s="56" t="s">
        <v>263</v>
      </c>
      <c r="M37" s="57" t="s">
        <v>160</v>
      </c>
      <c r="N37" s="57"/>
      <c r="O37" s="58" t="s">
        <v>272</v>
      </c>
      <c r="P37" s="58" t="s">
        <v>273</v>
      </c>
    </row>
    <row r="38" spans="1:16" ht="12.75" customHeight="1" thickBot="1" x14ac:dyDescent="0.25">
      <c r="A38" s="47" t="str">
        <f t="shared" si="0"/>
        <v> BBS 67 </v>
      </c>
      <c r="B38" s="13" t="str">
        <f t="shared" si="1"/>
        <v>I</v>
      </c>
      <c r="C38" s="47">
        <f t="shared" si="2"/>
        <v>45523.51</v>
      </c>
      <c r="D38" s="9" t="str">
        <f t="shared" si="3"/>
        <v>vis</v>
      </c>
      <c r="E38" s="55">
        <f>VLOOKUP(C38,Active!C$21:E$967,3,FALSE)</f>
        <v>21298.004850448931</v>
      </c>
      <c r="F38" s="13" t="s">
        <v>153</v>
      </c>
      <c r="G38" s="9" t="str">
        <f t="shared" si="4"/>
        <v>45523.510</v>
      </c>
      <c r="H38" s="47">
        <f t="shared" si="5"/>
        <v>21298</v>
      </c>
      <c r="I38" s="56" t="s">
        <v>351</v>
      </c>
      <c r="J38" s="57" t="s">
        <v>352</v>
      </c>
      <c r="K38" s="56">
        <v>21298</v>
      </c>
      <c r="L38" s="56" t="s">
        <v>353</v>
      </c>
      <c r="M38" s="57" t="s">
        <v>160</v>
      </c>
      <c r="N38" s="57"/>
      <c r="O38" s="58" t="s">
        <v>292</v>
      </c>
      <c r="P38" s="58" t="s">
        <v>354</v>
      </c>
    </row>
    <row r="39" spans="1:16" ht="12.75" customHeight="1" thickBot="1" x14ac:dyDescent="0.25">
      <c r="A39" s="47" t="str">
        <f t="shared" si="0"/>
        <v> BBS 67 </v>
      </c>
      <c r="B39" s="13" t="str">
        <f t="shared" si="1"/>
        <v>I</v>
      </c>
      <c r="C39" s="47">
        <f t="shared" si="2"/>
        <v>45532.52</v>
      </c>
      <c r="D39" s="9" t="str">
        <f t="shared" si="3"/>
        <v>vis</v>
      </c>
      <c r="E39" s="55">
        <f>VLOOKUP(C39,Active!C$21:E$967,3,FALSE)</f>
        <v>21308.000400709516</v>
      </c>
      <c r="F39" s="13" t="s">
        <v>153</v>
      </c>
      <c r="G39" s="9" t="str">
        <f t="shared" si="4"/>
        <v>45532.520</v>
      </c>
      <c r="H39" s="47">
        <f t="shared" si="5"/>
        <v>21308</v>
      </c>
      <c r="I39" s="56" t="s">
        <v>355</v>
      </c>
      <c r="J39" s="57" t="s">
        <v>356</v>
      </c>
      <c r="K39" s="56">
        <v>21308</v>
      </c>
      <c r="L39" s="56" t="s">
        <v>212</v>
      </c>
      <c r="M39" s="57" t="s">
        <v>160</v>
      </c>
      <c r="N39" s="57"/>
      <c r="O39" s="58" t="s">
        <v>338</v>
      </c>
      <c r="P39" s="58" t="s">
        <v>354</v>
      </c>
    </row>
    <row r="40" spans="1:16" ht="12.75" customHeight="1" thickBot="1" x14ac:dyDescent="0.25">
      <c r="A40" s="47" t="str">
        <f t="shared" si="0"/>
        <v> BBS 69 </v>
      </c>
      <c r="B40" s="13" t="str">
        <f t="shared" si="1"/>
        <v>II</v>
      </c>
      <c r="C40" s="47">
        <f t="shared" si="2"/>
        <v>45612.298999999999</v>
      </c>
      <c r="D40" s="9" t="str">
        <f t="shared" si="3"/>
        <v>vis</v>
      </c>
      <c r="E40" s="55">
        <f>VLOOKUP(C40,Active!C$21:E$967,3,FALSE)</f>
        <v>21396.505950569619</v>
      </c>
      <c r="F40" s="13" t="s">
        <v>153</v>
      </c>
      <c r="G40" s="9" t="str">
        <f t="shared" si="4"/>
        <v>45612.299</v>
      </c>
      <c r="H40" s="47">
        <f t="shared" si="5"/>
        <v>21396.5</v>
      </c>
      <c r="I40" s="56" t="s">
        <v>357</v>
      </c>
      <c r="J40" s="57" t="s">
        <v>358</v>
      </c>
      <c r="K40" s="56">
        <v>21396.5</v>
      </c>
      <c r="L40" s="56" t="s">
        <v>170</v>
      </c>
      <c r="M40" s="57" t="s">
        <v>160</v>
      </c>
      <c r="N40" s="57"/>
      <c r="O40" s="58" t="s">
        <v>338</v>
      </c>
      <c r="P40" s="58" t="s">
        <v>359</v>
      </c>
    </row>
    <row r="41" spans="1:16" ht="12.75" customHeight="1" thickBot="1" x14ac:dyDescent="0.25">
      <c r="A41" s="47" t="str">
        <f t="shared" si="0"/>
        <v>BAVM 38 </v>
      </c>
      <c r="B41" s="13" t="str">
        <f t="shared" si="1"/>
        <v>I</v>
      </c>
      <c r="C41" s="47">
        <f t="shared" si="2"/>
        <v>45622.565000000002</v>
      </c>
      <c r="D41" s="9" t="str">
        <f t="shared" si="3"/>
        <v>vis</v>
      </c>
      <c r="E41" s="55">
        <f>VLOOKUP(C41,Active!C$21:E$967,3,FALSE)</f>
        <v>21407.894887192841</v>
      </c>
      <c r="F41" s="13" t="s">
        <v>153</v>
      </c>
      <c r="G41" s="9" t="str">
        <f t="shared" si="4"/>
        <v>45622.565</v>
      </c>
      <c r="H41" s="47">
        <f t="shared" si="5"/>
        <v>21408</v>
      </c>
      <c r="I41" s="56" t="s">
        <v>360</v>
      </c>
      <c r="J41" s="57" t="s">
        <v>361</v>
      </c>
      <c r="K41" s="56">
        <v>21408</v>
      </c>
      <c r="L41" s="56" t="s">
        <v>362</v>
      </c>
      <c r="M41" s="57" t="s">
        <v>156</v>
      </c>
      <c r="N41" s="57"/>
      <c r="O41" s="58" t="s">
        <v>363</v>
      </c>
      <c r="P41" s="59" t="s">
        <v>364</v>
      </c>
    </row>
    <row r="42" spans="1:16" ht="12.75" customHeight="1" thickBot="1" x14ac:dyDescent="0.25">
      <c r="A42" s="47" t="str">
        <f t="shared" si="0"/>
        <v> AOEB 3 </v>
      </c>
      <c r="B42" s="13" t="str">
        <f t="shared" si="1"/>
        <v>I</v>
      </c>
      <c r="C42" s="47">
        <f t="shared" si="2"/>
        <v>45622.661</v>
      </c>
      <c r="D42" s="9" t="str">
        <f t="shared" si="3"/>
        <v>vis</v>
      </c>
      <c r="E42" s="55">
        <f>VLOOKUP(C42,Active!C$21:E$967,3,FALSE)</f>
        <v>21408.001388061319</v>
      </c>
      <c r="F42" s="13" t="s">
        <v>153</v>
      </c>
      <c r="G42" s="9" t="str">
        <f t="shared" si="4"/>
        <v>45622.661</v>
      </c>
      <c r="H42" s="47">
        <f t="shared" si="5"/>
        <v>21408</v>
      </c>
      <c r="I42" s="56" t="s">
        <v>365</v>
      </c>
      <c r="J42" s="57" t="s">
        <v>366</v>
      </c>
      <c r="K42" s="56">
        <v>21408</v>
      </c>
      <c r="L42" s="56" t="s">
        <v>188</v>
      </c>
      <c r="M42" s="57" t="s">
        <v>160</v>
      </c>
      <c r="N42" s="57"/>
      <c r="O42" s="58" t="s">
        <v>272</v>
      </c>
      <c r="P42" s="58" t="s">
        <v>273</v>
      </c>
    </row>
    <row r="43" spans="1:16" ht="12.75" customHeight="1" thickBot="1" x14ac:dyDescent="0.25">
      <c r="A43" s="47" t="str">
        <f t="shared" ref="A43:A74" si="6">P43</f>
        <v> BBS 73 </v>
      </c>
      <c r="B43" s="13" t="str">
        <f t="shared" ref="B43:B74" si="7">IF(H43=INT(H43),"I","II")</f>
        <v>I</v>
      </c>
      <c r="C43" s="47">
        <f t="shared" ref="C43:C74" si="8">1*G43</f>
        <v>45889.457999999999</v>
      </c>
      <c r="D43" s="9" t="str">
        <f t="shared" ref="D43:D74" si="9">VLOOKUP(F43,I$1:J$5,2,FALSE)</f>
        <v>vis</v>
      </c>
      <c r="E43" s="55">
        <f>VLOOKUP(C43,Active!C$21:E$967,3,FALSE)</f>
        <v>21703.981723563462</v>
      </c>
      <c r="F43" s="13" t="s">
        <v>153</v>
      </c>
      <c r="G43" s="9" t="str">
        <f t="shared" ref="G43:G74" si="10">MID(I43,3,LEN(I43)-3)</f>
        <v>45889.458</v>
      </c>
      <c r="H43" s="47">
        <f t="shared" ref="H43:H74" si="11">1*K43</f>
        <v>21704</v>
      </c>
      <c r="I43" s="56" t="s">
        <v>367</v>
      </c>
      <c r="J43" s="57" t="s">
        <v>368</v>
      </c>
      <c r="K43" s="56">
        <v>21704</v>
      </c>
      <c r="L43" s="56" t="s">
        <v>369</v>
      </c>
      <c r="M43" s="57" t="s">
        <v>160</v>
      </c>
      <c r="N43" s="57"/>
      <c r="O43" s="58" t="s">
        <v>338</v>
      </c>
      <c r="P43" s="58" t="s">
        <v>370</v>
      </c>
    </row>
    <row r="44" spans="1:16" ht="12.75" customHeight="1" thickBot="1" x14ac:dyDescent="0.25">
      <c r="A44" s="47" t="str">
        <f t="shared" si="6"/>
        <v> BBS 73 </v>
      </c>
      <c r="B44" s="13" t="str">
        <f t="shared" si="7"/>
        <v>I</v>
      </c>
      <c r="C44" s="47">
        <f t="shared" si="8"/>
        <v>45889.476999999999</v>
      </c>
      <c r="D44" s="9" t="str">
        <f t="shared" si="9"/>
        <v>vis</v>
      </c>
      <c r="E44" s="55">
        <f>VLOOKUP(C44,Active!C$21:E$967,3,FALSE)</f>
        <v>21704.002801860348</v>
      </c>
      <c r="F44" s="13" t="str">
        <f>LEFT(M44,1)</f>
        <v>V</v>
      </c>
      <c r="G44" s="9" t="str">
        <f t="shared" si="10"/>
        <v>45889.477</v>
      </c>
      <c r="H44" s="47">
        <f t="shared" si="11"/>
        <v>21704</v>
      </c>
      <c r="I44" s="56" t="s">
        <v>371</v>
      </c>
      <c r="J44" s="57" t="s">
        <v>372</v>
      </c>
      <c r="K44" s="56">
        <v>21704</v>
      </c>
      <c r="L44" s="56" t="s">
        <v>208</v>
      </c>
      <c r="M44" s="57" t="s">
        <v>160</v>
      </c>
      <c r="N44" s="57"/>
      <c r="O44" s="58" t="s">
        <v>373</v>
      </c>
      <c r="P44" s="58" t="s">
        <v>370</v>
      </c>
    </row>
    <row r="45" spans="1:16" ht="12.75" customHeight="1" thickBot="1" x14ac:dyDescent="0.25">
      <c r="A45" s="47" t="str">
        <f t="shared" si="6"/>
        <v> AOEB 3 </v>
      </c>
      <c r="B45" s="13" t="str">
        <f t="shared" si="7"/>
        <v>I</v>
      </c>
      <c r="C45" s="47">
        <f t="shared" si="8"/>
        <v>45895.785000000003</v>
      </c>
      <c r="D45" s="9" t="str">
        <f t="shared" si="9"/>
        <v>vis</v>
      </c>
      <c r="E45" s="55">
        <f>VLOOKUP(C45,Active!C$21:E$967,3,FALSE)</f>
        <v>21711.000796426812</v>
      </c>
      <c r="F45" s="13" t="str">
        <f>LEFT(M45,1)</f>
        <v>V</v>
      </c>
      <c r="G45" s="9" t="str">
        <f t="shared" si="10"/>
        <v>45895.785</v>
      </c>
      <c r="H45" s="47">
        <f t="shared" si="11"/>
        <v>21711</v>
      </c>
      <c r="I45" s="56" t="s">
        <v>374</v>
      </c>
      <c r="J45" s="57" t="s">
        <v>375</v>
      </c>
      <c r="K45" s="56">
        <v>21711</v>
      </c>
      <c r="L45" s="56" t="s">
        <v>188</v>
      </c>
      <c r="M45" s="57" t="s">
        <v>160</v>
      </c>
      <c r="N45" s="57"/>
      <c r="O45" s="58" t="s">
        <v>376</v>
      </c>
      <c r="P45" s="58" t="s">
        <v>273</v>
      </c>
    </row>
    <row r="46" spans="1:16" ht="12.75" customHeight="1" thickBot="1" x14ac:dyDescent="0.25">
      <c r="A46" s="47" t="str">
        <f t="shared" si="6"/>
        <v> AOEB 3 </v>
      </c>
      <c r="B46" s="13" t="str">
        <f t="shared" si="7"/>
        <v>I</v>
      </c>
      <c r="C46" s="47">
        <f t="shared" si="8"/>
        <v>45923.731</v>
      </c>
      <c r="D46" s="9" t="str">
        <f t="shared" si="9"/>
        <v>vis</v>
      </c>
      <c r="E46" s="55">
        <f>VLOOKUP(C46,Active!C$21:E$967,3,FALSE)</f>
        <v>21742.003642995332</v>
      </c>
      <c r="F46" s="13" t="str">
        <f>LEFT(M46,1)</f>
        <v>V</v>
      </c>
      <c r="G46" s="9" t="str">
        <f t="shared" si="10"/>
        <v>45923.731</v>
      </c>
      <c r="H46" s="47">
        <f t="shared" si="11"/>
        <v>21742</v>
      </c>
      <c r="I46" s="56" t="s">
        <v>377</v>
      </c>
      <c r="J46" s="57" t="s">
        <v>378</v>
      </c>
      <c r="K46" s="56">
        <v>21742</v>
      </c>
      <c r="L46" s="56" t="s">
        <v>208</v>
      </c>
      <c r="M46" s="57" t="s">
        <v>160</v>
      </c>
      <c r="N46" s="57"/>
      <c r="O46" s="58" t="s">
        <v>272</v>
      </c>
      <c r="P46" s="58" t="s">
        <v>273</v>
      </c>
    </row>
    <row r="47" spans="1:16" ht="12.75" customHeight="1" thickBot="1" x14ac:dyDescent="0.25">
      <c r="A47" s="47" t="str">
        <f t="shared" si="6"/>
        <v> BBS 74 </v>
      </c>
      <c r="B47" s="13" t="str">
        <f t="shared" si="7"/>
        <v>I</v>
      </c>
      <c r="C47" s="47">
        <f t="shared" si="8"/>
        <v>45973.294000000002</v>
      </c>
      <c r="D47" s="9" t="str">
        <f t="shared" si="9"/>
        <v>vis</v>
      </c>
      <c r="E47" s="55">
        <f>VLOOKUP(C47,Active!C$21:E$967,3,FALSE)</f>
        <v>21796.988044500948</v>
      </c>
      <c r="F47" s="13" t="str">
        <f>LEFT(M47,1)</f>
        <v>V</v>
      </c>
      <c r="G47" s="9" t="str">
        <f t="shared" si="10"/>
        <v>45973.294</v>
      </c>
      <c r="H47" s="47">
        <f t="shared" si="11"/>
        <v>21797</v>
      </c>
      <c r="I47" s="56" t="s">
        <v>379</v>
      </c>
      <c r="J47" s="57" t="s">
        <v>380</v>
      </c>
      <c r="K47" s="56">
        <v>21797</v>
      </c>
      <c r="L47" s="56" t="s">
        <v>381</v>
      </c>
      <c r="M47" s="57" t="s">
        <v>160</v>
      </c>
      <c r="N47" s="57"/>
      <c r="O47" s="58" t="s">
        <v>338</v>
      </c>
      <c r="P47" s="58" t="s">
        <v>382</v>
      </c>
    </row>
    <row r="48" spans="1:16" ht="12.75" customHeight="1" thickBot="1" x14ac:dyDescent="0.25">
      <c r="A48" s="47" t="str">
        <f t="shared" si="6"/>
        <v>BAVM 39 </v>
      </c>
      <c r="B48" s="13" t="str">
        <f t="shared" si="7"/>
        <v>I</v>
      </c>
      <c r="C48" s="47">
        <f t="shared" si="8"/>
        <v>46046.322999999997</v>
      </c>
      <c r="D48" s="9" t="str">
        <f t="shared" si="9"/>
        <v>vis</v>
      </c>
      <c r="E48" s="55">
        <f>VLOOKUP(C48,Active!C$21:E$967,3,FALSE)</f>
        <v>21878.00525204595</v>
      </c>
      <c r="F48" s="13" t="str">
        <f>LEFT(M48,1)</f>
        <v>V</v>
      </c>
      <c r="G48" s="9" t="str">
        <f t="shared" si="10"/>
        <v>46046.323</v>
      </c>
      <c r="H48" s="47">
        <f t="shared" si="11"/>
        <v>21878</v>
      </c>
      <c r="I48" s="56" t="s">
        <v>383</v>
      </c>
      <c r="J48" s="57" t="s">
        <v>384</v>
      </c>
      <c r="K48" s="56">
        <v>21878</v>
      </c>
      <c r="L48" s="56" t="s">
        <v>170</v>
      </c>
      <c r="M48" s="57" t="s">
        <v>160</v>
      </c>
      <c r="N48" s="57"/>
      <c r="O48" s="58" t="s">
        <v>385</v>
      </c>
      <c r="P48" s="59" t="s">
        <v>386</v>
      </c>
    </row>
    <row r="49" spans="1:16" ht="12.75" customHeight="1" thickBot="1" x14ac:dyDescent="0.25">
      <c r="A49" s="47" t="str">
        <f t="shared" si="6"/>
        <v> BBS 77 </v>
      </c>
      <c r="B49" s="13" t="str">
        <f t="shared" si="7"/>
        <v>I</v>
      </c>
      <c r="C49" s="47">
        <f t="shared" si="8"/>
        <v>46217.59</v>
      </c>
      <c r="D49" s="9" t="str">
        <f t="shared" si="9"/>
        <v>vis</v>
      </c>
      <c r="E49" s="55">
        <f>VLOOKUP(C49,Active!C$21:E$967,3,FALSE)</f>
        <v>22068.00612956873</v>
      </c>
      <c r="F49" s="13" t="s">
        <v>153</v>
      </c>
      <c r="G49" s="9" t="str">
        <f t="shared" si="10"/>
        <v>46217.590</v>
      </c>
      <c r="H49" s="47">
        <f t="shared" si="11"/>
        <v>22068</v>
      </c>
      <c r="I49" s="56" t="s">
        <v>387</v>
      </c>
      <c r="J49" s="57" t="s">
        <v>388</v>
      </c>
      <c r="K49" s="56">
        <v>22068</v>
      </c>
      <c r="L49" s="56" t="s">
        <v>194</v>
      </c>
      <c r="M49" s="57" t="s">
        <v>160</v>
      </c>
      <c r="N49" s="57"/>
      <c r="O49" s="58" t="s">
        <v>292</v>
      </c>
      <c r="P49" s="58" t="s">
        <v>389</v>
      </c>
    </row>
    <row r="50" spans="1:16" ht="12.75" customHeight="1" thickBot="1" x14ac:dyDescent="0.25">
      <c r="A50" s="47" t="str">
        <f t="shared" si="6"/>
        <v> BBS 77 </v>
      </c>
      <c r="B50" s="13" t="str">
        <f t="shared" si="7"/>
        <v>II</v>
      </c>
      <c r="C50" s="47">
        <f t="shared" si="8"/>
        <v>46259.489000000001</v>
      </c>
      <c r="D50" s="9" t="str">
        <f t="shared" si="9"/>
        <v>vis</v>
      </c>
      <c r="E50" s="55">
        <f>VLOOKUP(C50,Active!C$21:E$967,3,FALSE)</f>
        <v>22114.48821174059</v>
      </c>
      <c r="F50" s="13" t="s">
        <v>153</v>
      </c>
      <c r="G50" s="9" t="str">
        <f t="shared" si="10"/>
        <v>46259.489</v>
      </c>
      <c r="H50" s="47">
        <f t="shared" si="11"/>
        <v>22114.5</v>
      </c>
      <c r="I50" s="56" t="s">
        <v>390</v>
      </c>
      <c r="J50" s="57" t="s">
        <v>391</v>
      </c>
      <c r="K50" s="56">
        <v>22114.5</v>
      </c>
      <c r="L50" s="56" t="s">
        <v>381</v>
      </c>
      <c r="M50" s="57" t="s">
        <v>160</v>
      </c>
      <c r="N50" s="57"/>
      <c r="O50" s="58" t="s">
        <v>392</v>
      </c>
      <c r="P50" s="58" t="s">
        <v>389</v>
      </c>
    </row>
    <row r="51" spans="1:16" ht="12.75" customHeight="1" thickBot="1" x14ac:dyDescent="0.25">
      <c r="A51" s="47" t="str">
        <f t="shared" si="6"/>
        <v> BBS 78 </v>
      </c>
      <c r="B51" s="13" t="str">
        <f t="shared" si="7"/>
        <v>I</v>
      </c>
      <c r="C51" s="47">
        <f t="shared" si="8"/>
        <v>46290.591999999997</v>
      </c>
      <c r="D51" s="9" t="str">
        <f t="shared" si="9"/>
        <v>vis</v>
      </c>
      <c r="E51" s="55">
        <f>VLOOKUP(C51,Active!C$21:E$967,3,FALSE)</f>
        <v>22148.993383744481</v>
      </c>
      <c r="F51" s="13" t="s">
        <v>153</v>
      </c>
      <c r="G51" s="9" t="str">
        <f t="shared" si="10"/>
        <v>46290.592</v>
      </c>
      <c r="H51" s="47">
        <f t="shared" si="11"/>
        <v>22149</v>
      </c>
      <c r="I51" s="56" t="s">
        <v>393</v>
      </c>
      <c r="J51" s="57" t="s">
        <v>394</v>
      </c>
      <c r="K51" s="56">
        <v>22149</v>
      </c>
      <c r="L51" s="56" t="s">
        <v>395</v>
      </c>
      <c r="M51" s="57" t="s">
        <v>160</v>
      </c>
      <c r="N51" s="57"/>
      <c r="O51" s="58" t="s">
        <v>338</v>
      </c>
      <c r="P51" s="58" t="s">
        <v>396</v>
      </c>
    </row>
    <row r="52" spans="1:16" ht="12.75" customHeight="1" thickBot="1" x14ac:dyDescent="0.25">
      <c r="A52" s="47" t="str">
        <f t="shared" si="6"/>
        <v> BBS 78 </v>
      </c>
      <c r="B52" s="13" t="str">
        <f t="shared" si="7"/>
        <v>I</v>
      </c>
      <c r="C52" s="47">
        <f t="shared" si="8"/>
        <v>46320.334999999999</v>
      </c>
      <c r="D52" s="9" t="str">
        <f t="shared" si="9"/>
        <v>vis</v>
      </c>
      <c r="E52" s="55">
        <f>VLOOKUP(C52,Active!C$21:E$967,3,FALSE)</f>
        <v>22181.989793444893</v>
      </c>
      <c r="F52" s="13" t="s">
        <v>153</v>
      </c>
      <c r="G52" s="9" t="str">
        <f t="shared" si="10"/>
        <v>46320.335</v>
      </c>
      <c r="H52" s="47">
        <f t="shared" si="11"/>
        <v>22182</v>
      </c>
      <c r="I52" s="56" t="s">
        <v>397</v>
      </c>
      <c r="J52" s="57" t="s">
        <v>398</v>
      </c>
      <c r="K52" s="56">
        <v>22182</v>
      </c>
      <c r="L52" s="56" t="s">
        <v>247</v>
      </c>
      <c r="M52" s="57" t="s">
        <v>160</v>
      </c>
      <c r="N52" s="57"/>
      <c r="O52" s="58" t="s">
        <v>338</v>
      </c>
      <c r="P52" s="58" t="s">
        <v>396</v>
      </c>
    </row>
    <row r="53" spans="1:16" ht="12.75" customHeight="1" thickBot="1" x14ac:dyDescent="0.25">
      <c r="A53" s="47" t="str">
        <f t="shared" si="6"/>
        <v> BBS 78 </v>
      </c>
      <c r="B53" s="13" t="str">
        <f t="shared" si="7"/>
        <v>I</v>
      </c>
      <c r="C53" s="47">
        <f t="shared" si="8"/>
        <v>46329.377</v>
      </c>
      <c r="D53" s="9" t="str">
        <f t="shared" si="9"/>
        <v>vis</v>
      </c>
      <c r="E53" s="55">
        <f>VLOOKUP(C53,Active!C$21:E$967,3,FALSE)</f>
        <v>22192.020843994978</v>
      </c>
      <c r="F53" s="13" t="s">
        <v>153</v>
      </c>
      <c r="G53" s="9" t="str">
        <f t="shared" si="10"/>
        <v>46329.377</v>
      </c>
      <c r="H53" s="47">
        <f t="shared" si="11"/>
        <v>22192</v>
      </c>
      <c r="I53" s="56" t="s">
        <v>399</v>
      </c>
      <c r="J53" s="57" t="s">
        <v>400</v>
      </c>
      <c r="K53" s="56">
        <v>22192</v>
      </c>
      <c r="L53" s="56" t="s">
        <v>401</v>
      </c>
      <c r="M53" s="57" t="s">
        <v>160</v>
      </c>
      <c r="N53" s="57"/>
      <c r="O53" s="58" t="s">
        <v>402</v>
      </c>
      <c r="P53" s="58" t="s">
        <v>396</v>
      </c>
    </row>
    <row r="54" spans="1:16" ht="12.75" customHeight="1" thickBot="1" x14ac:dyDescent="0.25">
      <c r="A54" s="47" t="str">
        <f t="shared" si="6"/>
        <v> BBS 78 </v>
      </c>
      <c r="B54" s="13" t="str">
        <f t="shared" si="7"/>
        <v>I</v>
      </c>
      <c r="C54" s="47">
        <f t="shared" si="8"/>
        <v>46348.288</v>
      </c>
      <c r="D54" s="9" t="str">
        <f t="shared" si="9"/>
        <v>vis</v>
      </c>
      <c r="E54" s="55">
        <f>VLOOKUP(C54,Active!C$21:E$967,3,FALSE)</f>
        <v>22213.000405701747</v>
      </c>
      <c r="F54" s="13" t="s">
        <v>153</v>
      </c>
      <c r="G54" s="9" t="str">
        <f t="shared" si="10"/>
        <v>46348.288</v>
      </c>
      <c r="H54" s="47">
        <f t="shared" si="11"/>
        <v>22213</v>
      </c>
      <c r="I54" s="56" t="s">
        <v>403</v>
      </c>
      <c r="J54" s="57" t="s">
        <v>404</v>
      </c>
      <c r="K54" s="56">
        <v>22213</v>
      </c>
      <c r="L54" s="56" t="s">
        <v>212</v>
      </c>
      <c r="M54" s="57" t="s">
        <v>160</v>
      </c>
      <c r="N54" s="57"/>
      <c r="O54" s="58" t="s">
        <v>338</v>
      </c>
      <c r="P54" s="58" t="s">
        <v>396</v>
      </c>
    </row>
    <row r="55" spans="1:16" ht="12.75" customHeight="1" thickBot="1" x14ac:dyDescent="0.25">
      <c r="A55" s="47" t="str">
        <f t="shared" si="6"/>
        <v> BBS 78 </v>
      </c>
      <c r="B55" s="13" t="str">
        <f t="shared" si="7"/>
        <v>I</v>
      </c>
      <c r="C55" s="47">
        <f t="shared" si="8"/>
        <v>46356.398000000001</v>
      </c>
      <c r="D55" s="9" t="str">
        <f t="shared" si="9"/>
        <v>vis</v>
      </c>
      <c r="E55" s="55">
        <f>VLOOKUP(C55,Active!C$21:E$967,3,FALSE)</f>
        <v>22221.997510320325</v>
      </c>
      <c r="F55" s="13" t="s">
        <v>153</v>
      </c>
      <c r="G55" s="9" t="str">
        <f t="shared" si="10"/>
        <v>46356.398</v>
      </c>
      <c r="H55" s="47">
        <f t="shared" si="11"/>
        <v>22222</v>
      </c>
      <c r="I55" s="56" t="s">
        <v>405</v>
      </c>
      <c r="J55" s="57" t="s">
        <v>406</v>
      </c>
      <c r="K55" s="56">
        <v>22222</v>
      </c>
      <c r="L55" s="56" t="s">
        <v>228</v>
      </c>
      <c r="M55" s="57" t="s">
        <v>160</v>
      </c>
      <c r="N55" s="57"/>
      <c r="O55" s="58" t="s">
        <v>402</v>
      </c>
      <c r="P55" s="58" t="s">
        <v>396</v>
      </c>
    </row>
    <row r="56" spans="1:16" ht="12.75" customHeight="1" thickBot="1" x14ac:dyDescent="0.25">
      <c r="A56" s="47" t="str">
        <f t="shared" si="6"/>
        <v> AOEB 3 </v>
      </c>
      <c r="B56" s="13" t="str">
        <f t="shared" si="7"/>
        <v>I</v>
      </c>
      <c r="C56" s="47">
        <f t="shared" si="8"/>
        <v>46363.610999999997</v>
      </c>
      <c r="D56" s="9" t="str">
        <f t="shared" si="9"/>
        <v>vis</v>
      </c>
      <c r="E56" s="55">
        <f>VLOOKUP(C56,Active!C$21:E$967,3,FALSE)</f>
        <v>22229.999497449026</v>
      </c>
      <c r="F56" s="13" t="s">
        <v>153</v>
      </c>
      <c r="G56" s="9" t="str">
        <f t="shared" si="10"/>
        <v>46363.611</v>
      </c>
      <c r="H56" s="47">
        <f t="shared" si="11"/>
        <v>22230</v>
      </c>
      <c r="I56" s="56" t="s">
        <v>407</v>
      </c>
      <c r="J56" s="57" t="s">
        <v>408</v>
      </c>
      <c r="K56" s="56">
        <v>22230</v>
      </c>
      <c r="L56" s="56" t="s">
        <v>314</v>
      </c>
      <c r="M56" s="57" t="s">
        <v>160</v>
      </c>
      <c r="N56" s="57"/>
      <c r="O56" s="58" t="s">
        <v>272</v>
      </c>
      <c r="P56" s="58" t="s">
        <v>273</v>
      </c>
    </row>
    <row r="57" spans="1:16" ht="12.75" customHeight="1" thickBot="1" x14ac:dyDescent="0.25">
      <c r="A57" s="47" t="str">
        <f t="shared" si="6"/>
        <v> BBS 78 </v>
      </c>
      <c r="B57" s="13" t="str">
        <f t="shared" si="7"/>
        <v>I</v>
      </c>
      <c r="C57" s="47">
        <f t="shared" si="8"/>
        <v>46365.41</v>
      </c>
      <c r="D57" s="9" t="str">
        <f t="shared" si="9"/>
        <v>vis</v>
      </c>
      <c r="E57" s="55">
        <f>VLOOKUP(C57,Active!C$21:E$967,3,FALSE)</f>
        <v>22231.995279349008</v>
      </c>
      <c r="F57" s="13" t="s">
        <v>153</v>
      </c>
      <c r="G57" s="9" t="str">
        <f t="shared" si="10"/>
        <v>46365.410</v>
      </c>
      <c r="H57" s="47">
        <f t="shared" si="11"/>
        <v>22232</v>
      </c>
      <c r="I57" s="56" t="s">
        <v>409</v>
      </c>
      <c r="J57" s="57" t="s">
        <v>410</v>
      </c>
      <c r="K57" s="56">
        <v>22232</v>
      </c>
      <c r="L57" s="56" t="s">
        <v>263</v>
      </c>
      <c r="M57" s="57" t="s">
        <v>160</v>
      </c>
      <c r="N57" s="57"/>
      <c r="O57" s="58" t="s">
        <v>402</v>
      </c>
      <c r="P57" s="58" t="s">
        <v>396</v>
      </c>
    </row>
    <row r="58" spans="1:16" ht="12.75" customHeight="1" thickBot="1" x14ac:dyDescent="0.25">
      <c r="A58" s="47" t="str">
        <f t="shared" si="6"/>
        <v> BBS 80 </v>
      </c>
      <c r="B58" s="13" t="str">
        <f t="shared" si="7"/>
        <v>I</v>
      </c>
      <c r="C58" s="47">
        <f t="shared" si="8"/>
        <v>46611.500999999997</v>
      </c>
      <c r="D58" s="9" t="str">
        <f t="shared" si="9"/>
        <v>vis</v>
      </c>
      <c r="E58" s="55">
        <f>VLOOKUP(C58,Active!C$21:E$967,3,FALSE)</f>
        <v>22505.004708780583</v>
      </c>
      <c r="F58" s="13" t="s">
        <v>153</v>
      </c>
      <c r="G58" s="9" t="str">
        <f t="shared" si="10"/>
        <v>46611.501</v>
      </c>
      <c r="H58" s="47">
        <f t="shared" si="11"/>
        <v>22505</v>
      </c>
      <c r="I58" s="56" t="s">
        <v>411</v>
      </c>
      <c r="J58" s="57" t="s">
        <v>412</v>
      </c>
      <c r="K58" s="56">
        <v>22505</v>
      </c>
      <c r="L58" s="56" t="s">
        <v>353</v>
      </c>
      <c r="M58" s="57" t="s">
        <v>160</v>
      </c>
      <c r="N58" s="57"/>
      <c r="O58" s="58" t="s">
        <v>373</v>
      </c>
      <c r="P58" s="58" t="s">
        <v>413</v>
      </c>
    </row>
    <row r="59" spans="1:16" ht="12.75" customHeight="1" thickBot="1" x14ac:dyDescent="0.25">
      <c r="A59" s="47" t="str">
        <f t="shared" si="6"/>
        <v>BAVM 50 </v>
      </c>
      <c r="B59" s="13" t="str">
        <f t="shared" si="7"/>
        <v>I</v>
      </c>
      <c r="C59" s="47">
        <f t="shared" si="8"/>
        <v>46769.243000000002</v>
      </c>
      <c r="D59" s="9" t="str">
        <f t="shared" si="9"/>
        <v>vis</v>
      </c>
      <c r="E59" s="55">
        <f>VLOOKUP(C59,Active!C$21:E$967,3,FALSE)</f>
        <v>22680.00116707202</v>
      </c>
      <c r="F59" s="13" t="s">
        <v>153</v>
      </c>
      <c r="G59" s="9" t="str">
        <f t="shared" si="10"/>
        <v>46769.243</v>
      </c>
      <c r="H59" s="47">
        <f t="shared" si="11"/>
        <v>22680</v>
      </c>
      <c r="I59" s="56" t="s">
        <v>414</v>
      </c>
      <c r="J59" s="57" t="s">
        <v>415</v>
      </c>
      <c r="K59" s="56">
        <v>22680</v>
      </c>
      <c r="L59" s="56" t="s">
        <v>188</v>
      </c>
      <c r="M59" s="57" t="s">
        <v>156</v>
      </c>
      <c r="N59" s="57"/>
      <c r="O59" s="58" t="s">
        <v>363</v>
      </c>
      <c r="P59" s="59" t="s">
        <v>416</v>
      </c>
    </row>
    <row r="60" spans="1:16" ht="12.75" customHeight="1" thickBot="1" x14ac:dyDescent="0.25">
      <c r="A60" s="47" t="str">
        <f t="shared" si="6"/>
        <v> BBS 84 </v>
      </c>
      <c r="B60" s="13" t="str">
        <f t="shared" si="7"/>
        <v>I</v>
      </c>
      <c r="C60" s="47">
        <f t="shared" si="8"/>
        <v>46903.540999999997</v>
      </c>
      <c r="D60" s="9" t="str">
        <f t="shared" si="9"/>
        <v>vis</v>
      </c>
      <c r="E60" s="55">
        <f>VLOOKUP(C60,Active!C$21:E$967,3,FALSE)</f>
        <v>22828.989225773075</v>
      </c>
      <c r="F60" s="13" t="s">
        <v>153</v>
      </c>
      <c r="G60" s="9" t="str">
        <f t="shared" si="10"/>
        <v>46903.541</v>
      </c>
      <c r="H60" s="47">
        <f t="shared" si="11"/>
        <v>22829</v>
      </c>
      <c r="I60" s="56" t="s">
        <v>417</v>
      </c>
      <c r="J60" s="57" t="s">
        <v>418</v>
      </c>
      <c r="K60" s="56">
        <v>22829</v>
      </c>
      <c r="L60" s="56" t="s">
        <v>419</v>
      </c>
      <c r="M60" s="57" t="s">
        <v>160</v>
      </c>
      <c r="N60" s="57"/>
      <c r="O60" s="58" t="s">
        <v>420</v>
      </c>
      <c r="P60" s="58" t="s">
        <v>421</v>
      </c>
    </row>
    <row r="61" spans="1:16" ht="12.75" customHeight="1" thickBot="1" x14ac:dyDescent="0.25">
      <c r="A61" s="47" t="str">
        <f t="shared" si="6"/>
        <v> BBS 84 </v>
      </c>
      <c r="B61" s="13" t="str">
        <f t="shared" si="7"/>
        <v>I</v>
      </c>
      <c r="C61" s="47">
        <f t="shared" si="8"/>
        <v>46987.38</v>
      </c>
      <c r="D61" s="9" t="str">
        <f t="shared" si="9"/>
        <v>vis</v>
      </c>
      <c r="E61" s="55">
        <f>VLOOKUP(C61,Active!C$21:E$967,3,FALSE)</f>
        <v>22921.998874862697</v>
      </c>
      <c r="F61" s="13" t="s">
        <v>153</v>
      </c>
      <c r="G61" s="9" t="str">
        <f t="shared" si="10"/>
        <v>46987.380</v>
      </c>
      <c r="H61" s="47">
        <f t="shared" si="11"/>
        <v>22922</v>
      </c>
      <c r="I61" s="56" t="s">
        <v>422</v>
      </c>
      <c r="J61" s="57" t="s">
        <v>423</v>
      </c>
      <c r="K61" s="56">
        <v>22922</v>
      </c>
      <c r="L61" s="56" t="s">
        <v>286</v>
      </c>
      <c r="M61" s="57" t="s">
        <v>160</v>
      </c>
      <c r="N61" s="57"/>
      <c r="O61" s="58" t="s">
        <v>424</v>
      </c>
      <c r="P61" s="58" t="s">
        <v>421</v>
      </c>
    </row>
    <row r="62" spans="1:16" ht="12.75" customHeight="1" thickBot="1" x14ac:dyDescent="0.25">
      <c r="A62" s="47" t="str">
        <f t="shared" si="6"/>
        <v> PASP 104.884 </v>
      </c>
      <c r="B62" s="13" t="str">
        <f t="shared" si="7"/>
        <v>I</v>
      </c>
      <c r="C62" s="47">
        <f t="shared" si="8"/>
        <v>46991.890599999999</v>
      </c>
      <c r="D62" s="9" t="str">
        <f t="shared" si="9"/>
        <v>vis</v>
      </c>
      <c r="E62" s="55">
        <f>VLOOKUP(C62,Active!C$21:E$967,3,FALSE)</f>
        <v>22927.002862543657</v>
      </c>
      <c r="F62" s="13" t="s">
        <v>153</v>
      </c>
      <c r="G62" s="9" t="str">
        <f t="shared" si="10"/>
        <v>46991.8906</v>
      </c>
      <c r="H62" s="47">
        <f t="shared" si="11"/>
        <v>22927</v>
      </c>
      <c r="I62" s="56" t="s">
        <v>425</v>
      </c>
      <c r="J62" s="57" t="s">
        <v>426</v>
      </c>
      <c r="K62" s="56">
        <v>22927</v>
      </c>
      <c r="L62" s="56" t="s">
        <v>427</v>
      </c>
      <c r="M62" s="57" t="s">
        <v>428</v>
      </c>
      <c r="N62" s="57" t="s">
        <v>429</v>
      </c>
      <c r="O62" s="58" t="s">
        <v>430</v>
      </c>
      <c r="P62" s="58" t="s">
        <v>431</v>
      </c>
    </row>
    <row r="63" spans="1:16" ht="12.75" customHeight="1" thickBot="1" x14ac:dyDescent="0.25">
      <c r="A63" s="47" t="str">
        <f t="shared" si="6"/>
        <v> BBS 86 </v>
      </c>
      <c r="B63" s="13" t="str">
        <f t="shared" si="7"/>
        <v>I</v>
      </c>
      <c r="C63" s="47">
        <f t="shared" si="8"/>
        <v>47004.516000000003</v>
      </c>
      <c r="D63" s="9" t="str">
        <f t="shared" si="9"/>
        <v>vis</v>
      </c>
      <c r="E63" s="55">
        <f>VLOOKUP(C63,Active!C$21:E$967,3,FALSE)</f>
        <v>22941.009279886617</v>
      </c>
      <c r="F63" s="13" t="s">
        <v>153</v>
      </c>
      <c r="G63" s="9" t="str">
        <f t="shared" si="10"/>
        <v>47004.516</v>
      </c>
      <c r="H63" s="47">
        <f t="shared" si="11"/>
        <v>22941</v>
      </c>
      <c r="I63" s="56" t="s">
        <v>432</v>
      </c>
      <c r="J63" s="57" t="s">
        <v>433</v>
      </c>
      <c r="K63" s="56">
        <v>22941</v>
      </c>
      <c r="L63" s="56" t="s">
        <v>191</v>
      </c>
      <c r="M63" s="57" t="s">
        <v>160</v>
      </c>
      <c r="N63" s="57"/>
      <c r="O63" s="58" t="s">
        <v>424</v>
      </c>
      <c r="P63" s="58" t="s">
        <v>434</v>
      </c>
    </row>
    <row r="64" spans="1:16" ht="12.75" customHeight="1" thickBot="1" x14ac:dyDescent="0.25">
      <c r="A64" s="47" t="str">
        <f t="shared" si="6"/>
        <v> BBS 86 </v>
      </c>
      <c r="B64" s="13" t="str">
        <f t="shared" si="7"/>
        <v>I</v>
      </c>
      <c r="C64" s="47">
        <f t="shared" si="8"/>
        <v>47005.421000000002</v>
      </c>
      <c r="D64" s="9" t="str">
        <f t="shared" si="9"/>
        <v>vis</v>
      </c>
      <c r="E64" s="55">
        <f>VLOOKUP(C64,Active!C$21:E$967,3,FALSE)</f>
        <v>22942.013272448861</v>
      </c>
      <c r="F64" s="13" t="s">
        <v>153</v>
      </c>
      <c r="G64" s="9" t="str">
        <f t="shared" si="10"/>
        <v>47005.421</v>
      </c>
      <c r="H64" s="47">
        <f t="shared" si="11"/>
        <v>22942</v>
      </c>
      <c r="I64" s="56" t="s">
        <v>435</v>
      </c>
      <c r="J64" s="57" t="s">
        <v>436</v>
      </c>
      <c r="K64" s="56">
        <v>22942</v>
      </c>
      <c r="L64" s="56" t="s">
        <v>437</v>
      </c>
      <c r="M64" s="57" t="s">
        <v>160</v>
      </c>
      <c r="N64" s="57"/>
      <c r="O64" s="58" t="s">
        <v>424</v>
      </c>
      <c r="P64" s="58" t="s">
        <v>434</v>
      </c>
    </row>
    <row r="65" spans="1:16" ht="12.75" customHeight="1" thickBot="1" x14ac:dyDescent="0.25">
      <c r="A65" s="47" t="str">
        <f t="shared" si="6"/>
        <v> PASP 104.884 </v>
      </c>
      <c r="B65" s="13" t="str">
        <f t="shared" si="7"/>
        <v>II</v>
      </c>
      <c r="C65" s="47">
        <f t="shared" si="8"/>
        <v>47005.860999999997</v>
      </c>
      <c r="D65" s="9" t="str">
        <f t="shared" si="9"/>
        <v>vis</v>
      </c>
      <c r="E65" s="55">
        <f>VLOOKUP(C65,Active!C$21:E$967,3,FALSE)</f>
        <v>22942.501401429396</v>
      </c>
      <c r="F65" s="13" t="s">
        <v>153</v>
      </c>
      <c r="G65" s="9" t="str">
        <f t="shared" si="10"/>
        <v>47005.8610</v>
      </c>
      <c r="H65" s="47">
        <f t="shared" si="11"/>
        <v>22942.5</v>
      </c>
      <c r="I65" s="56" t="s">
        <v>438</v>
      </c>
      <c r="J65" s="57" t="s">
        <v>439</v>
      </c>
      <c r="K65" s="56">
        <v>22942.5</v>
      </c>
      <c r="L65" s="56" t="s">
        <v>440</v>
      </c>
      <c r="M65" s="57" t="s">
        <v>428</v>
      </c>
      <c r="N65" s="57" t="s">
        <v>429</v>
      </c>
      <c r="O65" s="58" t="s">
        <v>430</v>
      </c>
      <c r="P65" s="58" t="s">
        <v>431</v>
      </c>
    </row>
    <row r="66" spans="1:16" ht="12.75" customHeight="1" thickBot="1" x14ac:dyDescent="0.25">
      <c r="A66" s="47" t="str">
        <f t="shared" si="6"/>
        <v> PASP 104.884 </v>
      </c>
      <c r="B66" s="13" t="str">
        <f t="shared" si="7"/>
        <v>I</v>
      </c>
      <c r="C66" s="47">
        <f t="shared" si="8"/>
        <v>47009.915399999998</v>
      </c>
      <c r="D66" s="9" t="str">
        <f t="shared" si="9"/>
        <v>vis</v>
      </c>
      <c r="E66" s="55">
        <f>VLOOKUP(C66,Active!C$21:E$967,3,FALSE)</f>
        <v>22946.999288108254</v>
      </c>
      <c r="F66" s="13" t="s">
        <v>153</v>
      </c>
      <c r="G66" s="9" t="str">
        <f t="shared" si="10"/>
        <v>47009.9154</v>
      </c>
      <c r="H66" s="47">
        <f t="shared" si="11"/>
        <v>22947</v>
      </c>
      <c r="I66" s="56" t="s">
        <v>441</v>
      </c>
      <c r="J66" s="57" t="s">
        <v>442</v>
      </c>
      <c r="K66" s="56">
        <v>22947</v>
      </c>
      <c r="L66" s="56" t="s">
        <v>443</v>
      </c>
      <c r="M66" s="57" t="s">
        <v>428</v>
      </c>
      <c r="N66" s="57" t="s">
        <v>429</v>
      </c>
      <c r="O66" s="58" t="s">
        <v>430</v>
      </c>
      <c r="P66" s="58" t="s">
        <v>431</v>
      </c>
    </row>
    <row r="67" spans="1:16" ht="12.75" customHeight="1" thickBot="1" x14ac:dyDescent="0.25">
      <c r="A67" s="47" t="str">
        <f t="shared" si="6"/>
        <v> BBS 86 </v>
      </c>
      <c r="B67" s="13" t="str">
        <f t="shared" si="7"/>
        <v>I</v>
      </c>
      <c r="C67" s="47">
        <f t="shared" si="8"/>
        <v>47023.434999999998</v>
      </c>
      <c r="D67" s="9" t="str">
        <f t="shared" si="9"/>
        <v>vis</v>
      </c>
      <c r="E67" s="55">
        <f>VLOOKUP(C67,Active!C$21:E$967,3,FALSE)</f>
        <v>22961.997716665752</v>
      </c>
      <c r="F67" s="13" t="s">
        <v>153</v>
      </c>
      <c r="G67" s="9" t="str">
        <f t="shared" si="10"/>
        <v>47023.435</v>
      </c>
      <c r="H67" s="47">
        <f t="shared" si="11"/>
        <v>22962</v>
      </c>
      <c r="I67" s="56" t="s">
        <v>444</v>
      </c>
      <c r="J67" s="57" t="s">
        <v>445</v>
      </c>
      <c r="K67" s="56">
        <v>22962</v>
      </c>
      <c r="L67" s="56" t="s">
        <v>228</v>
      </c>
      <c r="M67" s="57" t="s">
        <v>160</v>
      </c>
      <c r="N67" s="57"/>
      <c r="O67" s="58" t="s">
        <v>420</v>
      </c>
      <c r="P67" s="58" t="s">
        <v>434</v>
      </c>
    </row>
    <row r="68" spans="1:16" ht="12.75" customHeight="1" thickBot="1" x14ac:dyDescent="0.25">
      <c r="A68" s="47" t="str">
        <f t="shared" si="6"/>
        <v> BBS 86 </v>
      </c>
      <c r="B68" s="13" t="str">
        <f t="shared" si="7"/>
        <v>I</v>
      </c>
      <c r="C68" s="47">
        <f t="shared" si="8"/>
        <v>47051.381000000001</v>
      </c>
      <c r="D68" s="9" t="str">
        <f t="shared" si="9"/>
        <v>vis</v>
      </c>
      <c r="E68" s="55">
        <f>VLOOKUP(C68,Active!C$21:E$967,3,FALSE)</f>
        <v>22993.000563234284</v>
      </c>
      <c r="F68" s="13" t="s">
        <v>153</v>
      </c>
      <c r="G68" s="9" t="str">
        <f t="shared" si="10"/>
        <v>47051.381</v>
      </c>
      <c r="H68" s="47">
        <f t="shared" si="11"/>
        <v>22993</v>
      </c>
      <c r="I68" s="56" t="s">
        <v>446</v>
      </c>
      <c r="J68" s="57" t="s">
        <v>447</v>
      </c>
      <c r="K68" s="56">
        <v>22993</v>
      </c>
      <c r="L68" s="56" t="s">
        <v>188</v>
      </c>
      <c r="M68" s="57" t="s">
        <v>160</v>
      </c>
      <c r="N68" s="57"/>
      <c r="O68" s="58" t="s">
        <v>420</v>
      </c>
      <c r="P68" s="58" t="s">
        <v>434</v>
      </c>
    </row>
    <row r="69" spans="1:16" ht="12.75" customHeight="1" thickBot="1" x14ac:dyDescent="0.25">
      <c r="A69" s="47" t="str">
        <f t="shared" si="6"/>
        <v> PASP 104.884 </v>
      </c>
      <c r="B69" s="13" t="str">
        <f t="shared" si="7"/>
        <v>II</v>
      </c>
      <c r="C69" s="47">
        <f t="shared" si="8"/>
        <v>47061.754999999997</v>
      </c>
      <c r="D69" s="9" t="str">
        <f t="shared" si="9"/>
        <v>vis</v>
      </c>
      <c r="E69" s="55">
        <f>VLOOKUP(C69,Active!C$21:E$967,3,FALSE)</f>
        <v>23004.50931333454</v>
      </c>
      <c r="F69" s="13" t="s">
        <v>153</v>
      </c>
      <c r="G69" s="9" t="str">
        <f t="shared" si="10"/>
        <v>47061.7550</v>
      </c>
      <c r="H69" s="47">
        <f t="shared" si="11"/>
        <v>23004.5</v>
      </c>
      <c r="I69" s="56" t="s">
        <v>448</v>
      </c>
      <c r="J69" s="57" t="s">
        <v>449</v>
      </c>
      <c r="K69" s="56">
        <v>23004.5</v>
      </c>
      <c r="L69" s="56" t="s">
        <v>450</v>
      </c>
      <c r="M69" s="57" t="s">
        <v>428</v>
      </c>
      <c r="N69" s="57" t="s">
        <v>429</v>
      </c>
      <c r="O69" s="58" t="s">
        <v>430</v>
      </c>
      <c r="P69" s="58" t="s">
        <v>431</v>
      </c>
    </row>
    <row r="70" spans="1:16" ht="12.75" customHeight="1" thickBot="1" x14ac:dyDescent="0.25">
      <c r="A70" s="47" t="str">
        <f t="shared" si="6"/>
        <v> BBS 89 </v>
      </c>
      <c r="B70" s="13" t="str">
        <f t="shared" si="7"/>
        <v>I</v>
      </c>
      <c r="C70" s="47">
        <f t="shared" si="8"/>
        <v>47389.417000000001</v>
      </c>
      <c r="D70" s="9" t="str">
        <f t="shared" si="9"/>
        <v>vis</v>
      </c>
      <c r="E70" s="55">
        <f>VLOOKUP(C70,Active!C$21:E$967,3,FALSE)</f>
        <v>23368.012308837879</v>
      </c>
      <c r="F70" s="13" t="s">
        <v>153</v>
      </c>
      <c r="G70" s="9" t="str">
        <f t="shared" si="10"/>
        <v>47389.417</v>
      </c>
      <c r="H70" s="47">
        <f t="shared" si="11"/>
        <v>23368</v>
      </c>
      <c r="I70" s="56" t="s">
        <v>451</v>
      </c>
      <c r="J70" s="57" t="s">
        <v>452</v>
      </c>
      <c r="K70" s="56">
        <v>23368</v>
      </c>
      <c r="L70" s="56" t="s">
        <v>453</v>
      </c>
      <c r="M70" s="57" t="s">
        <v>160</v>
      </c>
      <c r="N70" s="57"/>
      <c r="O70" s="58" t="s">
        <v>402</v>
      </c>
      <c r="P70" s="58" t="s">
        <v>454</v>
      </c>
    </row>
    <row r="71" spans="1:16" ht="12.75" customHeight="1" thickBot="1" x14ac:dyDescent="0.25">
      <c r="A71" s="47" t="str">
        <f t="shared" si="6"/>
        <v> BBS 89 </v>
      </c>
      <c r="B71" s="13" t="str">
        <f t="shared" si="7"/>
        <v>I</v>
      </c>
      <c r="C71" s="47">
        <f t="shared" si="8"/>
        <v>47399.345000000001</v>
      </c>
      <c r="D71" s="9" t="str">
        <f t="shared" si="9"/>
        <v>vis</v>
      </c>
      <c r="E71" s="55">
        <f>VLOOKUP(C71,Active!C$21:E$967,3,FALSE)</f>
        <v>23379.026273653319</v>
      </c>
      <c r="F71" s="13" t="s">
        <v>153</v>
      </c>
      <c r="G71" s="9" t="str">
        <f t="shared" si="10"/>
        <v>47399.345</v>
      </c>
      <c r="H71" s="47">
        <f t="shared" si="11"/>
        <v>23379</v>
      </c>
      <c r="I71" s="56" t="s">
        <v>455</v>
      </c>
      <c r="J71" s="57" t="s">
        <v>456</v>
      </c>
      <c r="K71" s="56">
        <v>23379</v>
      </c>
      <c r="L71" s="56" t="s">
        <v>457</v>
      </c>
      <c r="M71" s="57" t="s">
        <v>160</v>
      </c>
      <c r="N71" s="57"/>
      <c r="O71" s="58" t="s">
        <v>402</v>
      </c>
      <c r="P71" s="58" t="s">
        <v>454</v>
      </c>
    </row>
    <row r="72" spans="1:16" ht="12.75" customHeight="1" thickBot="1" x14ac:dyDescent="0.25">
      <c r="A72" s="47" t="str">
        <f t="shared" si="6"/>
        <v> BBS 89 </v>
      </c>
      <c r="B72" s="13" t="str">
        <f t="shared" si="7"/>
        <v>II</v>
      </c>
      <c r="C72" s="47">
        <f t="shared" si="8"/>
        <v>47412.385000000002</v>
      </c>
      <c r="D72" s="9" t="str">
        <f t="shared" si="9"/>
        <v>vis</v>
      </c>
      <c r="E72" s="55">
        <f>VLOOKUP(C72,Active!C$21:E$967,3,FALSE)</f>
        <v>23393.49264162203</v>
      </c>
      <c r="F72" s="13" t="s">
        <v>153</v>
      </c>
      <c r="G72" s="9" t="str">
        <f t="shared" si="10"/>
        <v>47412.385</v>
      </c>
      <c r="H72" s="47">
        <f t="shared" si="11"/>
        <v>23393.5</v>
      </c>
      <c r="I72" s="56" t="s">
        <v>458</v>
      </c>
      <c r="J72" s="57" t="s">
        <v>459</v>
      </c>
      <c r="K72" s="56">
        <v>23393.5</v>
      </c>
      <c r="L72" s="56" t="s">
        <v>307</v>
      </c>
      <c r="M72" s="57" t="s">
        <v>160</v>
      </c>
      <c r="N72" s="57"/>
      <c r="O72" s="58" t="s">
        <v>402</v>
      </c>
      <c r="P72" s="58" t="s">
        <v>454</v>
      </c>
    </row>
    <row r="73" spans="1:16" ht="12.75" customHeight="1" thickBot="1" x14ac:dyDescent="0.25">
      <c r="A73" s="47" t="str">
        <f t="shared" si="6"/>
        <v> BBS 90 </v>
      </c>
      <c r="B73" s="13" t="str">
        <f t="shared" si="7"/>
        <v>II</v>
      </c>
      <c r="C73" s="47">
        <f t="shared" si="8"/>
        <v>47467.39</v>
      </c>
      <c r="D73" s="9" t="str">
        <f t="shared" si="9"/>
        <v>vis</v>
      </c>
      <c r="E73" s="55">
        <f>VLOOKUP(C73,Active!C$21:E$967,3,FALSE)</f>
        <v>23454.514311109673</v>
      </c>
      <c r="F73" s="13" t="s">
        <v>153</v>
      </c>
      <c r="G73" s="9" t="str">
        <f t="shared" si="10"/>
        <v>47467.390</v>
      </c>
      <c r="H73" s="47">
        <f t="shared" si="11"/>
        <v>23454.5</v>
      </c>
      <c r="I73" s="56" t="s">
        <v>460</v>
      </c>
      <c r="J73" s="57" t="s">
        <v>461</v>
      </c>
      <c r="K73" s="56">
        <v>23454.5</v>
      </c>
      <c r="L73" s="56" t="s">
        <v>462</v>
      </c>
      <c r="M73" s="57" t="s">
        <v>160</v>
      </c>
      <c r="N73" s="57"/>
      <c r="O73" s="58" t="s">
        <v>402</v>
      </c>
      <c r="P73" s="58" t="s">
        <v>463</v>
      </c>
    </row>
    <row r="74" spans="1:16" ht="12.75" customHeight="1" thickBot="1" x14ac:dyDescent="0.25">
      <c r="A74" s="47" t="str">
        <f t="shared" si="6"/>
        <v> BBS 90 </v>
      </c>
      <c r="B74" s="13" t="str">
        <f t="shared" si="7"/>
        <v>I</v>
      </c>
      <c r="C74" s="47">
        <f t="shared" si="8"/>
        <v>47472.345999999998</v>
      </c>
      <c r="D74" s="9" t="str">
        <f t="shared" si="9"/>
        <v>vis</v>
      </c>
      <c r="E74" s="55">
        <f>VLOOKUP(C74,Active!C$21:E$967,3,FALSE)</f>
        <v>23460.012418445018</v>
      </c>
      <c r="F74" s="13" t="s">
        <v>153</v>
      </c>
      <c r="G74" s="9" t="str">
        <f t="shared" si="10"/>
        <v>47472.346</v>
      </c>
      <c r="H74" s="47">
        <f t="shared" si="11"/>
        <v>23460</v>
      </c>
      <c r="I74" s="56" t="s">
        <v>464</v>
      </c>
      <c r="J74" s="57" t="s">
        <v>465</v>
      </c>
      <c r="K74" s="56">
        <v>23460</v>
      </c>
      <c r="L74" s="56" t="s">
        <v>453</v>
      </c>
      <c r="M74" s="57" t="s">
        <v>160</v>
      </c>
      <c r="N74" s="57"/>
      <c r="O74" s="58" t="s">
        <v>402</v>
      </c>
      <c r="P74" s="58" t="s">
        <v>463</v>
      </c>
    </row>
    <row r="75" spans="1:16" ht="12.75" customHeight="1" thickBot="1" x14ac:dyDescent="0.25">
      <c r="A75" s="47" t="str">
        <f t="shared" ref="A75:A106" si="12">P75</f>
        <v> AOEB 3 </v>
      </c>
      <c r="B75" s="13" t="str">
        <f t="shared" ref="B75:B106" si="13">IF(H75=INT(H75),"I","II")</f>
        <v>I</v>
      </c>
      <c r="C75" s="47">
        <f t="shared" ref="C75:C106" si="14">1*G75</f>
        <v>47481.357000000004</v>
      </c>
      <c r="D75" s="9" t="str">
        <f t="shared" ref="D75:D106" si="15">VLOOKUP(F75,I$1:J$5,2,FALSE)</f>
        <v>vis</v>
      </c>
      <c r="E75" s="55">
        <f>VLOOKUP(C75,Active!C$21:E$967,3,FALSE)</f>
        <v>23470.009078089661</v>
      </c>
      <c r="F75" s="13" t="s">
        <v>153</v>
      </c>
      <c r="G75" s="9" t="str">
        <f t="shared" ref="G75:G106" si="16">MID(I75,3,LEN(I75)-3)</f>
        <v>47481.357</v>
      </c>
      <c r="H75" s="47">
        <f t="shared" ref="H75:H106" si="17">1*K75</f>
        <v>23470</v>
      </c>
      <c r="I75" s="56" t="s">
        <v>466</v>
      </c>
      <c r="J75" s="57" t="s">
        <v>467</v>
      </c>
      <c r="K75" s="56">
        <v>23470</v>
      </c>
      <c r="L75" s="56" t="s">
        <v>191</v>
      </c>
      <c r="M75" s="57" t="s">
        <v>160</v>
      </c>
      <c r="N75" s="57"/>
      <c r="O75" s="58" t="s">
        <v>272</v>
      </c>
      <c r="P75" s="58" t="s">
        <v>273</v>
      </c>
    </row>
    <row r="76" spans="1:16" ht="12.75" customHeight="1" thickBot="1" x14ac:dyDescent="0.25">
      <c r="A76" s="47" t="str">
        <f t="shared" si="12"/>
        <v> AOEB 3 </v>
      </c>
      <c r="B76" s="13" t="str">
        <f t="shared" si="13"/>
        <v>I</v>
      </c>
      <c r="C76" s="47">
        <f t="shared" si="14"/>
        <v>47491.271000000001</v>
      </c>
      <c r="D76" s="9" t="str">
        <f t="shared" si="15"/>
        <v>vis</v>
      </c>
      <c r="E76" s="55">
        <f>VLOOKUP(C76,Active!C$21:E$967,3,FALSE)</f>
        <v>23481.007511528442</v>
      </c>
      <c r="F76" s="13" t="s">
        <v>153</v>
      </c>
      <c r="G76" s="9" t="str">
        <f t="shared" si="16"/>
        <v>47491.271</v>
      </c>
      <c r="H76" s="47">
        <f t="shared" si="17"/>
        <v>23481</v>
      </c>
      <c r="I76" s="56" t="s">
        <v>468</v>
      </c>
      <c r="J76" s="57" t="s">
        <v>469</v>
      </c>
      <c r="K76" s="56">
        <v>23481</v>
      </c>
      <c r="L76" s="56" t="s">
        <v>179</v>
      </c>
      <c r="M76" s="57" t="s">
        <v>160</v>
      </c>
      <c r="N76" s="57"/>
      <c r="O76" s="58" t="s">
        <v>272</v>
      </c>
      <c r="P76" s="58" t="s">
        <v>273</v>
      </c>
    </row>
    <row r="77" spans="1:16" ht="12.75" customHeight="1" thickBot="1" x14ac:dyDescent="0.25">
      <c r="A77" s="47" t="str">
        <f t="shared" si="12"/>
        <v> BBS 90 </v>
      </c>
      <c r="B77" s="13" t="str">
        <f t="shared" si="13"/>
        <v>II</v>
      </c>
      <c r="C77" s="47">
        <f t="shared" si="14"/>
        <v>47523.273999999998</v>
      </c>
      <c r="D77" s="9" t="str">
        <f t="shared" si="15"/>
        <v>vis</v>
      </c>
      <c r="E77" s="55">
        <f>VLOOKUP(C77,Active!C$21:E$967,3,FALSE)</f>
        <v>23516.511129174349</v>
      </c>
      <c r="F77" s="13" t="s">
        <v>153</v>
      </c>
      <c r="G77" s="9" t="str">
        <f t="shared" si="16"/>
        <v>47523.274</v>
      </c>
      <c r="H77" s="47">
        <f t="shared" si="17"/>
        <v>23516.5</v>
      </c>
      <c r="I77" s="56" t="s">
        <v>470</v>
      </c>
      <c r="J77" s="57" t="s">
        <v>471</v>
      </c>
      <c r="K77" s="56">
        <v>23516.5</v>
      </c>
      <c r="L77" s="56" t="s">
        <v>165</v>
      </c>
      <c r="M77" s="57" t="s">
        <v>160</v>
      </c>
      <c r="N77" s="57"/>
      <c r="O77" s="58" t="s">
        <v>402</v>
      </c>
      <c r="P77" s="58" t="s">
        <v>463</v>
      </c>
    </row>
    <row r="78" spans="1:16" ht="12.75" customHeight="1" thickBot="1" x14ac:dyDescent="0.25">
      <c r="A78" s="47" t="str">
        <f t="shared" si="12"/>
        <v> BBS 90 </v>
      </c>
      <c r="B78" s="13" t="str">
        <f t="shared" si="13"/>
        <v>I</v>
      </c>
      <c r="C78" s="47">
        <f t="shared" si="14"/>
        <v>47527.317000000003</v>
      </c>
      <c r="D78" s="9" t="str">
        <f t="shared" si="15"/>
        <v>vis</v>
      </c>
      <c r="E78" s="55">
        <f>VLOOKUP(C78,Active!C$21:E$967,3,FALSE)</f>
        <v>23520.996368875079</v>
      </c>
      <c r="F78" s="13" t="s">
        <v>153</v>
      </c>
      <c r="G78" s="9" t="str">
        <f t="shared" si="16"/>
        <v>47527.317</v>
      </c>
      <c r="H78" s="47">
        <f t="shared" si="17"/>
        <v>23521</v>
      </c>
      <c r="I78" s="56" t="s">
        <v>472</v>
      </c>
      <c r="J78" s="57" t="s">
        <v>473</v>
      </c>
      <c r="K78" s="56">
        <v>23521</v>
      </c>
      <c r="L78" s="56" t="s">
        <v>155</v>
      </c>
      <c r="M78" s="57" t="s">
        <v>160</v>
      </c>
      <c r="N78" s="57"/>
      <c r="O78" s="58" t="s">
        <v>402</v>
      </c>
      <c r="P78" s="58" t="s">
        <v>463</v>
      </c>
    </row>
    <row r="79" spans="1:16" ht="12.75" customHeight="1" thickBot="1" x14ac:dyDescent="0.25">
      <c r="A79" s="47" t="str">
        <f t="shared" si="12"/>
        <v> AOEB 3 </v>
      </c>
      <c r="B79" s="13" t="str">
        <f t="shared" si="13"/>
        <v>I</v>
      </c>
      <c r="C79" s="47">
        <f t="shared" si="14"/>
        <v>47706.713000000003</v>
      </c>
      <c r="D79" s="9" t="str">
        <f t="shared" si="15"/>
        <v>vis</v>
      </c>
      <c r="E79" s="55">
        <f>VLOOKUP(C79,Active!C$21:E$967,3,FALSE)</f>
        <v>23720.015429313327</v>
      </c>
      <c r="F79" s="13" t="s">
        <v>153</v>
      </c>
      <c r="G79" s="9" t="str">
        <f t="shared" si="16"/>
        <v>47706.713</v>
      </c>
      <c r="H79" s="47">
        <f t="shared" si="17"/>
        <v>23720</v>
      </c>
      <c r="I79" s="56" t="s">
        <v>474</v>
      </c>
      <c r="J79" s="57" t="s">
        <v>475</v>
      </c>
      <c r="K79" s="56">
        <v>23720</v>
      </c>
      <c r="L79" s="56" t="s">
        <v>331</v>
      </c>
      <c r="M79" s="57" t="s">
        <v>160</v>
      </c>
      <c r="N79" s="57"/>
      <c r="O79" s="58" t="s">
        <v>272</v>
      </c>
      <c r="P79" s="58" t="s">
        <v>273</v>
      </c>
    </row>
    <row r="80" spans="1:16" ht="12.75" customHeight="1" thickBot="1" x14ac:dyDescent="0.25">
      <c r="A80" s="47" t="str">
        <f t="shared" si="12"/>
        <v> BBS 93 </v>
      </c>
      <c r="B80" s="13" t="str">
        <f t="shared" si="13"/>
        <v>II</v>
      </c>
      <c r="C80" s="47">
        <f t="shared" si="14"/>
        <v>47815.324999999997</v>
      </c>
      <c r="D80" s="9" t="str">
        <f t="shared" si="15"/>
        <v>vis</v>
      </c>
      <c r="E80" s="55">
        <f>VLOOKUP(C80,Active!C$21:E$967,3,FALSE)</f>
        <v>23840.50784939135</v>
      </c>
      <c r="F80" s="13" t="s">
        <v>153</v>
      </c>
      <c r="G80" s="9" t="str">
        <f t="shared" si="16"/>
        <v>47815.325</v>
      </c>
      <c r="H80" s="47">
        <f t="shared" si="17"/>
        <v>23840.5</v>
      </c>
      <c r="I80" s="56" t="s">
        <v>476</v>
      </c>
      <c r="J80" s="57" t="s">
        <v>477</v>
      </c>
      <c r="K80" s="56">
        <v>23840.5</v>
      </c>
      <c r="L80" s="56" t="s">
        <v>179</v>
      </c>
      <c r="M80" s="57" t="s">
        <v>160</v>
      </c>
      <c r="N80" s="57"/>
      <c r="O80" s="58" t="s">
        <v>402</v>
      </c>
      <c r="P80" s="58" t="s">
        <v>478</v>
      </c>
    </row>
    <row r="81" spans="1:16" ht="12.75" customHeight="1" thickBot="1" x14ac:dyDescent="0.25">
      <c r="A81" s="47" t="str">
        <f t="shared" si="12"/>
        <v> BBS 93 </v>
      </c>
      <c r="B81" s="13" t="str">
        <f t="shared" si="13"/>
        <v>I</v>
      </c>
      <c r="C81" s="47">
        <f t="shared" si="14"/>
        <v>47838.317000000003</v>
      </c>
      <c r="D81" s="9" t="str">
        <f t="shared" si="15"/>
        <v>vis</v>
      </c>
      <c r="E81" s="55">
        <f>VLOOKUP(C81,Active!C$21:E$967,3,FALSE)</f>
        <v>23866.014807392628</v>
      </c>
      <c r="F81" s="13" t="s">
        <v>153</v>
      </c>
      <c r="G81" s="9" t="str">
        <f t="shared" si="16"/>
        <v>47838.317</v>
      </c>
      <c r="H81" s="47">
        <f t="shared" si="17"/>
        <v>23866</v>
      </c>
      <c r="I81" s="56" t="s">
        <v>479</v>
      </c>
      <c r="J81" s="57" t="s">
        <v>480</v>
      </c>
      <c r="K81" s="56">
        <v>23866</v>
      </c>
      <c r="L81" s="56" t="s">
        <v>462</v>
      </c>
      <c r="M81" s="57" t="s">
        <v>160</v>
      </c>
      <c r="N81" s="57"/>
      <c r="O81" s="58" t="s">
        <v>402</v>
      </c>
      <c r="P81" s="58" t="s">
        <v>478</v>
      </c>
    </row>
    <row r="82" spans="1:16" ht="12.75" customHeight="1" thickBot="1" x14ac:dyDescent="0.25">
      <c r="A82" s="47" t="str">
        <f t="shared" si="12"/>
        <v> BBS 94 </v>
      </c>
      <c r="B82" s="13" t="str">
        <f t="shared" si="13"/>
        <v>I</v>
      </c>
      <c r="C82" s="47">
        <f t="shared" si="14"/>
        <v>47911.33</v>
      </c>
      <c r="D82" s="9" t="str">
        <f t="shared" si="15"/>
        <v>vis</v>
      </c>
      <c r="E82" s="55">
        <f>VLOOKUP(C82,Active!C$21:E$967,3,FALSE)</f>
        <v>23947.014264792891</v>
      </c>
      <c r="F82" s="13" t="s">
        <v>153</v>
      </c>
      <c r="G82" s="9" t="str">
        <f t="shared" si="16"/>
        <v>47911.330</v>
      </c>
      <c r="H82" s="47">
        <f t="shared" si="17"/>
        <v>23947</v>
      </c>
      <c r="I82" s="56" t="s">
        <v>481</v>
      </c>
      <c r="J82" s="57" t="s">
        <v>482</v>
      </c>
      <c r="K82" s="56">
        <v>23947</v>
      </c>
      <c r="L82" s="56" t="s">
        <v>462</v>
      </c>
      <c r="M82" s="57" t="s">
        <v>160</v>
      </c>
      <c r="N82" s="57"/>
      <c r="O82" s="58" t="s">
        <v>402</v>
      </c>
      <c r="P82" s="58" t="s">
        <v>483</v>
      </c>
    </row>
    <row r="83" spans="1:16" ht="12.75" customHeight="1" thickBot="1" x14ac:dyDescent="0.25">
      <c r="A83" s="47" t="str">
        <f t="shared" si="12"/>
        <v> BBS 96 </v>
      </c>
      <c r="B83" s="13" t="str">
        <f t="shared" si="13"/>
        <v>I</v>
      </c>
      <c r="C83" s="47">
        <f t="shared" si="14"/>
        <v>48084.398000000001</v>
      </c>
      <c r="D83" s="9" t="str">
        <f t="shared" si="15"/>
        <v>vis</v>
      </c>
      <c r="E83" s="55">
        <f>VLOOKUP(C83,Active!C$21:E$967,3,FALSE)</f>
        <v>24139.013142983742</v>
      </c>
      <c r="F83" s="13" t="s">
        <v>153</v>
      </c>
      <c r="G83" s="9" t="str">
        <f t="shared" si="16"/>
        <v>48084.398</v>
      </c>
      <c r="H83" s="47">
        <f t="shared" si="17"/>
        <v>24139</v>
      </c>
      <c r="I83" s="56" t="s">
        <v>484</v>
      </c>
      <c r="J83" s="57" t="s">
        <v>485</v>
      </c>
      <c r="K83" s="56">
        <v>24139</v>
      </c>
      <c r="L83" s="56" t="s">
        <v>437</v>
      </c>
      <c r="M83" s="57" t="s">
        <v>160</v>
      </c>
      <c r="N83" s="57"/>
      <c r="O83" s="58" t="s">
        <v>402</v>
      </c>
      <c r="P83" s="58" t="s">
        <v>486</v>
      </c>
    </row>
    <row r="84" spans="1:16" ht="12.75" customHeight="1" thickBot="1" x14ac:dyDescent="0.25">
      <c r="A84" s="47" t="str">
        <f t="shared" si="12"/>
        <v> BBS 96 </v>
      </c>
      <c r="B84" s="13" t="str">
        <f t="shared" si="13"/>
        <v>I</v>
      </c>
      <c r="C84" s="47">
        <f t="shared" si="14"/>
        <v>48121.347999999998</v>
      </c>
      <c r="D84" s="9" t="str">
        <f t="shared" si="15"/>
        <v>vis</v>
      </c>
      <c r="E84" s="55">
        <f>VLOOKUP(C84,Active!C$21:E$967,3,FALSE)</f>
        <v>24180.004883508573</v>
      </c>
      <c r="F84" s="13" t="s">
        <v>153</v>
      </c>
      <c r="G84" s="9" t="str">
        <f t="shared" si="16"/>
        <v>48121.348</v>
      </c>
      <c r="H84" s="47">
        <f t="shared" si="17"/>
        <v>24180</v>
      </c>
      <c r="I84" s="56" t="s">
        <v>487</v>
      </c>
      <c r="J84" s="57" t="s">
        <v>488</v>
      </c>
      <c r="K84" s="56">
        <v>24180</v>
      </c>
      <c r="L84" s="56" t="s">
        <v>353</v>
      </c>
      <c r="M84" s="57" t="s">
        <v>160</v>
      </c>
      <c r="N84" s="57"/>
      <c r="O84" s="58" t="s">
        <v>402</v>
      </c>
      <c r="P84" s="58" t="s">
        <v>486</v>
      </c>
    </row>
    <row r="85" spans="1:16" ht="12.75" customHeight="1" thickBot="1" x14ac:dyDescent="0.25">
      <c r="A85" s="47" t="str">
        <f t="shared" si="12"/>
        <v> BBS 96 </v>
      </c>
      <c r="B85" s="13" t="str">
        <f t="shared" si="13"/>
        <v>I</v>
      </c>
      <c r="C85" s="47">
        <f t="shared" si="14"/>
        <v>48167.330999999998</v>
      </c>
      <c r="D85" s="9" t="str">
        <f t="shared" si="15"/>
        <v>vis</v>
      </c>
      <c r="E85" s="55">
        <f>VLOOKUP(C85,Active!C$21:E$967,3,FALSE)</f>
        <v>24231.017690127068</v>
      </c>
      <c r="F85" s="13" t="s">
        <v>153</v>
      </c>
      <c r="G85" s="9" t="str">
        <f t="shared" si="16"/>
        <v>48167.331</v>
      </c>
      <c r="H85" s="47">
        <f t="shared" si="17"/>
        <v>24231</v>
      </c>
      <c r="I85" s="56" t="s">
        <v>489</v>
      </c>
      <c r="J85" s="57" t="s">
        <v>490</v>
      </c>
      <c r="K85" s="56">
        <v>24231</v>
      </c>
      <c r="L85" s="56" t="s">
        <v>280</v>
      </c>
      <c r="M85" s="57" t="s">
        <v>160</v>
      </c>
      <c r="N85" s="57"/>
      <c r="O85" s="58" t="s">
        <v>402</v>
      </c>
      <c r="P85" s="58" t="s">
        <v>486</v>
      </c>
    </row>
    <row r="86" spans="1:16" ht="12.75" customHeight="1" thickBot="1" x14ac:dyDescent="0.25">
      <c r="A86" s="47" t="str">
        <f t="shared" si="12"/>
        <v> AOEB 3 </v>
      </c>
      <c r="B86" s="13" t="str">
        <f t="shared" si="13"/>
        <v>I</v>
      </c>
      <c r="C86" s="47">
        <f t="shared" si="14"/>
        <v>48210.582999999999</v>
      </c>
      <c r="D86" s="9" t="str">
        <f t="shared" si="15"/>
        <v>vis</v>
      </c>
      <c r="E86" s="55">
        <f>VLOOKUP(C86,Active!C$21:E$967,3,FALSE)</f>
        <v>24279.000768914084</v>
      </c>
      <c r="F86" s="13" t="s">
        <v>153</v>
      </c>
      <c r="G86" s="9" t="str">
        <f t="shared" si="16"/>
        <v>48210.583</v>
      </c>
      <c r="H86" s="47">
        <f t="shared" si="17"/>
        <v>24279</v>
      </c>
      <c r="I86" s="56" t="s">
        <v>491</v>
      </c>
      <c r="J86" s="57" t="s">
        <v>492</v>
      </c>
      <c r="K86" s="56">
        <v>24279</v>
      </c>
      <c r="L86" s="56" t="s">
        <v>188</v>
      </c>
      <c r="M86" s="57" t="s">
        <v>160</v>
      </c>
      <c r="N86" s="57"/>
      <c r="O86" s="58" t="s">
        <v>272</v>
      </c>
      <c r="P86" s="58" t="s">
        <v>273</v>
      </c>
    </row>
    <row r="87" spans="1:16" ht="12.75" customHeight="1" thickBot="1" x14ac:dyDescent="0.25">
      <c r="A87" s="47" t="str">
        <f t="shared" si="12"/>
        <v> BBS 97 </v>
      </c>
      <c r="B87" s="13" t="str">
        <f t="shared" si="13"/>
        <v>I</v>
      </c>
      <c r="C87" s="47">
        <f t="shared" si="14"/>
        <v>48222.305999999997</v>
      </c>
      <c r="D87" s="9" t="str">
        <f t="shared" si="15"/>
        <v>vis</v>
      </c>
      <c r="E87" s="55">
        <f>VLOOKUP(C87,Active!C$21:E$967,3,FALSE)</f>
        <v>24292.006078093313</v>
      </c>
      <c r="F87" s="13" t="s">
        <v>153</v>
      </c>
      <c r="G87" s="9" t="str">
        <f t="shared" si="16"/>
        <v>48222.306</v>
      </c>
      <c r="H87" s="47">
        <f t="shared" si="17"/>
        <v>24292</v>
      </c>
      <c r="I87" s="56" t="s">
        <v>493</v>
      </c>
      <c r="J87" s="57" t="s">
        <v>494</v>
      </c>
      <c r="K87" s="56">
        <v>24292</v>
      </c>
      <c r="L87" s="56" t="s">
        <v>170</v>
      </c>
      <c r="M87" s="57" t="s">
        <v>160</v>
      </c>
      <c r="N87" s="57"/>
      <c r="O87" s="58" t="s">
        <v>402</v>
      </c>
      <c r="P87" s="58" t="s">
        <v>495</v>
      </c>
    </row>
    <row r="88" spans="1:16" ht="12.75" customHeight="1" thickBot="1" x14ac:dyDescent="0.25">
      <c r="A88" s="47" t="str">
        <f t="shared" si="12"/>
        <v> BBS 98 </v>
      </c>
      <c r="B88" s="13" t="str">
        <f t="shared" si="13"/>
        <v>I</v>
      </c>
      <c r="C88" s="47">
        <f t="shared" si="14"/>
        <v>48440.453999999998</v>
      </c>
      <c r="D88" s="9" t="str">
        <f t="shared" si="15"/>
        <v>vis</v>
      </c>
      <c r="E88" s="55">
        <f>VLOOKUP(C88,Active!C$21:E$967,3,FALSE)</f>
        <v>24534.01598910851</v>
      </c>
      <c r="F88" s="13" t="s">
        <v>153</v>
      </c>
      <c r="G88" s="9" t="str">
        <f t="shared" si="16"/>
        <v>48440.454</v>
      </c>
      <c r="H88" s="47">
        <f t="shared" si="17"/>
        <v>24534</v>
      </c>
      <c r="I88" s="56" t="s">
        <v>496</v>
      </c>
      <c r="J88" s="57" t="s">
        <v>497</v>
      </c>
      <c r="K88" s="56">
        <v>24534</v>
      </c>
      <c r="L88" s="56" t="s">
        <v>331</v>
      </c>
      <c r="M88" s="57" t="s">
        <v>160</v>
      </c>
      <c r="N88" s="57"/>
      <c r="O88" s="58" t="s">
        <v>402</v>
      </c>
      <c r="P88" s="58" t="s">
        <v>498</v>
      </c>
    </row>
    <row r="89" spans="1:16" ht="12.75" customHeight="1" thickBot="1" x14ac:dyDescent="0.25">
      <c r="A89" s="47" t="str">
        <f t="shared" si="12"/>
        <v> BBS 98 </v>
      </c>
      <c r="B89" s="13" t="str">
        <f t="shared" si="13"/>
        <v>I</v>
      </c>
      <c r="C89" s="47">
        <f t="shared" si="14"/>
        <v>48449.455000000002</v>
      </c>
      <c r="D89" s="9" t="str">
        <f t="shared" si="15"/>
        <v>vis</v>
      </c>
      <c r="E89" s="55">
        <f>VLOOKUP(C89,Active!C$21:E$967,3,FALSE)</f>
        <v>24544.001554912684</v>
      </c>
      <c r="F89" s="13" t="s">
        <v>153</v>
      </c>
      <c r="G89" s="9" t="str">
        <f t="shared" si="16"/>
        <v>48449.455</v>
      </c>
      <c r="H89" s="47">
        <f t="shared" si="17"/>
        <v>24544</v>
      </c>
      <c r="I89" s="56" t="s">
        <v>499</v>
      </c>
      <c r="J89" s="57" t="s">
        <v>500</v>
      </c>
      <c r="K89" s="56">
        <v>24544</v>
      </c>
      <c r="L89" s="56" t="s">
        <v>188</v>
      </c>
      <c r="M89" s="57" t="s">
        <v>160</v>
      </c>
      <c r="N89" s="57"/>
      <c r="O89" s="58" t="s">
        <v>402</v>
      </c>
      <c r="P89" s="58" t="s">
        <v>498</v>
      </c>
    </row>
    <row r="90" spans="1:16" ht="12.75" customHeight="1" thickBot="1" x14ac:dyDescent="0.25">
      <c r="A90" s="47" t="str">
        <f t="shared" si="12"/>
        <v> BBS 98 </v>
      </c>
      <c r="B90" s="13" t="str">
        <f t="shared" si="13"/>
        <v>I</v>
      </c>
      <c r="C90" s="47">
        <f t="shared" si="14"/>
        <v>48486.421000000002</v>
      </c>
      <c r="D90" s="9" t="str">
        <f t="shared" si="15"/>
        <v>vis</v>
      </c>
      <c r="E90" s="55">
        <f>VLOOKUP(C90,Active!C$21:E$967,3,FALSE)</f>
        <v>24585.011045582265</v>
      </c>
      <c r="F90" s="13" t="s">
        <v>153</v>
      </c>
      <c r="G90" s="9" t="str">
        <f t="shared" si="16"/>
        <v>48486.421</v>
      </c>
      <c r="H90" s="47">
        <f t="shared" si="17"/>
        <v>24585</v>
      </c>
      <c r="I90" s="56" t="s">
        <v>501</v>
      </c>
      <c r="J90" s="57" t="s">
        <v>502</v>
      </c>
      <c r="K90" s="56">
        <v>24585</v>
      </c>
      <c r="L90" s="56" t="s">
        <v>165</v>
      </c>
      <c r="M90" s="57" t="s">
        <v>160</v>
      </c>
      <c r="N90" s="57"/>
      <c r="O90" s="58" t="s">
        <v>402</v>
      </c>
      <c r="P90" s="58" t="s">
        <v>498</v>
      </c>
    </row>
    <row r="91" spans="1:16" ht="12.75" customHeight="1" thickBot="1" x14ac:dyDescent="0.25">
      <c r="A91" s="47" t="str">
        <f t="shared" si="12"/>
        <v> AOEB 3 </v>
      </c>
      <c r="B91" s="13" t="str">
        <f t="shared" si="13"/>
        <v>I</v>
      </c>
      <c r="C91" s="47">
        <f t="shared" si="14"/>
        <v>48501.749000000003</v>
      </c>
      <c r="D91" s="9" t="str">
        <f t="shared" si="15"/>
        <v>vis</v>
      </c>
      <c r="E91" s="55">
        <f>VLOOKUP(C91,Active!C$21:E$967,3,FALSE)</f>
        <v>24602.015684249782</v>
      </c>
      <c r="F91" s="13" t="s">
        <v>153</v>
      </c>
      <c r="G91" s="9" t="str">
        <f t="shared" si="16"/>
        <v>48501.749</v>
      </c>
      <c r="H91" s="47">
        <f t="shared" si="17"/>
        <v>24602</v>
      </c>
      <c r="I91" s="56" t="s">
        <v>503</v>
      </c>
      <c r="J91" s="57" t="s">
        <v>504</v>
      </c>
      <c r="K91" s="56">
        <v>24602</v>
      </c>
      <c r="L91" s="56" t="s">
        <v>331</v>
      </c>
      <c r="M91" s="57" t="s">
        <v>160</v>
      </c>
      <c r="N91" s="57"/>
      <c r="O91" s="58" t="s">
        <v>272</v>
      </c>
      <c r="P91" s="58" t="s">
        <v>273</v>
      </c>
    </row>
    <row r="92" spans="1:16" ht="12.75" customHeight="1" thickBot="1" x14ac:dyDescent="0.25">
      <c r="A92" s="47" t="str">
        <f t="shared" si="12"/>
        <v> BBS 99 </v>
      </c>
      <c r="B92" s="13" t="str">
        <f t="shared" si="13"/>
        <v>I</v>
      </c>
      <c r="C92" s="47">
        <f t="shared" si="14"/>
        <v>48504.453999999998</v>
      </c>
      <c r="D92" s="9" t="str">
        <f t="shared" si="15"/>
        <v>vis</v>
      </c>
      <c r="E92" s="55">
        <f>VLOOKUP(C92,Active!C$21:E$967,3,FALSE)</f>
        <v>24605.016568096045</v>
      </c>
      <c r="F92" s="13" t="s">
        <v>153</v>
      </c>
      <c r="G92" s="9" t="str">
        <f t="shared" si="16"/>
        <v>48504.454</v>
      </c>
      <c r="H92" s="47">
        <f t="shared" si="17"/>
        <v>24605</v>
      </c>
      <c r="I92" s="56" t="s">
        <v>505</v>
      </c>
      <c r="J92" s="57" t="s">
        <v>506</v>
      </c>
      <c r="K92" s="56">
        <v>24605</v>
      </c>
      <c r="L92" s="56" t="s">
        <v>175</v>
      </c>
      <c r="M92" s="57" t="s">
        <v>160</v>
      </c>
      <c r="N92" s="57"/>
      <c r="O92" s="58" t="s">
        <v>402</v>
      </c>
      <c r="P92" s="58" t="s">
        <v>507</v>
      </c>
    </row>
    <row r="93" spans="1:16" ht="12.75" customHeight="1" thickBot="1" x14ac:dyDescent="0.25">
      <c r="A93" s="47" t="str">
        <f t="shared" si="12"/>
        <v> BBS 100 </v>
      </c>
      <c r="B93" s="13" t="str">
        <f t="shared" si="13"/>
        <v>I</v>
      </c>
      <c r="C93" s="47">
        <f t="shared" si="14"/>
        <v>48625.241999999998</v>
      </c>
      <c r="D93" s="9" t="str">
        <f t="shared" si="15"/>
        <v>vis</v>
      </c>
      <c r="E93" s="55">
        <f>VLOOKUP(C93,Active!C$21:E$967,3,FALSE)</f>
        <v>24739.016848326453</v>
      </c>
      <c r="F93" s="13" t="s">
        <v>153</v>
      </c>
      <c r="G93" s="9" t="str">
        <f t="shared" si="16"/>
        <v>48625.242</v>
      </c>
      <c r="H93" s="47">
        <f t="shared" si="17"/>
        <v>24739</v>
      </c>
      <c r="I93" s="56" t="s">
        <v>508</v>
      </c>
      <c r="J93" s="57" t="s">
        <v>509</v>
      </c>
      <c r="K93" s="56">
        <v>24739</v>
      </c>
      <c r="L93" s="56" t="s">
        <v>175</v>
      </c>
      <c r="M93" s="57" t="s">
        <v>160</v>
      </c>
      <c r="N93" s="57"/>
      <c r="O93" s="58" t="s">
        <v>402</v>
      </c>
      <c r="P93" s="58" t="s">
        <v>510</v>
      </c>
    </row>
    <row r="94" spans="1:16" ht="12.75" customHeight="1" thickBot="1" x14ac:dyDescent="0.25">
      <c r="A94" s="47" t="str">
        <f t="shared" si="12"/>
        <v> AOEB 3 </v>
      </c>
      <c r="B94" s="13" t="str">
        <f t="shared" si="13"/>
        <v>I</v>
      </c>
      <c r="C94" s="47">
        <f t="shared" si="14"/>
        <v>48831.66</v>
      </c>
      <c r="D94" s="9" t="str">
        <f t="shared" si="15"/>
        <v>vis</v>
      </c>
      <c r="E94" s="55">
        <f>VLOOKUP(C94,Active!C$21:E$967,3,FALSE)</f>
        <v>24968.013684474099</v>
      </c>
      <c r="F94" s="13" t="s">
        <v>153</v>
      </c>
      <c r="G94" s="9" t="str">
        <f t="shared" si="16"/>
        <v>48831.660</v>
      </c>
      <c r="H94" s="47">
        <f t="shared" si="17"/>
        <v>24968</v>
      </c>
      <c r="I94" s="56" t="s">
        <v>511</v>
      </c>
      <c r="J94" s="57" t="s">
        <v>512</v>
      </c>
      <c r="K94" s="56">
        <v>24968</v>
      </c>
      <c r="L94" s="56" t="s">
        <v>437</v>
      </c>
      <c r="M94" s="57" t="s">
        <v>160</v>
      </c>
      <c r="N94" s="57"/>
      <c r="O94" s="58" t="s">
        <v>272</v>
      </c>
      <c r="P94" s="58" t="s">
        <v>273</v>
      </c>
    </row>
    <row r="95" spans="1:16" ht="12.75" customHeight="1" thickBot="1" x14ac:dyDescent="0.25">
      <c r="A95" s="47" t="str">
        <f t="shared" si="12"/>
        <v> BBS 102 </v>
      </c>
      <c r="B95" s="13" t="str">
        <f t="shared" si="13"/>
        <v>I</v>
      </c>
      <c r="C95" s="47">
        <f t="shared" si="14"/>
        <v>48843.385999999999</v>
      </c>
      <c r="D95" s="9" t="str">
        <f t="shared" si="15"/>
        <v>vis</v>
      </c>
      <c r="E95" s="55">
        <f>VLOOKUP(C95,Active!C$21:E$967,3,FALSE)</f>
        <v>24981.022321805463</v>
      </c>
      <c r="F95" s="13" t="s">
        <v>153</v>
      </c>
      <c r="G95" s="9" t="str">
        <f t="shared" si="16"/>
        <v>48843.386</v>
      </c>
      <c r="H95" s="47">
        <f t="shared" si="17"/>
        <v>24981</v>
      </c>
      <c r="I95" s="56" t="s">
        <v>513</v>
      </c>
      <c r="J95" s="57" t="s">
        <v>514</v>
      </c>
      <c r="K95" s="56">
        <v>24981</v>
      </c>
      <c r="L95" s="56" t="s">
        <v>515</v>
      </c>
      <c r="M95" s="57" t="s">
        <v>160</v>
      </c>
      <c r="N95" s="57"/>
      <c r="O95" s="58" t="s">
        <v>402</v>
      </c>
      <c r="P95" s="58" t="s">
        <v>516</v>
      </c>
    </row>
    <row r="96" spans="1:16" ht="12.75" customHeight="1" thickBot="1" x14ac:dyDescent="0.25">
      <c r="A96" s="47" t="str">
        <f t="shared" si="12"/>
        <v> AOEB 3 </v>
      </c>
      <c r="B96" s="13" t="str">
        <f t="shared" si="13"/>
        <v>I</v>
      </c>
      <c r="C96" s="47">
        <f t="shared" si="14"/>
        <v>48914.578999999998</v>
      </c>
      <c r="D96" s="9" t="str">
        <f t="shared" si="15"/>
        <v>vis</v>
      </c>
      <c r="E96" s="55">
        <f>VLOOKUP(C96,Active!C$21:E$967,3,FALSE)</f>
        <v>25060.00270024077</v>
      </c>
      <c r="F96" s="13" t="s">
        <v>153</v>
      </c>
      <c r="G96" s="9" t="str">
        <f t="shared" si="16"/>
        <v>48914.579</v>
      </c>
      <c r="H96" s="47">
        <f t="shared" si="17"/>
        <v>25060</v>
      </c>
      <c r="I96" s="56" t="s">
        <v>517</v>
      </c>
      <c r="J96" s="57" t="s">
        <v>518</v>
      </c>
      <c r="K96" s="56">
        <v>25060</v>
      </c>
      <c r="L96" s="56" t="s">
        <v>217</v>
      </c>
      <c r="M96" s="57" t="s">
        <v>160</v>
      </c>
      <c r="N96" s="57"/>
      <c r="O96" s="58" t="s">
        <v>272</v>
      </c>
      <c r="P96" s="58" t="s">
        <v>273</v>
      </c>
    </row>
    <row r="97" spans="1:16" ht="12.75" customHeight="1" thickBot="1" x14ac:dyDescent="0.25">
      <c r="A97" s="47" t="str">
        <f t="shared" si="12"/>
        <v> BBS 105 </v>
      </c>
      <c r="B97" s="13" t="str">
        <f t="shared" si="13"/>
        <v>I</v>
      </c>
      <c r="C97" s="47">
        <f t="shared" si="14"/>
        <v>49217.461000000003</v>
      </c>
      <c r="D97" s="9" t="str">
        <f t="shared" si="15"/>
        <v>vis</v>
      </c>
      <c r="E97" s="55">
        <f>VLOOKUP(C97,Active!C$21:E$967,3,FALSE)</f>
        <v>25396.01515906737</v>
      </c>
      <c r="F97" s="13" t="s">
        <v>153</v>
      </c>
      <c r="G97" s="9" t="str">
        <f t="shared" si="16"/>
        <v>49217.461</v>
      </c>
      <c r="H97" s="47">
        <f t="shared" si="17"/>
        <v>25396</v>
      </c>
      <c r="I97" s="56" t="s">
        <v>519</v>
      </c>
      <c r="J97" s="57" t="s">
        <v>520</v>
      </c>
      <c r="K97" s="56">
        <v>25396</v>
      </c>
      <c r="L97" s="56" t="s">
        <v>331</v>
      </c>
      <c r="M97" s="57" t="s">
        <v>160</v>
      </c>
      <c r="N97" s="57"/>
      <c r="O97" s="58" t="s">
        <v>402</v>
      </c>
      <c r="P97" s="58" t="s">
        <v>521</v>
      </c>
    </row>
    <row r="98" spans="1:16" ht="12.75" customHeight="1" thickBot="1" x14ac:dyDescent="0.25">
      <c r="A98" s="47" t="str">
        <f t="shared" si="12"/>
        <v> BBS 105 </v>
      </c>
      <c r="B98" s="13" t="str">
        <f t="shared" si="13"/>
        <v>I</v>
      </c>
      <c r="C98" s="47">
        <f t="shared" si="14"/>
        <v>49218.362000000001</v>
      </c>
      <c r="D98" s="9" t="str">
        <f t="shared" si="15"/>
        <v>vis</v>
      </c>
      <c r="E98" s="55">
        <f>VLOOKUP(C98,Active!C$21:E$967,3,FALSE)</f>
        <v>25397.014714093428</v>
      </c>
      <c r="F98" s="13" t="s">
        <v>153</v>
      </c>
      <c r="G98" s="9" t="str">
        <f t="shared" si="16"/>
        <v>49218.362</v>
      </c>
      <c r="H98" s="47">
        <f t="shared" si="17"/>
        <v>25397</v>
      </c>
      <c r="I98" s="56" t="s">
        <v>522</v>
      </c>
      <c r="J98" s="57" t="s">
        <v>523</v>
      </c>
      <c r="K98" s="56">
        <v>25397</v>
      </c>
      <c r="L98" s="56" t="s">
        <v>462</v>
      </c>
      <c r="M98" s="57" t="s">
        <v>160</v>
      </c>
      <c r="N98" s="57"/>
      <c r="O98" s="58" t="s">
        <v>402</v>
      </c>
      <c r="P98" s="58" t="s">
        <v>521</v>
      </c>
    </row>
    <row r="99" spans="1:16" ht="12.75" customHeight="1" thickBot="1" x14ac:dyDescent="0.25">
      <c r="A99" s="47" t="str">
        <f t="shared" si="12"/>
        <v> BBS 105 </v>
      </c>
      <c r="B99" s="13" t="str">
        <f t="shared" si="13"/>
        <v>I</v>
      </c>
      <c r="C99" s="47">
        <f t="shared" si="14"/>
        <v>49236.385999999999</v>
      </c>
      <c r="D99" s="9" t="str">
        <f t="shared" si="15"/>
        <v>vis</v>
      </c>
      <c r="E99" s="55">
        <f>VLOOKUP(C99,Active!C$21:E$967,3,FALSE)</f>
        <v>25417.010252150791</v>
      </c>
      <c r="F99" s="13" t="s">
        <v>153</v>
      </c>
      <c r="G99" s="9" t="str">
        <f t="shared" si="16"/>
        <v>49236.386</v>
      </c>
      <c r="H99" s="47">
        <f t="shared" si="17"/>
        <v>25417</v>
      </c>
      <c r="I99" s="56" t="s">
        <v>524</v>
      </c>
      <c r="J99" s="57" t="s">
        <v>525</v>
      </c>
      <c r="K99" s="56">
        <v>25417</v>
      </c>
      <c r="L99" s="56" t="s">
        <v>310</v>
      </c>
      <c r="M99" s="57" t="s">
        <v>160</v>
      </c>
      <c r="N99" s="57"/>
      <c r="O99" s="58" t="s">
        <v>402</v>
      </c>
      <c r="P99" s="58" t="s">
        <v>521</v>
      </c>
    </row>
    <row r="100" spans="1:16" ht="12.75" customHeight="1" thickBot="1" x14ac:dyDescent="0.25">
      <c r="A100" s="47" t="str">
        <f t="shared" si="12"/>
        <v> AOEB 3 </v>
      </c>
      <c r="B100" s="13" t="str">
        <f t="shared" si="13"/>
        <v>I</v>
      </c>
      <c r="C100" s="47">
        <f t="shared" si="14"/>
        <v>49333.733999999997</v>
      </c>
      <c r="D100" s="9" t="str">
        <f t="shared" si="15"/>
        <v>vis</v>
      </c>
      <c r="E100" s="55">
        <f>VLOOKUP(C100,Active!C$21:E$967,3,FALSE)</f>
        <v>25525.006570327016</v>
      </c>
      <c r="F100" s="13" t="s">
        <v>153</v>
      </c>
      <c r="G100" s="9" t="str">
        <f t="shared" si="16"/>
        <v>49333.734</v>
      </c>
      <c r="H100" s="47">
        <f t="shared" si="17"/>
        <v>25525</v>
      </c>
      <c r="I100" s="56" t="s">
        <v>526</v>
      </c>
      <c r="J100" s="57" t="s">
        <v>527</v>
      </c>
      <c r="K100" s="56">
        <v>25525</v>
      </c>
      <c r="L100" s="56" t="s">
        <v>194</v>
      </c>
      <c r="M100" s="57" t="s">
        <v>160</v>
      </c>
      <c r="N100" s="57"/>
      <c r="O100" s="58" t="s">
        <v>272</v>
      </c>
      <c r="P100" s="58" t="s">
        <v>273</v>
      </c>
    </row>
    <row r="101" spans="1:16" ht="12.75" customHeight="1" thickBot="1" x14ac:dyDescent="0.25">
      <c r="A101" s="47" t="str">
        <f t="shared" si="12"/>
        <v> BBS 106 </v>
      </c>
      <c r="B101" s="13" t="str">
        <f t="shared" si="13"/>
        <v>I</v>
      </c>
      <c r="C101" s="47">
        <f t="shared" si="14"/>
        <v>49374.294999999998</v>
      </c>
      <c r="D101" s="9" t="str">
        <f t="shared" si="15"/>
        <v>vis</v>
      </c>
      <c r="E101" s="55">
        <f>VLOOKUP(C101,Active!C$21:E$967,3,FALSE)</f>
        <v>25570.004296644413</v>
      </c>
      <c r="F101" s="13" t="s">
        <v>153</v>
      </c>
      <c r="G101" s="9" t="str">
        <f t="shared" si="16"/>
        <v>49374.295</v>
      </c>
      <c r="H101" s="47">
        <f t="shared" si="17"/>
        <v>25570</v>
      </c>
      <c r="I101" s="56" t="s">
        <v>528</v>
      </c>
      <c r="J101" s="57" t="s">
        <v>529</v>
      </c>
      <c r="K101" s="56">
        <v>25570</v>
      </c>
      <c r="L101" s="56" t="s">
        <v>353</v>
      </c>
      <c r="M101" s="57" t="s">
        <v>160</v>
      </c>
      <c r="N101" s="57"/>
      <c r="O101" s="58" t="s">
        <v>292</v>
      </c>
      <c r="P101" s="58" t="s">
        <v>530</v>
      </c>
    </row>
    <row r="102" spans="1:16" ht="12.75" customHeight="1" thickBot="1" x14ac:dyDescent="0.25">
      <c r="A102" s="47" t="str">
        <f t="shared" si="12"/>
        <v>BAVM 79 </v>
      </c>
      <c r="B102" s="13" t="str">
        <f t="shared" si="13"/>
        <v>I</v>
      </c>
      <c r="C102" s="47">
        <f t="shared" si="14"/>
        <v>49546.455999999998</v>
      </c>
      <c r="D102" s="9" t="str">
        <f t="shared" si="15"/>
        <v>vis</v>
      </c>
      <c r="E102" s="55">
        <f>VLOOKUP(C102,Active!C$21:E$967,3,FALSE)</f>
        <v>25760.996963504924</v>
      </c>
      <c r="F102" s="13" t="s">
        <v>153</v>
      </c>
      <c r="G102" s="9" t="str">
        <f t="shared" si="16"/>
        <v>49546.456</v>
      </c>
      <c r="H102" s="47">
        <f t="shared" si="17"/>
        <v>25761</v>
      </c>
      <c r="I102" s="56" t="s">
        <v>531</v>
      </c>
      <c r="J102" s="57" t="s">
        <v>532</v>
      </c>
      <c r="K102" s="56">
        <v>25761</v>
      </c>
      <c r="L102" s="56" t="s">
        <v>155</v>
      </c>
      <c r="M102" s="57" t="s">
        <v>160</v>
      </c>
      <c r="N102" s="57"/>
      <c r="O102" s="58" t="s">
        <v>533</v>
      </c>
      <c r="P102" s="59" t="s">
        <v>534</v>
      </c>
    </row>
    <row r="103" spans="1:16" ht="12.75" customHeight="1" thickBot="1" x14ac:dyDescent="0.25">
      <c r="A103" s="47" t="str">
        <f t="shared" si="12"/>
        <v> BBS 107 </v>
      </c>
      <c r="B103" s="13" t="str">
        <f t="shared" si="13"/>
        <v>I</v>
      </c>
      <c r="C103" s="47">
        <f t="shared" si="14"/>
        <v>49546.468999999997</v>
      </c>
      <c r="D103" s="9" t="str">
        <f t="shared" si="15"/>
        <v>vis</v>
      </c>
      <c r="E103" s="55">
        <f>VLOOKUP(C103,Active!C$21:E$967,3,FALSE)</f>
        <v>25761.011385497532</v>
      </c>
      <c r="F103" s="13" t="s">
        <v>153</v>
      </c>
      <c r="G103" s="9" t="str">
        <f t="shared" si="16"/>
        <v>49546.469</v>
      </c>
      <c r="H103" s="47">
        <f t="shared" si="17"/>
        <v>25761</v>
      </c>
      <c r="I103" s="56" t="s">
        <v>535</v>
      </c>
      <c r="J103" s="57" t="s">
        <v>536</v>
      </c>
      <c r="K103" s="56">
        <v>25761</v>
      </c>
      <c r="L103" s="56" t="s">
        <v>165</v>
      </c>
      <c r="M103" s="57" t="s">
        <v>160</v>
      </c>
      <c r="N103" s="57"/>
      <c r="O103" s="58" t="s">
        <v>402</v>
      </c>
      <c r="P103" s="58" t="s">
        <v>537</v>
      </c>
    </row>
    <row r="104" spans="1:16" ht="12.75" customHeight="1" thickBot="1" x14ac:dyDescent="0.25">
      <c r="A104" s="47" t="str">
        <f t="shared" si="12"/>
        <v>BAVM 80 </v>
      </c>
      <c r="B104" s="13" t="str">
        <f t="shared" si="13"/>
        <v>I</v>
      </c>
      <c r="C104" s="47">
        <f t="shared" si="14"/>
        <v>49592.432999999997</v>
      </c>
      <c r="D104" s="9" t="str">
        <f t="shared" si="15"/>
        <v>vis</v>
      </c>
      <c r="E104" s="55">
        <f>VLOOKUP(C104,Active!C$21:E$967,3,FALSE)</f>
        <v>25812.003113819141</v>
      </c>
      <c r="F104" s="13" t="s">
        <v>153</v>
      </c>
      <c r="G104" s="9" t="str">
        <f t="shared" si="16"/>
        <v>49592.4330</v>
      </c>
      <c r="H104" s="47">
        <f t="shared" si="17"/>
        <v>25812</v>
      </c>
      <c r="I104" s="56" t="s">
        <v>538</v>
      </c>
      <c r="J104" s="57" t="s">
        <v>539</v>
      </c>
      <c r="K104" s="56">
        <v>25812</v>
      </c>
      <c r="L104" s="56" t="s">
        <v>540</v>
      </c>
      <c r="M104" s="57" t="s">
        <v>428</v>
      </c>
      <c r="N104" s="57" t="s">
        <v>541</v>
      </c>
      <c r="O104" s="58" t="s">
        <v>542</v>
      </c>
      <c r="P104" s="59" t="s">
        <v>543</v>
      </c>
    </row>
    <row r="105" spans="1:16" ht="12.75" customHeight="1" thickBot="1" x14ac:dyDescent="0.25">
      <c r="A105" s="47" t="str">
        <f t="shared" si="12"/>
        <v>BAVM 80 </v>
      </c>
      <c r="B105" s="13" t="str">
        <f t="shared" si="13"/>
        <v>I</v>
      </c>
      <c r="C105" s="47">
        <f t="shared" si="14"/>
        <v>49592.433100000002</v>
      </c>
      <c r="D105" s="9" t="str">
        <f t="shared" si="15"/>
        <v>vis</v>
      </c>
      <c r="E105" s="55">
        <f>VLOOKUP(C105,Active!C$21:E$967,3,FALSE)</f>
        <v>25812.003224757551</v>
      </c>
      <c r="F105" s="13" t="s">
        <v>153</v>
      </c>
      <c r="G105" s="9" t="str">
        <f t="shared" si="16"/>
        <v>49592.4331</v>
      </c>
      <c r="H105" s="47">
        <f t="shared" si="17"/>
        <v>25812</v>
      </c>
      <c r="I105" s="56" t="s">
        <v>544</v>
      </c>
      <c r="J105" s="57" t="s">
        <v>539</v>
      </c>
      <c r="K105" s="56">
        <v>25812</v>
      </c>
      <c r="L105" s="56" t="s">
        <v>545</v>
      </c>
      <c r="M105" s="57" t="s">
        <v>428</v>
      </c>
      <c r="N105" s="57" t="s">
        <v>546</v>
      </c>
      <c r="O105" s="58" t="s">
        <v>542</v>
      </c>
      <c r="P105" s="59" t="s">
        <v>543</v>
      </c>
    </row>
    <row r="106" spans="1:16" ht="12.75" customHeight="1" thickBot="1" x14ac:dyDescent="0.25">
      <c r="A106" s="47" t="str">
        <f t="shared" si="12"/>
        <v> BRNO 31 </v>
      </c>
      <c r="B106" s="13" t="str">
        <f t="shared" si="13"/>
        <v>I</v>
      </c>
      <c r="C106" s="47">
        <f t="shared" si="14"/>
        <v>49593.440000000002</v>
      </c>
      <c r="D106" s="9" t="str">
        <f t="shared" si="15"/>
        <v>vis</v>
      </c>
      <c r="E106" s="55">
        <f>VLOOKUP(C106,Active!C$21:E$967,3,FALSE)</f>
        <v>25813.120263554152</v>
      </c>
      <c r="F106" s="13" t="s">
        <v>153</v>
      </c>
      <c r="G106" s="9" t="str">
        <f t="shared" si="16"/>
        <v>49593.440</v>
      </c>
      <c r="H106" s="47">
        <f t="shared" si="17"/>
        <v>25813</v>
      </c>
      <c r="I106" s="56" t="s">
        <v>547</v>
      </c>
      <c r="J106" s="57" t="s">
        <v>548</v>
      </c>
      <c r="K106" s="56">
        <v>25813</v>
      </c>
      <c r="L106" s="56" t="s">
        <v>549</v>
      </c>
      <c r="M106" s="57" t="s">
        <v>160</v>
      </c>
      <c r="N106" s="57"/>
      <c r="O106" s="58" t="s">
        <v>550</v>
      </c>
      <c r="P106" s="58" t="s">
        <v>551</v>
      </c>
    </row>
    <row r="107" spans="1:16" ht="12.75" customHeight="1" thickBot="1" x14ac:dyDescent="0.25">
      <c r="A107" s="47" t="str">
        <f t="shared" ref="A107:A138" si="18">P107</f>
        <v> BBS 107 </v>
      </c>
      <c r="B107" s="13" t="str">
        <f t="shared" ref="B107:B138" si="19">IF(H107=INT(H107),"I","II")</f>
        <v>I</v>
      </c>
      <c r="C107" s="47">
        <f t="shared" ref="C107:C138" si="20">1*G107</f>
        <v>49621.284</v>
      </c>
      <c r="D107" s="9" t="str">
        <f t="shared" ref="D107:D138" si="21">VLOOKUP(F107,I$1:J$5,2,FALSE)</f>
        <v>vis</v>
      </c>
      <c r="E107" s="55">
        <f>VLOOKUP(C107,Active!C$21:E$967,3,FALSE)</f>
        <v>25844.009952949913</v>
      </c>
      <c r="F107" s="13" t="s">
        <v>153</v>
      </c>
      <c r="G107" s="9" t="str">
        <f t="shared" ref="G107:G138" si="22">MID(I107,3,LEN(I107)-3)</f>
        <v>49621.284</v>
      </c>
      <c r="H107" s="47">
        <f t="shared" ref="H107:H138" si="23">1*K107</f>
        <v>25844</v>
      </c>
      <c r="I107" s="56" t="s">
        <v>552</v>
      </c>
      <c r="J107" s="57" t="s">
        <v>553</v>
      </c>
      <c r="K107" s="56">
        <v>25844</v>
      </c>
      <c r="L107" s="56" t="s">
        <v>310</v>
      </c>
      <c r="M107" s="57" t="s">
        <v>160</v>
      </c>
      <c r="N107" s="57"/>
      <c r="O107" s="58" t="s">
        <v>292</v>
      </c>
      <c r="P107" s="58" t="s">
        <v>537</v>
      </c>
    </row>
    <row r="108" spans="1:16" ht="12.75" customHeight="1" thickBot="1" x14ac:dyDescent="0.25">
      <c r="A108" s="47" t="str">
        <f t="shared" si="18"/>
        <v> AOEB 3 </v>
      </c>
      <c r="B108" s="13" t="str">
        <f t="shared" si="19"/>
        <v>I</v>
      </c>
      <c r="C108" s="47">
        <f t="shared" si="20"/>
        <v>49899.805999999997</v>
      </c>
      <c r="D108" s="9" t="str">
        <f t="shared" si="21"/>
        <v>vis</v>
      </c>
      <c r="E108" s="55">
        <f>VLOOKUP(C108,Active!C$21:E$967,3,FALSE)</f>
        <v>26152.99781639938</v>
      </c>
      <c r="F108" s="13" t="s">
        <v>153</v>
      </c>
      <c r="G108" s="9" t="str">
        <f t="shared" si="22"/>
        <v>49899.806</v>
      </c>
      <c r="H108" s="47">
        <f t="shared" si="23"/>
        <v>26153</v>
      </c>
      <c r="I108" s="56" t="s">
        <v>554</v>
      </c>
      <c r="J108" s="57" t="s">
        <v>555</v>
      </c>
      <c r="K108" s="56">
        <v>26153</v>
      </c>
      <c r="L108" s="56" t="s">
        <v>228</v>
      </c>
      <c r="M108" s="57" t="s">
        <v>160</v>
      </c>
      <c r="N108" s="57"/>
      <c r="O108" s="58" t="s">
        <v>272</v>
      </c>
      <c r="P108" s="58" t="s">
        <v>273</v>
      </c>
    </row>
    <row r="109" spans="1:16" ht="12.75" customHeight="1" thickBot="1" x14ac:dyDescent="0.25">
      <c r="A109" s="47" t="str">
        <f t="shared" si="18"/>
        <v> AOEB 3 </v>
      </c>
      <c r="B109" s="13" t="str">
        <f t="shared" si="19"/>
        <v>I</v>
      </c>
      <c r="C109" s="47">
        <f t="shared" si="20"/>
        <v>49955.701999999997</v>
      </c>
      <c r="D109" s="9" t="str">
        <f t="shared" si="21"/>
        <v>vis</v>
      </c>
      <c r="E109" s="55">
        <f>VLOOKUP(C109,Active!C$21:E$967,3,FALSE)</f>
        <v>26215.007947072616</v>
      </c>
      <c r="F109" s="13" t="s">
        <v>153</v>
      </c>
      <c r="G109" s="9" t="str">
        <f t="shared" si="22"/>
        <v>49955.702</v>
      </c>
      <c r="H109" s="47">
        <f t="shared" si="23"/>
        <v>26215</v>
      </c>
      <c r="I109" s="56" t="s">
        <v>556</v>
      </c>
      <c r="J109" s="57" t="s">
        <v>557</v>
      </c>
      <c r="K109" s="56">
        <v>26215</v>
      </c>
      <c r="L109" s="56" t="s">
        <v>179</v>
      </c>
      <c r="M109" s="57" t="s">
        <v>160</v>
      </c>
      <c r="N109" s="57"/>
      <c r="O109" s="58" t="s">
        <v>272</v>
      </c>
      <c r="P109" s="58" t="s">
        <v>273</v>
      </c>
    </row>
    <row r="110" spans="1:16" ht="12.75" customHeight="1" thickBot="1" x14ac:dyDescent="0.25">
      <c r="A110" s="47" t="str">
        <f t="shared" si="18"/>
        <v> BBS 110 </v>
      </c>
      <c r="B110" s="13" t="str">
        <f t="shared" si="19"/>
        <v>I</v>
      </c>
      <c r="C110" s="47">
        <f t="shared" si="20"/>
        <v>49967.411999999997</v>
      </c>
      <c r="D110" s="9" t="str">
        <f t="shared" si="21"/>
        <v>vis</v>
      </c>
      <c r="E110" s="55">
        <f>VLOOKUP(C110,Active!C$21:E$967,3,FALSE)</f>
        <v>26227.998834259241</v>
      </c>
      <c r="F110" s="13" t="s">
        <v>153</v>
      </c>
      <c r="G110" s="9" t="str">
        <f t="shared" si="22"/>
        <v>49967.412</v>
      </c>
      <c r="H110" s="47">
        <f t="shared" si="23"/>
        <v>26228</v>
      </c>
      <c r="I110" s="56" t="s">
        <v>558</v>
      </c>
      <c r="J110" s="57" t="s">
        <v>559</v>
      </c>
      <c r="K110" s="56">
        <v>26228</v>
      </c>
      <c r="L110" s="56" t="s">
        <v>286</v>
      </c>
      <c r="M110" s="57" t="s">
        <v>160</v>
      </c>
      <c r="N110" s="57"/>
      <c r="O110" s="58" t="s">
        <v>402</v>
      </c>
      <c r="P110" s="58" t="s">
        <v>560</v>
      </c>
    </row>
    <row r="111" spans="1:16" ht="12.75" customHeight="1" thickBot="1" x14ac:dyDescent="0.25">
      <c r="A111" s="47" t="str">
        <f t="shared" si="18"/>
        <v> AOEB 3 </v>
      </c>
      <c r="B111" s="13" t="str">
        <f t="shared" si="19"/>
        <v>I</v>
      </c>
      <c r="C111" s="47">
        <f t="shared" si="20"/>
        <v>49983.641000000003</v>
      </c>
      <c r="D111" s="9" t="str">
        <f t="shared" si="21"/>
        <v>vis</v>
      </c>
      <c r="E111" s="55">
        <f>VLOOKUP(C111,Active!C$21:E$967,3,FALSE)</f>
        <v>26246.003027952822</v>
      </c>
      <c r="F111" s="13" t="s">
        <v>153</v>
      </c>
      <c r="G111" s="9" t="str">
        <f t="shared" si="22"/>
        <v>49983.641</v>
      </c>
      <c r="H111" s="47">
        <f t="shared" si="23"/>
        <v>26246</v>
      </c>
      <c r="I111" s="56" t="s">
        <v>561</v>
      </c>
      <c r="J111" s="57" t="s">
        <v>562</v>
      </c>
      <c r="K111" s="56">
        <v>26246</v>
      </c>
      <c r="L111" s="56" t="s">
        <v>208</v>
      </c>
      <c r="M111" s="57" t="s">
        <v>160</v>
      </c>
      <c r="N111" s="57"/>
      <c r="O111" s="58" t="s">
        <v>272</v>
      </c>
      <c r="P111" s="58" t="s">
        <v>273</v>
      </c>
    </row>
    <row r="112" spans="1:16" ht="12.75" customHeight="1" thickBot="1" x14ac:dyDescent="0.25">
      <c r="A112" s="47" t="str">
        <f t="shared" si="18"/>
        <v> BBS 110 </v>
      </c>
      <c r="B112" s="13" t="str">
        <f t="shared" si="19"/>
        <v>I</v>
      </c>
      <c r="C112" s="47">
        <f t="shared" si="20"/>
        <v>49995.364000000001</v>
      </c>
      <c r="D112" s="9" t="str">
        <f t="shared" si="21"/>
        <v>vis</v>
      </c>
      <c r="E112" s="55">
        <f>VLOOKUP(C112,Active!C$21:E$967,3,FALSE)</f>
        <v>26259.008337132051</v>
      </c>
      <c r="F112" s="13" t="s">
        <v>153</v>
      </c>
      <c r="G112" s="9" t="str">
        <f t="shared" si="22"/>
        <v>49995.364</v>
      </c>
      <c r="H112" s="47">
        <f t="shared" si="23"/>
        <v>26259</v>
      </c>
      <c r="I112" s="56" t="s">
        <v>563</v>
      </c>
      <c r="J112" s="57" t="s">
        <v>564</v>
      </c>
      <c r="K112" s="56">
        <v>26259</v>
      </c>
      <c r="L112" s="56" t="s">
        <v>191</v>
      </c>
      <c r="M112" s="57" t="s">
        <v>160</v>
      </c>
      <c r="N112" s="57"/>
      <c r="O112" s="58" t="s">
        <v>402</v>
      </c>
      <c r="P112" s="58" t="s">
        <v>560</v>
      </c>
    </row>
    <row r="113" spans="1:16" ht="12.75" customHeight="1" thickBot="1" x14ac:dyDescent="0.25">
      <c r="A113" s="47" t="str">
        <f t="shared" si="18"/>
        <v> BBS 110 </v>
      </c>
      <c r="B113" s="13" t="str">
        <f t="shared" si="19"/>
        <v>I</v>
      </c>
      <c r="C113" s="47">
        <f t="shared" si="20"/>
        <v>50014.303999999996</v>
      </c>
      <c r="D113" s="9" t="str">
        <f t="shared" si="21"/>
        <v>vis</v>
      </c>
      <c r="E113" s="55">
        <f>VLOOKUP(C113,Active!C$21:E$967,3,FALSE)</f>
        <v>26280.02007097617</v>
      </c>
      <c r="F113" s="13" t="s">
        <v>153</v>
      </c>
      <c r="G113" s="9" t="str">
        <f t="shared" si="22"/>
        <v>50014.304</v>
      </c>
      <c r="H113" s="47">
        <f t="shared" si="23"/>
        <v>26280</v>
      </c>
      <c r="I113" s="56" t="s">
        <v>565</v>
      </c>
      <c r="J113" s="57" t="s">
        <v>566</v>
      </c>
      <c r="K113" s="56">
        <v>26280</v>
      </c>
      <c r="L113" s="56" t="s">
        <v>159</v>
      </c>
      <c r="M113" s="57" t="s">
        <v>160</v>
      </c>
      <c r="N113" s="57"/>
      <c r="O113" s="58" t="s">
        <v>402</v>
      </c>
      <c r="P113" s="58" t="s">
        <v>560</v>
      </c>
    </row>
    <row r="114" spans="1:16" ht="12.75" customHeight="1" thickBot="1" x14ac:dyDescent="0.25">
      <c r="A114" s="47" t="str">
        <f t="shared" si="18"/>
        <v> AOEB 3 </v>
      </c>
      <c r="B114" s="13" t="str">
        <f t="shared" si="19"/>
        <v>I</v>
      </c>
      <c r="C114" s="47">
        <f t="shared" si="20"/>
        <v>50055.752</v>
      </c>
      <c r="D114" s="9" t="str">
        <f t="shared" si="21"/>
        <v>vis</v>
      </c>
      <c r="E114" s="55">
        <f>VLOOKUP(C114,Active!C$21:E$967,3,FALSE)</f>
        <v>26326.001820942976</v>
      </c>
      <c r="F114" s="13" t="s">
        <v>153</v>
      </c>
      <c r="G114" s="9" t="str">
        <f t="shared" si="22"/>
        <v>50055.752</v>
      </c>
      <c r="H114" s="47">
        <f t="shared" si="23"/>
        <v>26326</v>
      </c>
      <c r="I114" s="56" t="s">
        <v>567</v>
      </c>
      <c r="J114" s="57" t="s">
        <v>568</v>
      </c>
      <c r="K114" s="56">
        <v>26326</v>
      </c>
      <c r="L114" s="56" t="s">
        <v>217</v>
      </c>
      <c r="M114" s="57" t="s">
        <v>569</v>
      </c>
      <c r="N114" s="57" t="s">
        <v>570</v>
      </c>
      <c r="O114" s="58" t="s">
        <v>571</v>
      </c>
      <c r="P114" s="58" t="s">
        <v>273</v>
      </c>
    </row>
    <row r="115" spans="1:16" ht="12.75" customHeight="1" thickBot="1" x14ac:dyDescent="0.25">
      <c r="A115" s="47" t="str">
        <f t="shared" si="18"/>
        <v> BBS 112 </v>
      </c>
      <c r="B115" s="13" t="str">
        <f t="shared" si="19"/>
        <v>I</v>
      </c>
      <c r="C115" s="47">
        <f t="shared" si="20"/>
        <v>50287.415999999997</v>
      </c>
      <c r="D115" s="9" t="str">
        <f t="shared" si="21"/>
        <v>vis</v>
      </c>
      <c r="E115" s="55">
        <f>VLOOKUP(C115,Active!C$21:E$967,3,FALSE)</f>
        <v>26583.006166733099</v>
      </c>
      <c r="F115" s="13" t="s">
        <v>153</v>
      </c>
      <c r="G115" s="9" t="str">
        <f t="shared" si="22"/>
        <v>50287.416</v>
      </c>
      <c r="H115" s="47">
        <f t="shared" si="23"/>
        <v>26583</v>
      </c>
      <c r="I115" s="56" t="s">
        <v>577</v>
      </c>
      <c r="J115" s="57" t="s">
        <v>578</v>
      </c>
      <c r="K115" s="56">
        <v>26583</v>
      </c>
      <c r="L115" s="56" t="s">
        <v>194</v>
      </c>
      <c r="M115" s="57" t="s">
        <v>160</v>
      </c>
      <c r="N115" s="57"/>
      <c r="O115" s="58" t="s">
        <v>402</v>
      </c>
      <c r="P115" s="58" t="s">
        <v>579</v>
      </c>
    </row>
    <row r="116" spans="1:16" ht="12.75" customHeight="1" thickBot="1" x14ac:dyDescent="0.25">
      <c r="A116" s="47" t="str">
        <f t="shared" si="18"/>
        <v> BBS 113 </v>
      </c>
      <c r="B116" s="13" t="str">
        <f t="shared" si="19"/>
        <v>I</v>
      </c>
      <c r="C116" s="47">
        <f t="shared" si="20"/>
        <v>50324.383000000002</v>
      </c>
      <c r="D116" s="9" t="str">
        <f t="shared" si="21"/>
        <v>vis</v>
      </c>
      <c r="E116" s="55">
        <f>VLOOKUP(C116,Active!C$21:E$967,3,FALSE)</f>
        <v>26624.016766786732</v>
      </c>
      <c r="F116" s="13" t="s">
        <v>153</v>
      </c>
      <c r="G116" s="9" t="str">
        <f t="shared" si="22"/>
        <v>50324.383</v>
      </c>
      <c r="H116" s="47">
        <f t="shared" si="23"/>
        <v>26624</v>
      </c>
      <c r="I116" s="56" t="s">
        <v>582</v>
      </c>
      <c r="J116" s="57" t="s">
        <v>583</v>
      </c>
      <c r="K116" s="56">
        <v>26624</v>
      </c>
      <c r="L116" s="56" t="s">
        <v>175</v>
      </c>
      <c r="M116" s="57" t="s">
        <v>160</v>
      </c>
      <c r="N116" s="57"/>
      <c r="O116" s="58" t="s">
        <v>402</v>
      </c>
      <c r="P116" s="58" t="s">
        <v>584</v>
      </c>
    </row>
    <row r="117" spans="1:16" ht="12.75" customHeight="1" thickBot="1" x14ac:dyDescent="0.25">
      <c r="A117" s="47" t="str">
        <f t="shared" si="18"/>
        <v> BBS 113 </v>
      </c>
      <c r="B117" s="13" t="str">
        <f t="shared" si="19"/>
        <v>I</v>
      </c>
      <c r="C117" s="47">
        <f t="shared" si="20"/>
        <v>50370.343000000001</v>
      </c>
      <c r="D117" s="9" t="str">
        <f t="shared" si="21"/>
        <v>vis</v>
      </c>
      <c r="E117" s="55">
        <f>VLOOKUP(C117,Active!C$21:E$967,3,FALSE)</f>
        <v>26675.004057572154</v>
      </c>
      <c r="F117" s="13" t="s">
        <v>153</v>
      </c>
      <c r="G117" s="9" t="str">
        <f t="shared" si="22"/>
        <v>50370.343</v>
      </c>
      <c r="H117" s="47">
        <f t="shared" si="23"/>
        <v>26675</v>
      </c>
      <c r="I117" s="56" t="s">
        <v>585</v>
      </c>
      <c r="J117" s="57" t="s">
        <v>586</v>
      </c>
      <c r="K117" s="56">
        <v>26675</v>
      </c>
      <c r="L117" s="56" t="s">
        <v>353</v>
      </c>
      <c r="M117" s="57" t="s">
        <v>160</v>
      </c>
      <c r="N117" s="57"/>
      <c r="O117" s="58" t="s">
        <v>402</v>
      </c>
      <c r="P117" s="58" t="s">
        <v>584</v>
      </c>
    </row>
    <row r="118" spans="1:16" ht="12.75" customHeight="1" thickBot="1" x14ac:dyDescent="0.25">
      <c r="A118" s="47" t="str">
        <f t="shared" si="18"/>
        <v> BBS 115 </v>
      </c>
      <c r="B118" s="13" t="str">
        <f t="shared" si="19"/>
        <v>I</v>
      </c>
      <c r="C118" s="47">
        <f t="shared" si="20"/>
        <v>50671.409</v>
      </c>
      <c r="D118" s="9" t="str">
        <f t="shared" si="21"/>
        <v>vis</v>
      </c>
      <c r="E118" s="55">
        <f>VLOOKUP(C118,Active!C$21:E$967,3,FALSE)</f>
        <v>27009.001874969978</v>
      </c>
      <c r="F118" s="13" t="s">
        <v>153</v>
      </c>
      <c r="G118" s="9" t="str">
        <f t="shared" si="22"/>
        <v>50671.409</v>
      </c>
      <c r="H118" s="47">
        <f t="shared" si="23"/>
        <v>27009</v>
      </c>
      <c r="I118" s="56" t="s">
        <v>589</v>
      </c>
      <c r="J118" s="57" t="s">
        <v>590</v>
      </c>
      <c r="K118" s="56">
        <v>27009</v>
      </c>
      <c r="L118" s="56" t="s">
        <v>217</v>
      </c>
      <c r="M118" s="57" t="s">
        <v>160</v>
      </c>
      <c r="N118" s="57"/>
      <c r="O118" s="58" t="s">
        <v>402</v>
      </c>
      <c r="P118" s="58" t="s">
        <v>591</v>
      </c>
    </row>
    <row r="119" spans="1:16" ht="12.75" customHeight="1" thickBot="1" x14ac:dyDescent="0.25">
      <c r="A119" s="47" t="str">
        <f t="shared" si="18"/>
        <v> BBS 116 </v>
      </c>
      <c r="B119" s="13" t="str">
        <f t="shared" si="19"/>
        <v>I</v>
      </c>
      <c r="C119" s="47">
        <f t="shared" si="20"/>
        <v>50699.360999999997</v>
      </c>
      <c r="D119" s="9" t="str">
        <f t="shared" si="21"/>
        <v>vis</v>
      </c>
      <c r="E119" s="55">
        <f>VLOOKUP(C119,Active!C$21:E$967,3,FALSE)</f>
        <v>27040.01137784278</v>
      </c>
      <c r="F119" s="13" t="s">
        <v>153</v>
      </c>
      <c r="G119" s="9" t="str">
        <f t="shared" si="22"/>
        <v>50699.361</v>
      </c>
      <c r="H119" s="47">
        <f t="shared" si="23"/>
        <v>27040</v>
      </c>
      <c r="I119" s="56" t="s">
        <v>594</v>
      </c>
      <c r="J119" s="57" t="s">
        <v>595</v>
      </c>
      <c r="K119" s="56">
        <v>27040</v>
      </c>
      <c r="L119" s="56" t="s">
        <v>165</v>
      </c>
      <c r="M119" s="57" t="s">
        <v>160</v>
      </c>
      <c r="N119" s="57"/>
      <c r="O119" s="58" t="s">
        <v>402</v>
      </c>
      <c r="P119" s="58" t="s">
        <v>596</v>
      </c>
    </row>
    <row r="120" spans="1:16" ht="12.75" customHeight="1" thickBot="1" x14ac:dyDescent="0.25">
      <c r="A120" s="47" t="str">
        <f t="shared" si="18"/>
        <v> BBS 116 </v>
      </c>
      <c r="B120" s="13" t="str">
        <f t="shared" si="19"/>
        <v>I</v>
      </c>
      <c r="C120" s="47">
        <f t="shared" si="20"/>
        <v>50727.313999999998</v>
      </c>
      <c r="D120" s="9" t="str">
        <f t="shared" si="21"/>
        <v>vis</v>
      </c>
      <c r="E120" s="55">
        <f>VLOOKUP(C120,Active!C$21:E$967,3,FALSE)</f>
        <v>27071.021990099634</v>
      </c>
      <c r="F120" s="13" t="s">
        <v>153</v>
      </c>
      <c r="G120" s="9" t="str">
        <f t="shared" si="22"/>
        <v>50727.314</v>
      </c>
      <c r="H120" s="47">
        <f t="shared" si="23"/>
        <v>27071</v>
      </c>
      <c r="I120" s="56" t="s">
        <v>606</v>
      </c>
      <c r="J120" s="57" t="s">
        <v>607</v>
      </c>
      <c r="K120" s="56">
        <v>27071</v>
      </c>
      <c r="L120" s="56" t="s">
        <v>515</v>
      </c>
      <c r="M120" s="57" t="s">
        <v>160</v>
      </c>
      <c r="N120" s="57"/>
      <c r="O120" s="58" t="s">
        <v>402</v>
      </c>
      <c r="P120" s="58" t="s">
        <v>596</v>
      </c>
    </row>
    <row r="121" spans="1:16" ht="12.75" customHeight="1" thickBot="1" x14ac:dyDescent="0.25">
      <c r="A121" s="47" t="str">
        <f t="shared" si="18"/>
        <v> BBS 116 </v>
      </c>
      <c r="B121" s="13" t="str">
        <f t="shared" si="19"/>
        <v>I</v>
      </c>
      <c r="C121" s="47">
        <f t="shared" si="20"/>
        <v>50754.339</v>
      </c>
      <c r="D121" s="9" t="str">
        <f t="shared" si="21"/>
        <v>vis</v>
      </c>
      <c r="E121" s="55">
        <f>VLOOKUP(C121,Active!C$21:E$967,3,FALSE)</f>
        <v>27101.003093961168</v>
      </c>
      <c r="F121" s="13" t="s">
        <v>153</v>
      </c>
      <c r="G121" s="9" t="str">
        <f t="shared" si="22"/>
        <v>50754.339</v>
      </c>
      <c r="H121" s="47">
        <f t="shared" si="23"/>
        <v>27101</v>
      </c>
      <c r="I121" s="56" t="s">
        <v>608</v>
      </c>
      <c r="J121" s="57" t="s">
        <v>609</v>
      </c>
      <c r="K121" s="56">
        <v>27101</v>
      </c>
      <c r="L121" s="56" t="s">
        <v>208</v>
      </c>
      <c r="M121" s="57" t="s">
        <v>160</v>
      </c>
      <c r="N121" s="57"/>
      <c r="O121" s="58" t="s">
        <v>402</v>
      </c>
      <c r="P121" s="58" t="s">
        <v>596</v>
      </c>
    </row>
    <row r="122" spans="1:16" ht="12.75" customHeight="1" thickBot="1" x14ac:dyDescent="0.25">
      <c r="A122" s="47" t="str">
        <f t="shared" si="18"/>
        <v> BBS 116 </v>
      </c>
      <c r="B122" s="13" t="str">
        <f t="shared" si="19"/>
        <v>I</v>
      </c>
      <c r="C122" s="47">
        <f t="shared" si="20"/>
        <v>50782.284</v>
      </c>
      <c r="D122" s="9" t="str">
        <f t="shared" si="21"/>
        <v>vis</v>
      </c>
      <c r="E122" s="55">
        <f>VLOOKUP(C122,Active!C$21:E$967,3,FALSE)</f>
        <v>27132.004831145648</v>
      </c>
      <c r="F122" s="13" t="s">
        <v>153</v>
      </c>
      <c r="G122" s="9" t="str">
        <f t="shared" si="22"/>
        <v>50782.284</v>
      </c>
      <c r="H122" s="47">
        <f t="shared" si="23"/>
        <v>27132</v>
      </c>
      <c r="I122" s="56" t="s">
        <v>612</v>
      </c>
      <c r="J122" s="57" t="s">
        <v>613</v>
      </c>
      <c r="K122" s="56">
        <v>27132</v>
      </c>
      <c r="L122" s="56" t="s">
        <v>353</v>
      </c>
      <c r="M122" s="57" t="s">
        <v>160</v>
      </c>
      <c r="N122" s="57"/>
      <c r="O122" s="58" t="s">
        <v>402</v>
      </c>
      <c r="P122" s="58" t="s">
        <v>596</v>
      </c>
    </row>
    <row r="123" spans="1:16" ht="12.75" customHeight="1" thickBot="1" x14ac:dyDescent="0.25">
      <c r="A123" s="47" t="str">
        <f t="shared" si="18"/>
        <v>IBVS 5502 </v>
      </c>
      <c r="B123" s="13" t="str">
        <f t="shared" si="19"/>
        <v>I</v>
      </c>
      <c r="C123" s="47">
        <f t="shared" si="20"/>
        <v>52816.747499999998</v>
      </c>
      <c r="D123" s="9" t="str">
        <f t="shared" si="21"/>
        <v>vis</v>
      </c>
      <c r="E123" s="55">
        <f>VLOOKUP(C123,Active!C$21:E$967,3,FALSE)</f>
        <v>29389.006181598845</v>
      </c>
      <c r="F123" s="13" t="s">
        <v>153</v>
      </c>
      <c r="G123" s="9" t="str">
        <f t="shared" si="22"/>
        <v>52816.7475</v>
      </c>
      <c r="H123" s="47">
        <f t="shared" si="23"/>
        <v>29389</v>
      </c>
      <c r="I123" s="56" t="s">
        <v>629</v>
      </c>
      <c r="J123" s="57" t="s">
        <v>630</v>
      </c>
      <c r="K123" s="56">
        <v>29389</v>
      </c>
      <c r="L123" s="56" t="s">
        <v>631</v>
      </c>
      <c r="M123" s="57" t="s">
        <v>428</v>
      </c>
      <c r="N123" s="57" t="s">
        <v>429</v>
      </c>
      <c r="O123" s="58" t="s">
        <v>632</v>
      </c>
      <c r="P123" s="59" t="s">
        <v>633</v>
      </c>
    </row>
    <row r="124" spans="1:16" ht="12.75" customHeight="1" thickBot="1" x14ac:dyDescent="0.25">
      <c r="A124" s="47" t="str">
        <f t="shared" si="18"/>
        <v>IBVS 5583 </v>
      </c>
      <c r="B124" s="13" t="str">
        <f t="shared" si="19"/>
        <v>II</v>
      </c>
      <c r="C124" s="47">
        <f t="shared" si="20"/>
        <v>53070.491499999996</v>
      </c>
      <c r="D124" s="9" t="str">
        <f t="shared" si="21"/>
        <v>vis</v>
      </c>
      <c r="E124" s="55">
        <f>VLOOKUP(C124,Active!C$21:E$967,3,FALSE)</f>
        <v>29670.505727139669</v>
      </c>
      <c r="F124" s="13" t="s">
        <v>153</v>
      </c>
      <c r="G124" s="9" t="str">
        <f t="shared" si="22"/>
        <v>53070.4915</v>
      </c>
      <c r="H124" s="47">
        <f t="shared" si="23"/>
        <v>29670.5</v>
      </c>
      <c r="I124" s="56" t="s">
        <v>634</v>
      </c>
      <c r="J124" s="57" t="s">
        <v>635</v>
      </c>
      <c r="K124" s="56">
        <v>29670.5</v>
      </c>
      <c r="L124" s="56" t="s">
        <v>636</v>
      </c>
      <c r="M124" s="57" t="s">
        <v>428</v>
      </c>
      <c r="N124" s="57" t="s">
        <v>429</v>
      </c>
      <c r="O124" s="58" t="s">
        <v>637</v>
      </c>
      <c r="P124" s="59" t="s">
        <v>638</v>
      </c>
    </row>
    <row r="125" spans="1:16" ht="12.75" customHeight="1" thickBot="1" x14ac:dyDescent="0.25">
      <c r="A125" s="47" t="str">
        <f t="shared" si="18"/>
        <v>IBVS 5602 </v>
      </c>
      <c r="B125" s="13" t="str">
        <f t="shared" si="19"/>
        <v>I</v>
      </c>
      <c r="C125" s="47">
        <f t="shared" si="20"/>
        <v>53144.855199999998</v>
      </c>
      <c r="D125" s="9" t="str">
        <f t="shared" si="21"/>
        <v>vis</v>
      </c>
      <c r="E125" s="55">
        <f>VLOOKUP(C125,Active!C$21:E$967,3,FALSE)</f>
        <v>29753.003629571784</v>
      </c>
      <c r="F125" s="13" t="s">
        <v>153</v>
      </c>
      <c r="G125" s="9" t="str">
        <f t="shared" si="22"/>
        <v>53144.8552</v>
      </c>
      <c r="H125" s="47">
        <f t="shared" si="23"/>
        <v>29753</v>
      </c>
      <c r="I125" s="56" t="s">
        <v>639</v>
      </c>
      <c r="J125" s="57" t="s">
        <v>640</v>
      </c>
      <c r="K125" s="56">
        <v>29753</v>
      </c>
      <c r="L125" s="56" t="s">
        <v>641</v>
      </c>
      <c r="M125" s="57" t="s">
        <v>428</v>
      </c>
      <c r="N125" s="57" t="s">
        <v>429</v>
      </c>
      <c r="O125" s="58" t="s">
        <v>642</v>
      </c>
      <c r="P125" s="59" t="s">
        <v>643</v>
      </c>
    </row>
    <row r="126" spans="1:16" ht="12.75" customHeight="1" thickBot="1" x14ac:dyDescent="0.25">
      <c r="A126" s="47" t="str">
        <f t="shared" si="18"/>
        <v>OEJV 0003 </v>
      </c>
      <c r="B126" s="13" t="str">
        <f t="shared" si="19"/>
        <v>I</v>
      </c>
      <c r="C126" s="47">
        <f t="shared" si="20"/>
        <v>53387.341999999997</v>
      </c>
      <c r="D126" s="9" t="str">
        <f t="shared" si="21"/>
        <v>vis</v>
      </c>
      <c r="E126" s="55">
        <f>VLOOKUP(C126,Active!C$21:E$967,3,FALSE)</f>
        <v>30022.01461702232</v>
      </c>
      <c r="F126" s="13" t="s">
        <v>153</v>
      </c>
      <c r="G126" s="9" t="str">
        <f t="shared" si="22"/>
        <v>53387.342</v>
      </c>
      <c r="H126" s="47">
        <f t="shared" si="23"/>
        <v>30022</v>
      </c>
      <c r="I126" s="56" t="s">
        <v>652</v>
      </c>
      <c r="J126" s="57" t="s">
        <v>653</v>
      </c>
      <c r="K126" s="56">
        <v>30022</v>
      </c>
      <c r="L126" s="56" t="s">
        <v>462</v>
      </c>
      <c r="M126" s="57" t="s">
        <v>160</v>
      </c>
      <c r="N126" s="57"/>
      <c r="O126" s="58" t="s">
        <v>292</v>
      </c>
      <c r="P126" s="59" t="s">
        <v>654</v>
      </c>
    </row>
    <row r="127" spans="1:16" ht="12.75" customHeight="1" thickBot="1" x14ac:dyDescent="0.25">
      <c r="A127" s="47" t="str">
        <f t="shared" si="18"/>
        <v>JAAVSO 36(2);171 </v>
      </c>
      <c r="B127" s="13" t="str">
        <f t="shared" si="19"/>
        <v>I</v>
      </c>
      <c r="C127" s="47">
        <f t="shared" si="20"/>
        <v>54407.719700000001</v>
      </c>
      <c r="D127" s="9" t="str">
        <f t="shared" si="21"/>
        <v>vis</v>
      </c>
      <c r="E127" s="55">
        <f>VLOOKUP(C127,Active!C$21:E$967,3,FALSE)</f>
        <v>31154.00535899058</v>
      </c>
      <c r="F127" s="13" t="s">
        <v>153</v>
      </c>
      <c r="G127" s="9" t="str">
        <f t="shared" si="22"/>
        <v>54407.7197</v>
      </c>
      <c r="H127" s="47">
        <f t="shared" si="23"/>
        <v>31154</v>
      </c>
      <c r="I127" s="56" t="s">
        <v>670</v>
      </c>
      <c r="J127" s="57" t="s">
        <v>671</v>
      </c>
      <c r="K127" s="56" t="s">
        <v>672</v>
      </c>
      <c r="L127" s="56" t="s">
        <v>673</v>
      </c>
      <c r="M127" s="57" t="s">
        <v>569</v>
      </c>
      <c r="N127" s="57" t="s">
        <v>570</v>
      </c>
      <c r="O127" s="58" t="s">
        <v>674</v>
      </c>
      <c r="P127" s="59" t="s">
        <v>675</v>
      </c>
    </row>
    <row r="128" spans="1:16" ht="12.75" customHeight="1" thickBot="1" x14ac:dyDescent="0.25">
      <c r="A128" s="47" t="str">
        <f t="shared" si="18"/>
        <v>JAAVSO 36(2);186 </v>
      </c>
      <c r="B128" s="13" t="str">
        <f t="shared" si="19"/>
        <v>I</v>
      </c>
      <c r="C128" s="47">
        <f t="shared" si="20"/>
        <v>54616.845099999999</v>
      </c>
      <c r="D128" s="9" t="str">
        <f t="shared" si="21"/>
        <v>vis</v>
      </c>
      <c r="E128" s="55">
        <f>VLOOKUP(C128,Active!C$21:E$967,3,FALSE)</f>
        <v>31386.005741506197</v>
      </c>
      <c r="F128" s="13" t="s">
        <v>153</v>
      </c>
      <c r="G128" s="9" t="str">
        <f t="shared" si="22"/>
        <v>54616.8451</v>
      </c>
      <c r="H128" s="47">
        <f t="shared" si="23"/>
        <v>31386</v>
      </c>
      <c r="I128" s="56" t="s">
        <v>676</v>
      </c>
      <c r="J128" s="57" t="s">
        <v>677</v>
      </c>
      <c r="K128" s="56" t="s">
        <v>678</v>
      </c>
      <c r="L128" s="56" t="s">
        <v>636</v>
      </c>
      <c r="M128" s="57" t="s">
        <v>569</v>
      </c>
      <c r="N128" s="57" t="s">
        <v>679</v>
      </c>
      <c r="O128" s="58" t="s">
        <v>674</v>
      </c>
      <c r="P128" s="59" t="s">
        <v>680</v>
      </c>
    </row>
    <row r="129" spans="1:16" ht="12.75" customHeight="1" thickBot="1" x14ac:dyDescent="0.25">
      <c r="A129" s="47" t="str">
        <f t="shared" si="18"/>
        <v>JAAVSO 36(2);186 </v>
      </c>
      <c r="B129" s="13" t="str">
        <f t="shared" si="19"/>
        <v>I</v>
      </c>
      <c r="C129" s="47">
        <f t="shared" si="20"/>
        <v>54653.8024</v>
      </c>
      <c r="D129" s="9" t="str">
        <f t="shared" si="21"/>
        <v>vis</v>
      </c>
      <c r="E129" s="55">
        <f>VLOOKUP(C129,Active!C$21:E$967,3,FALSE)</f>
        <v>31427.005580534573</v>
      </c>
      <c r="F129" s="13" t="s">
        <v>153</v>
      </c>
      <c r="G129" s="9" t="str">
        <f t="shared" si="22"/>
        <v>54653.8024</v>
      </c>
      <c r="H129" s="47">
        <f t="shared" si="23"/>
        <v>31427</v>
      </c>
      <c r="I129" s="56" t="s">
        <v>681</v>
      </c>
      <c r="J129" s="57" t="s">
        <v>682</v>
      </c>
      <c r="K129" s="56" t="s">
        <v>683</v>
      </c>
      <c r="L129" s="56" t="s">
        <v>684</v>
      </c>
      <c r="M129" s="57" t="s">
        <v>569</v>
      </c>
      <c r="N129" s="57" t="s">
        <v>679</v>
      </c>
      <c r="O129" s="58" t="s">
        <v>272</v>
      </c>
      <c r="P129" s="59" t="s">
        <v>680</v>
      </c>
    </row>
    <row r="130" spans="1:16" ht="12.75" customHeight="1" thickBot="1" x14ac:dyDescent="0.25">
      <c r="A130" s="47" t="str">
        <f t="shared" si="18"/>
        <v>JAAVSO 36(2);186 </v>
      </c>
      <c r="B130" s="13" t="str">
        <f t="shared" si="19"/>
        <v>I</v>
      </c>
      <c r="C130" s="47">
        <f t="shared" si="20"/>
        <v>54700.6754</v>
      </c>
      <c r="D130" s="9" t="str">
        <f t="shared" si="21"/>
        <v>vis</v>
      </c>
      <c r="E130" s="55">
        <f>VLOOKUP(C130,Active!C$21:E$967,3,FALSE)</f>
        <v>31479.005738954613</v>
      </c>
      <c r="F130" s="13" t="s">
        <v>153</v>
      </c>
      <c r="G130" s="9" t="str">
        <f t="shared" si="22"/>
        <v>54700.6754</v>
      </c>
      <c r="H130" s="47">
        <f t="shared" si="23"/>
        <v>31479</v>
      </c>
      <c r="I130" s="56" t="s">
        <v>685</v>
      </c>
      <c r="J130" s="57" t="s">
        <v>686</v>
      </c>
      <c r="K130" s="56" t="s">
        <v>687</v>
      </c>
      <c r="L130" s="56" t="s">
        <v>636</v>
      </c>
      <c r="M130" s="57" t="s">
        <v>569</v>
      </c>
      <c r="N130" s="57" t="s">
        <v>679</v>
      </c>
      <c r="O130" s="58" t="s">
        <v>688</v>
      </c>
      <c r="P130" s="59" t="s">
        <v>680</v>
      </c>
    </row>
    <row r="131" spans="1:16" ht="12.75" customHeight="1" thickBot="1" x14ac:dyDescent="0.25">
      <c r="A131" s="47" t="str">
        <f t="shared" si="18"/>
        <v> JAAVSO 37;44 </v>
      </c>
      <c r="B131" s="13" t="str">
        <f t="shared" si="19"/>
        <v>I</v>
      </c>
      <c r="C131" s="47">
        <f t="shared" si="20"/>
        <v>54829.575499999999</v>
      </c>
      <c r="D131" s="9" t="str">
        <f t="shared" si="21"/>
        <v>vis</v>
      </c>
      <c r="E131" s="55">
        <f>VLOOKUP(C131,Active!C$21:E$967,3,FALSE)</f>
        <v>31622.005453510097</v>
      </c>
      <c r="F131" s="13" t="s">
        <v>153</v>
      </c>
      <c r="G131" s="9" t="str">
        <f t="shared" si="22"/>
        <v>54829.5755</v>
      </c>
      <c r="H131" s="47">
        <f t="shared" si="23"/>
        <v>31622</v>
      </c>
      <c r="I131" s="56" t="s">
        <v>694</v>
      </c>
      <c r="J131" s="57" t="s">
        <v>695</v>
      </c>
      <c r="K131" s="56" t="s">
        <v>696</v>
      </c>
      <c r="L131" s="56" t="s">
        <v>697</v>
      </c>
      <c r="M131" s="57" t="s">
        <v>569</v>
      </c>
      <c r="N131" s="57" t="s">
        <v>570</v>
      </c>
      <c r="O131" s="58" t="s">
        <v>698</v>
      </c>
      <c r="P131" s="58" t="s">
        <v>699</v>
      </c>
    </row>
    <row r="132" spans="1:16" ht="12.75" customHeight="1" thickBot="1" x14ac:dyDescent="0.25">
      <c r="A132" s="47" t="str">
        <f t="shared" si="18"/>
        <v>IBVS 5929 </v>
      </c>
      <c r="B132" s="13" t="str">
        <f t="shared" si="19"/>
        <v>II</v>
      </c>
      <c r="C132" s="47">
        <f t="shared" si="20"/>
        <v>54986.869400000003</v>
      </c>
      <c r="D132" s="9" t="str">
        <f t="shared" si="21"/>
        <v>vis</v>
      </c>
      <c r="E132" s="55">
        <f>VLOOKUP(C132,Active!C$21:E$967,3,FALSE)</f>
        <v>31796.504796810215</v>
      </c>
      <c r="F132" s="13" t="s">
        <v>153</v>
      </c>
      <c r="G132" s="9" t="str">
        <f t="shared" si="22"/>
        <v>54986.8694</v>
      </c>
      <c r="H132" s="47">
        <f t="shared" si="23"/>
        <v>31796.5</v>
      </c>
      <c r="I132" s="56" t="s">
        <v>700</v>
      </c>
      <c r="J132" s="57" t="s">
        <v>701</v>
      </c>
      <c r="K132" s="56" t="s">
        <v>702</v>
      </c>
      <c r="L132" s="56" t="s">
        <v>703</v>
      </c>
      <c r="M132" s="57" t="s">
        <v>569</v>
      </c>
      <c r="N132" s="57" t="s">
        <v>704</v>
      </c>
      <c r="O132" s="58" t="s">
        <v>642</v>
      </c>
      <c r="P132" s="59" t="s">
        <v>705</v>
      </c>
    </row>
    <row r="133" spans="1:16" ht="12.75" customHeight="1" thickBot="1" x14ac:dyDescent="0.25">
      <c r="A133" s="47" t="str">
        <f t="shared" si="18"/>
        <v> JAAVSO 38;85 </v>
      </c>
      <c r="B133" s="13" t="str">
        <f t="shared" si="19"/>
        <v>I</v>
      </c>
      <c r="C133" s="47">
        <f t="shared" si="20"/>
        <v>55055.826800000003</v>
      </c>
      <c r="D133" s="9" t="str">
        <f t="shared" si="21"/>
        <v>vis</v>
      </c>
      <c r="E133" s="55">
        <f>VLOOKUP(C133,Active!C$21:E$967,3,FALSE)</f>
        <v>31873.005036270763</v>
      </c>
      <c r="F133" s="13" t="s">
        <v>153</v>
      </c>
      <c r="G133" s="9" t="str">
        <f t="shared" si="22"/>
        <v>55055.8268</v>
      </c>
      <c r="H133" s="47">
        <f t="shared" si="23"/>
        <v>31873</v>
      </c>
      <c r="I133" s="56" t="s">
        <v>706</v>
      </c>
      <c r="J133" s="57" t="s">
        <v>707</v>
      </c>
      <c r="K133" s="56" t="s">
        <v>708</v>
      </c>
      <c r="L133" s="56" t="s">
        <v>709</v>
      </c>
      <c r="M133" s="57" t="s">
        <v>569</v>
      </c>
      <c r="N133" s="57" t="s">
        <v>570</v>
      </c>
      <c r="O133" s="58" t="s">
        <v>272</v>
      </c>
      <c r="P133" s="58" t="s">
        <v>710</v>
      </c>
    </row>
    <row r="134" spans="1:16" ht="13.5" thickBot="1" x14ac:dyDescent="0.25">
      <c r="A134" s="47" t="str">
        <f t="shared" si="18"/>
        <v> JAAVSO 38;120 </v>
      </c>
      <c r="B134" s="13" t="str">
        <f t="shared" si="19"/>
        <v>I</v>
      </c>
      <c r="C134" s="47">
        <f t="shared" si="20"/>
        <v>55138.755499999999</v>
      </c>
      <c r="D134" s="9" t="str">
        <f t="shared" si="21"/>
        <v>vis</v>
      </c>
      <c r="E134" s="55">
        <f>VLOOKUP(C134,Active!C$21:E$967,3,FALSE)</f>
        <v>31965.004813062686</v>
      </c>
      <c r="F134" s="13" t="s">
        <v>153</v>
      </c>
      <c r="G134" s="9" t="str">
        <f t="shared" si="22"/>
        <v>55138.7555</v>
      </c>
      <c r="H134" s="47">
        <f t="shared" si="23"/>
        <v>31965</v>
      </c>
      <c r="I134" s="56" t="s">
        <v>722</v>
      </c>
      <c r="J134" s="57" t="s">
        <v>723</v>
      </c>
      <c r="K134" s="56" t="s">
        <v>724</v>
      </c>
      <c r="L134" s="56" t="s">
        <v>703</v>
      </c>
      <c r="M134" s="57" t="s">
        <v>569</v>
      </c>
      <c r="N134" s="57" t="s">
        <v>570</v>
      </c>
      <c r="O134" s="58" t="s">
        <v>272</v>
      </c>
      <c r="P134" s="58" t="s">
        <v>725</v>
      </c>
    </row>
    <row r="135" spans="1:16" ht="13.5" thickBot="1" x14ac:dyDescent="0.25">
      <c r="A135" s="47" t="str">
        <f t="shared" si="18"/>
        <v> JAAVSO 39;94 </v>
      </c>
      <c r="B135" s="13" t="str">
        <f t="shared" si="19"/>
        <v>I</v>
      </c>
      <c r="C135" s="47">
        <f t="shared" si="20"/>
        <v>55367.712200000002</v>
      </c>
      <c r="D135" s="9" t="str">
        <f t="shared" si="21"/>
        <v>vis</v>
      </c>
      <c r="E135" s="55">
        <f>VLOOKUP(C135,Active!C$21:E$967,3,FALSE)</f>
        <v>32219.005723423237</v>
      </c>
      <c r="F135" s="13" t="s">
        <v>153</v>
      </c>
      <c r="G135" s="9" t="str">
        <f t="shared" si="22"/>
        <v>55367.7122</v>
      </c>
      <c r="H135" s="47">
        <f t="shared" si="23"/>
        <v>32219</v>
      </c>
      <c r="I135" s="56" t="s">
        <v>726</v>
      </c>
      <c r="J135" s="57" t="s">
        <v>727</v>
      </c>
      <c r="K135" s="56" t="s">
        <v>728</v>
      </c>
      <c r="L135" s="56" t="s">
        <v>636</v>
      </c>
      <c r="M135" s="57" t="s">
        <v>569</v>
      </c>
      <c r="N135" s="57" t="s">
        <v>570</v>
      </c>
      <c r="O135" s="58" t="s">
        <v>272</v>
      </c>
      <c r="P135" s="58" t="s">
        <v>729</v>
      </c>
    </row>
    <row r="136" spans="1:16" ht="13.5" thickBot="1" x14ac:dyDescent="0.25">
      <c r="A136" s="47" t="str">
        <f t="shared" si="18"/>
        <v> JAAVSO 39;177 </v>
      </c>
      <c r="B136" s="13" t="str">
        <f t="shared" si="19"/>
        <v>I</v>
      </c>
      <c r="C136" s="47">
        <f t="shared" si="20"/>
        <v>55478.5844</v>
      </c>
      <c r="D136" s="9" t="str">
        <f t="shared" si="21"/>
        <v>vis</v>
      </c>
      <c r="E136" s="55">
        <f>VLOOKUP(C136,Active!C$21:E$967,3,FALSE)</f>
        <v>32342.005573323575</v>
      </c>
      <c r="F136" s="13" t="s">
        <v>153</v>
      </c>
      <c r="G136" s="9" t="str">
        <f t="shared" si="22"/>
        <v>55478.5844</v>
      </c>
      <c r="H136" s="47">
        <f t="shared" si="23"/>
        <v>32342</v>
      </c>
      <c r="I136" s="56" t="s">
        <v>730</v>
      </c>
      <c r="J136" s="57" t="s">
        <v>731</v>
      </c>
      <c r="K136" s="56" t="s">
        <v>732</v>
      </c>
      <c r="L136" s="56" t="s">
        <v>684</v>
      </c>
      <c r="M136" s="57" t="s">
        <v>569</v>
      </c>
      <c r="N136" s="57" t="s">
        <v>153</v>
      </c>
      <c r="O136" s="58" t="s">
        <v>272</v>
      </c>
      <c r="P136" s="58" t="s">
        <v>733</v>
      </c>
    </row>
    <row r="137" spans="1:16" ht="13.5" thickBot="1" x14ac:dyDescent="0.25">
      <c r="A137" s="47" t="str">
        <f t="shared" si="18"/>
        <v> JAAVSO 39;177 </v>
      </c>
      <c r="B137" s="13" t="str">
        <f t="shared" si="19"/>
        <v>I</v>
      </c>
      <c r="C137" s="47">
        <f t="shared" si="20"/>
        <v>55486.696400000001</v>
      </c>
      <c r="D137" s="9" t="str">
        <f t="shared" si="21"/>
        <v>vis</v>
      </c>
      <c r="E137" s="55">
        <f>VLOOKUP(C137,Active!C$21:E$967,3,FALSE)</f>
        <v>32351.004896710245</v>
      </c>
      <c r="F137" s="13" t="s">
        <v>153</v>
      </c>
      <c r="G137" s="9" t="str">
        <f t="shared" si="22"/>
        <v>55486.6964</v>
      </c>
      <c r="H137" s="47">
        <f t="shared" si="23"/>
        <v>32351</v>
      </c>
      <c r="I137" s="56" t="s">
        <v>734</v>
      </c>
      <c r="J137" s="57" t="s">
        <v>735</v>
      </c>
      <c r="K137" s="56" t="s">
        <v>736</v>
      </c>
      <c r="L137" s="56" t="s">
        <v>737</v>
      </c>
      <c r="M137" s="57" t="s">
        <v>569</v>
      </c>
      <c r="N137" s="57" t="s">
        <v>153</v>
      </c>
      <c r="O137" s="58" t="s">
        <v>698</v>
      </c>
      <c r="P137" s="58" t="s">
        <v>733</v>
      </c>
    </row>
    <row r="138" spans="1:16" ht="13.5" thickBot="1" x14ac:dyDescent="0.25">
      <c r="A138" s="47" t="str">
        <f t="shared" si="18"/>
        <v> JAAVSO 39;177 </v>
      </c>
      <c r="B138" s="13" t="str">
        <f t="shared" si="19"/>
        <v>I</v>
      </c>
      <c r="C138" s="47">
        <f t="shared" si="20"/>
        <v>55523.654999999999</v>
      </c>
      <c r="D138" s="9" t="str">
        <f t="shared" si="21"/>
        <v>vis</v>
      </c>
      <c r="E138" s="55">
        <f>VLOOKUP(C138,Active!C$21:E$967,3,FALSE)</f>
        <v>32392.006177937878</v>
      </c>
      <c r="F138" s="13" t="s">
        <v>153</v>
      </c>
      <c r="G138" s="9" t="str">
        <f t="shared" si="22"/>
        <v>55523.6550</v>
      </c>
      <c r="H138" s="47">
        <f t="shared" si="23"/>
        <v>32392</v>
      </c>
      <c r="I138" s="56" t="s">
        <v>738</v>
      </c>
      <c r="J138" s="57" t="s">
        <v>739</v>
      </c>
      <c r="K138" s="56" t="s">
        <v>740</v>
      </c>
      <c r="L138" s="56" t="s">
        <v>631</v>
      </c>
      <c r="M138" s="57" t="s">
        <v>569</v>
      </c>
      <c r="N138" s="57" t="s">
        <v>153</v>
      </c>
      <c r="O138" s="58" t="s">
        <v>741</v>
      </c>
      <c r="P138" s="58" t="s">
        <v>733</v>
      </c>
    </row>
    <row r="139" spans="1:16" ht="13.5" thickBot="1" x14ac:dyDescent="0.25">
      <c r="A139" s="47" t="str">
        <f t="shared" ref="A139:A170" si="24">P139</f>
        <v> JAAVSO 40;975 </v>
      </c>
      <c r="B139" s="13" t="str">
        <f t="shared" ref="B139:B170" si="25">IF(H139=INT(H139),"I","II")</f>
        <v>I</v>
      </c>
      <c r="C139" s="47">
        <f t="shared" ref="C139:C170" si="26">1*G139</f>
        <v>55806.695899999999</v>
      </c>
      <c r="D139" s="9" t="str">
        <f t="shared" ref="D139:D170" si="27">VLOOKUP(F139,I$1:J$5,2,FALSE)</f>
        <v>vis</v>
      </c>
      <c r="E139" s="55">
        <f>VLOOKUP(C139,Active!C$21:E$967,3,FALSE)</f>
        <v>32706.007236955891</v>
      </c>
      <c r="F139" s="13" t="s">
        <v>153</v>
      </c>
      <c r="G139" s="9" t="str">
        <f t="shared" ref="G139:G170" si="28">MID(I139,3,LEN(I139)-3)</f>
        <v>55806.6959</v>
      </c>
      <c r="H139" s="47">
        <f t="shared" ref="H139:H170" si="29">1*K139</f>
        <v>32706</v>
      </c>
      <c r="I139" s="56" t="s">
        <v>742</v>
      </c>
      <c r="J139" s="57" t="s">
        <v>743</v>
      </c>
      <c r="K139" s="56" t="s">
        <v>744</v>
      </c>
      <c r="L139" s="56" t="s">
        <v>745</v>
      </c>
      <c r="M139" s="57" t="s">
        <v>569</v>
      </c>
      <c r="N139" s="57" t="s">
        <v>153</v>
      </c>
      <c r="O139" s="58" t="s">
        <v>272</v>
      </c>
      <c r="P139" s="58" t="s">
        <v>746</v>
      </c>
    </row>
    <row r="140" spans="1:16" ht="13.5" thickBot="1" x14ac:dyDescent="0.25">
      <c r="A140" s="47" t="str">
        <f t="shared" si="24"/>
        <v>IBVS 6011 </v>
      </c>
      <c r="B140" s="13" t="str">
        <f t="shared" si="25"/>
        <v>I</v>
      </c>
      <c r="C140" s="47">
        <f t="shared" si="26"/>
        <v>55852.664400000001</v>
      </c>
      <c r="D140" s="9" t="str">
        <f t="shared" si="27"/>
        <v>vis</v>
      </c>
      <c r="E140" s="55">
        <f>VLOOKUP(C140,Active!C$21:E$967,3,FALSE)</f>
        <v>32757.003957505713</v>
      </c>
      <c r="F140" s="13" t="s">
        <v>153</v>
      </c>
      <c r="G140" s="9" t="str">
        <f t="shared" si="28"/>
        <v>55852.6644</v>
      </c>
      <c r="H140" s="47">
        <f t="shared" si="29"/>
        <v>32757</v>
      </c>
      <c r="I140" s="56" t="s">
        <v>747</v>
      </c>
      <c r="J140" s="57" t="s">
        <v>748</v>
      </c>
      <c r="K140" s="56" t="s">
        <v>749</v>
      </c>
      <c r="L140" s="56" t="s">
        <v>622</v>
      </c>
      <c r="M140" s="57" t="s">
        <v>569</v>
      </c>
      <c r="N140" s="57" t="s">
        <v>153</v>
      </c>
      <c r="O140" s="58" t="s">
        <v>268</v>
      </c>
      <c r="P140" s="59" t="s">
        <v>750</v>
      </c>
    </row>
    <row r="141" spans="1:16" ht="13.5" thickBot="1" x14ac:dyDescent="0.25">
      <c r="A141" s="47" t="str">
        <f t="shared" si="24"/>
        <v>OEJV 0160 </v>
      </c>
      <c r="B141" s="13" t="str">
        <f t="shared" si="25"/>
        <v>I</v>
      </c>
      <c r="C141" s="47">
        <f t="shared" si="26"/>
        <v>56046.46991</v>
      </c>
      <c r="D141" s="9" t="str">
        <f t="shared" si="27"/>
        <v>vis</v>
      </c>
      <c r="E141" s="55">
        <f>VLOOKUP(C141,Active!C$21:E$967,3,FALSE)</f>
        <v>32972.008698458434</v>
      </c>
      <c r="F141" s="13" t="s">
        <v>153</v>
      </c>
      <c r="G141" s="9" t="str">
        <f t="shared" si="28"/>
        <v>56046.46991</v>
      </c>
      <c r="H141" s="47">
        <f t="shared" si="29"/>
        <v>32972</v>
      </c>
      <c r="I141" s="56" t="s">
        <v>751</v>
      </c>
      <c r="J141" s="57" t="s">
        <v>752</v>
      </c>
      <c r="K141" s="56" t="s">
        <v>753</v>
      </c>
      <c r="L141" s="56" t="s">
        <v>754</v>
      </c>
      <c r="M141" s="57" t="s">
        <v>569</v>
      </c>
      <c r="N141" s="57" t="s">
        <v>146</v>
      </c>
      <c r="O141" s="58" t="s">
        <v>755</v>
      </c>
      <c r="P141" s="59" t="s">
        <v>756</v>
      </c>
    </row>
    <row r="142" spans="1:16" ht="13.5" thickBot="1" x14ac:dyDescent="0.25">
      <c r="A142" s="47" t="str">
        <f t="shared" si="24"/>
        <v>BAVM 231 </v>
      </c>
      <c r="B142" s="13" t="str">
        <f t="shared" si="25"/>
        <v>II</v>
      </c>
      <c r="C142" s="47">
        <f t="shared" si="26"/>
        <v>56188.440999999999</v>
      </c>
      <c r="D142" s="9" t="str">
        <f t="shared" si="27"/>
        <v>vis</v>
      </c>
      <c r="E142" s="55">
        <f>VLOOKUP(C142,Active!C$21:E$967,3,FALSE)</f>
        <v>33129.509160794238</v>
      </c>
      <c r="F142" s="13" t="s">
        <v>153</v>
      </c>
      <c r="G142" s="9" t="str">
        <f t="shared" si="28"/>
        <v>56188.4410</v>
      </c>
      <c r="H142" s="47">
        <f t="shared" si="29"/>
        <v>33129.5</v>
      </c>
      <c r="I142" s="56" t="s">
        <v>757</v>
      </c>
      <c r="J142" s="57" t="s">
        <v>758</v>
      </c>
      <c r="K142" s="56" t="s">
        <v>759</v>
      </c>
      <c r="L142" s="56" t="s">
        <v>760</v>
      </c>
      <c r="M142" s="57" t="s">
        <v>569</v>
      </c>
      <c r="N142" s="57" t="s">
        <v>668</v>
      </c>
      <c r="O142" s="58" t="s">
        <v>542</v>
      </c>
      <c r="P142" s="59" t="s">
        <v>761</v>
      </c>
    </row>
    <row r="143" spans="1:16" ht="13.5" thickBot="1" x14ac:dyDescent="0.25">
      <c r="A143" s="47" t="str">
        <f t="shared" si="24"/>
        <v>BAVM 231 </v>
      </c>
      <c r="B143" s="13" t="str">
        <f t="shared" si="25"/>
        <v>I</v>
      </c>
      <c r="C143" s="47">
        <f t="shared" si="26"/>
        <v>56203.311000000002</v>
      </c>
      <c r="D143" s="9" t="str">
        <f t="shared" si="27"/>
        <v>vis</v>
      </c>
      <c r="E143" s="55">
        <f>VLOOKUP(C143,Active!C$21:E$967,3,FALSE)</f>
        <v>33146.005701568371</v>
      </c>
      <c r="F143" s="13" t="s">
        <v>153</v>
      </c>
      <c r="G143" s="9" t="str">
        <f t="shared" si="28"/>
        <v>56203.3110</v>
      </c>
      <c r="H143" s="47">
        <f t="shared" si="29"/>
        <v>33146</v>
      </c>
      <c r="I143" s="56" t="s">
        <v>766</v>
      </c>
      <c r="J143" s="57" t="s">
        <v>767</v>
      </c>
      <c r="K143" s="56" t="s">
        <v>768</v>
      </c>
      <c r="L143" s="56" t="s">
        <v>657</v>
      </c>
      <c r="M143" s="57" t="s">
        <v>569</v>
      </c>
      <c r="N143" s="57" t="s">
        <v>668</v>
      </c>
      <c r="O143" s="58" t="s">
        <v>542</v>
      </c>
      <c r="P143" s="59" t="s">
        <v>761</v>
      </c>
    </row>
    <row r="144" spans="1:16" ht="13.5" thickBot="1" x14ac:dyDescent="0.25">
      <c r="A144" s="47" t="str">
        <f t="shared" si="24"/>
        <v>BAVM 234 </v>
      </c>
      <c r="B144" s="13" t="str">
        <f t="shared" si="25"/>
        <v>I</v>
      </c>
      <c r="C144" s="47">
        <f t="shared" si="26"/>
        <v>56494.4643</v>
      </c>
      <c r="D144" s="9" t="str">
        <f t="shared" si="27"/>
        <v>vis</v>
      </c>
      <c r="E144" s="55">
        <f>VLOOKUP(C144,Active!C$21:E$967,3,FALSE)</f>
        <v>33469.006527726669</v>
      </c>
      <c r="F144" s="13" t="s">
        <v>153</v>
      </c>
      <c r="G144" s="9" t="str">
        <f t="shared" si="28"/>
        <v>56494.4643</v>
      </c>
      <c r="H144" s="47">
        <f t="shared" si="29"/>
        <v>33469</v>
      </c>
      <c r="I144" s="56" t="s">
        <v>769</v>
      </c>
      <c r="J144" s="57" t="s">
        <v>770</v>
      </c>
      <c r="K144" s="56" t="s">
        <v>771</v>
      </c>
      <c r="L144" s="56" t="s">
        <v>772</v>
      </c>
      <c r="M144" s="57" t="s">
        <v>569</v>
      </c>
      <c r="N144" s="57" t="s">
        <v>668</v>
      </c>
      <c r="O144" s="58" t="s">
        <v>542</v>
      </c>
      <c r="P144" s="59" t="s">
        <v>773</v>
      </c>
    </row>
    <row r="145" spans="1:16" ht="13.5" thickBot="1" x14ac:dyDescent="0.25">
      <c r="A145" s="47" t="str">
        <f t="shared" si="24"/>
        <v>BAVM 234 </v>
      </c>
      <c r="B145" s="13" t="str">
        <f t="shared" si="25"/>
        <v>I</v>
      </c>
      <c r="C145" s="47">
        <f t="shared" si="26"/>
        <v>56521.5095</v>
      </c>
      <c r="D145" s="9" t="str">
        <f t="shared" si="27"/>
        <v>vis</v>
      </c>
      <c r="E145" s="55">
        <f>VLOOKUP(C145,Active!C$21:E$967,3,FALSE)</f>
        <v>33499.01004114595</v>
      </c>
      <c r="F145" s="13" t="s">
        <v>153</v>
      </c>
      <c r="G145" s="9" t="str">
        <f t="shared" si="28"/>
        <v>56521.5095</v>
      </c>
      <c r="H145" s="47">
        <f t="shared" si="29"/>
        <v>33499</v>
      </c>
      <c r="I145" s="56" t="s">
        <v>774</v>
      </c>
      <c r="J145" s="57" t="s">
        <v>775</v>
      </c>
      <c r="K145" s="56" t="s">
        <v>776</v>
      </c>
      <c r="L145" s="56" t="s">
        <v>777</v>
      </c>
      <c r="M145" s="57" t="s">
        <v>569</v>
      </c>
      <c r="N145" s="57" t="s">
        <v>668</v>
      </c>
      <c r="O145" s="58" t="s">
        <v>542</v>
      </c>
      <c r="P145" s="59" t="s">
        <v>773</v>
      </c>
    </row>
    <row r="146" spans="1:16" ht="13.5" thickBot="1" x14ac:dyDescent="0.25">
      <c r="A146" s="47" t="str">
        <f t="shared" si="24"/>
        <v> JAAVSO 41;328 </v>
      </c>
      <c r="B146" s="13" t="str">
        <f t="shared" si="25"/>
        <v>I</v>
      </c>
      <c r="C146" s="47">
        <f t="shared" si="26"/>
        <v>56565.675499999998</v>
      </c>
      <c r="D146" s="9" t="str">
        <f t="shared" si="27"/>
        <v>vis</v>
      </c>
      <c r="E146" s="55">
        <f>VLOOKUP(C146,Active!C$21:E$967,3,FALSE)</f>
        <v>33548.007096951624</v>
      </c>
      <c r="F146" s="13" t="s">
        <v>153</v>
      </c>
      <c r="G146" s="9" t="str">
        <f t="shared" si="28"/>
        <v>56565.6755</v>
      </c>
      <c r="H146" s="47">
        <f t="shared" si="29"/>
        <v>33548</v>
      </c>
      <c r="I146" s="56" t="s">
        <v>778</v>
      </c>
      <c r="J146" s="57" t="s">
        <v>779</v>
      </c>
      <c r="K146" s="56" t="s">
        <v>780</v>
      </c>
      <c r="L146" s="56" t="s">
        <v>719</v>
      </c>
      <c r="M146" s="57" t="s">
        <v>569</v>
      </c>
      <c r="N146" s="57" t="s">
        <v>153</v>
      </c>
      <c r="O146" s="58" t="s">
        <v>272</v>
      </c>
      <c r="P146" s="58" t="s">
        <v>781</v>
      </c>
    </row>
    <row r="147" spans="1:16" ht="13.5" thickBot="1" x14ac:dyDescent="0.25">
      <c r="A147" s="47" t="str">
        <f t="shared" si="24"/>
        <v>BAVM 234 </v>
      </c>
      <c r="B147" s="13" t="str">
        <f t="shared" si="25"/>
        <v>I</v>
      </c>
      <c r="C147" s="47">
        <f t="shared" si="26"/>
        <v>56596.322899999999</v>
      </c>
      <c r="D147" s="9" t="str">
        <f t="shared" si="27"/>
        <v>vis</v>
      </c>
      <c r="E147" s="55">
        <f>VLOOKUP(C147,Active!C$21:E$967,3,FALSE)</f>
        <v>33582.006833583851</v>
      </c>
      <c r="F147" s="13" t="s">
        <v>153</v>
      </c>
      <c r="G147" s="9" t="str">
        <f t="shared" si="28"/>
        <v>56596.3229</v>
      </c>
      <c r="H147" s="47">
        <f t="shared" si="29"/>
        <v>33582</v>
      </c>
      <c r="I147" s="56" t="s">
        <v>782</v>
      </c>
      <c r="J147" s="57" t="s">
        <v>783</v>
      </c>
      <c r="K147" s="56" t="s">
        <v>784</v>
      </c>
      <c r="L147" s="56" t="s">
        <v>785</v>
      </c>
      <c r="M147" s="57" t="s">
        <v>569</v>
      </c>
      <c r="N147" s="57" t="s">
        <v>668</v>
      </c>
      <c r="O147" s="58" t="s">
        <v>542</v>
      </c>
      <c r="P147" s="59" t="s">
        <v>773</v>
      </c>
    </row>
    <row r="148" spans="1:16" ht="13.5" thickBot="1" x14ac:dyDescent="0.25">
      <c r="A148" s="47" t="str">
        <f t="shared" si="24"/>
        <v>IBVS 6094 </v>
      </c>
      <c r="B148" s="13" t="str">
        <f t="shared" si="25"/>
        <v>I</v>
      </c>
      <c r="C148" s="47">
        <f t="shared" si="26"/>
        <v>56633.280700000003</v>
      </c>
      <c r="D148" s="9" t="str">
        <f t="shared" si="27"/>
        <v>vis</v>
      </c>
      <c r="E148" s="55">
        <f>VLOOKUP(C148,Active!C$21:E$967,3,FALSE)</f>
        <v>33623.007227304253</v>
      </c>
      <c r="F148" s="13" t="s">
        <v>153</v>
      </c>
      <c r="G148" s="9" t="str">
        <f t="shared" si="28"/>
        <v>56633.2807</v>
      </c>
      <c r="H148" s="47">
        <f t="shared" si="29"/>
        <v>33623</v>
      </c>
      <c r="I148" s="56" t="s">
        <v>786</v>
      </c>
      <c r="J148" s="57" t="s">
        <v>787</v>
      </c>
      <c r="K148" s="56" t="s">
        <v>788</v>
      </c>
      <c r="L148" s="56" t="s">
        <v>745</v>
      </c>
      <c r="M148" s="57" t="s">
        <v>569</v>
      </c>
      <c r="N148" s="57" t="s">
        <v>704</v>
      </c>
      <c r="O148" s="58" t="s">
        <v>789</v>
      </c>
      <c r="P148" s="59" t="s">
        <v>790</v>
      </c>
    </row>
    <row r="149" spans="1:16" ht="13.5" thickBot="1" x14ac:dyDescent="0.25">
      <c r="A149" s="47" t="str">
        <f t="shared" si="24"/>
        <v>BAVM 238 </v>
      </c>
      <c r="B149" s="13" t="str">
        <f t="shared" si="25"/>
        <v>I</v>
      </c>
      <c r="C149" s="47">
        <f t="shared" si="26"/>
        <v>56814.4614</v>
      </c>
      <c r="D149" s="9" t="str">
        <f t="shared" si="27"/>
        <v>vis</v>
      </c>
      <c r="E149" s="55">
        <f>VLOOKUP(C149,Active!C$21:E$967,3,FALSE)</f>
        <v>33824.006205450605</v>
      </c>
      <c r="F149" s="13" t="s">
        <v>153</v>
      </c>
      <c r="G149" s="9" t="str">
        <f t="shared" si="28"/>
        <v>56814.4614</v>
      </c>
      <c r="H149" s="47">
        <f t="shared" si="29"/>
        <v>33824</v>
      </c>
      <c r="I149" s="56" t="s">
        <v>791</v>
      </c>
      <c r="J149" s="57" t="s">
        <v>792</v>
      </c>
      <c r="K149" s="56" t="s">
        <v>793</v>
      </c>
      <c r="L149" s="56" t="s">
        <v>631</v>
      </c>
      <c r="M149" s="57" t="s">
        <v>569</v>
      </c>
      <c r="N149" s="57" t="s">
        <v>668</v>
      </c>
      <c r="O149" s="58" t="s">
        <v>542</v>
      </c>
      <c r="P149" s="59" t="s">
        <v>794</v>
      </c>
    </row>
    <row r="150" spans="1:16" ht="13.5" thickBot="1" x14ac:dyDescent="0.25">
      <c r="A150" s="47" t="str">
        <f t="shared" si="24"/>
        <v>BAVM 238 </v>
      </c>
      <c r="B150" s="13" t="str">
        <f t="shared" si="25"/>
        <v>I</v>
      </c>
      <c r="C150" s="47">
        <f t="shared" si="26"/>
        <v>56877.560299999997</v>
      </c>
      <c r="D150" s="9" t="str">
        <f t="shared" si="27"/>
        <v>vis</v>
      </c>
      <c r="E150" s="55">
        <f>VLOOKUP(C150,Active!C$21:E$967,3,FALSE)</f>
        <v>33894.007118473673</v>
      </c>
      <c r="F150" s="13" t="s">
        <v>153</v>
      </c>
      <c r="G150" s="9" t="str">
        <f t="shared" si="28"/>
        <v>56877.5603</v>
      </c>
      <c r="H150" s="47">
        <f t="shared" si="29"/>
        <v>33894</v>
      </c>
      <c r="I150" s="56" t="s">
        <v>795</v>
      </c>
      <c r="J150" s="57" t="s">
        <v>796</v>
      </c>
      <c r="K150" s="56" t="s">
        <v>797</v>
      </c>
      <c r="L150" s="56" t="s">
        <v>719</v>
      </c>
      <c r="M150" s="57" t="s">
        <v>569</v>
      </c>
      <c r="N150" s="57" t="s">
        <v>668</v>
      </c>
      <c r="O150" s="58" t="s">
        <v>542</v>
      </c>
      <c r="P150" s="59" t="s">
        <v>794</v>
      </c>
    </row>
    <row r="151" spans="1:16" ht="13.5" thickBot="1" x14ac:dyDescent="0.25">
      <c r="A151" s="47" t="str">
        <f t="shared" si="24"/>
        <v> JAAVSO 42;426 </v>
      </c>
      <c r="B151" s="13" t="str">
        <f t="shared" si="25"/>
        <v>I</v>
      </c>
      <c r="C151" s="47">
        <f t="shared" si="26"/>
        <v>56894.686399999999</v>
      </c>
      <c r="D151" s="9" t="str">
        <f t="shared" si="27"/>
        <v>vis</v>
      </c>
      <c r="E151" s="55">
        <f>VLOOKUP(C151,Active!C$21:E$967,3,FALSE)</f>
        <v>33913.006540595525</v>
      </c>
      <c r="F151" s="13" t="s">
        <v>153</v>
      </c>
      <c r="G151" s="9" t="str">
        <f t="shared" si="28"/>
        <v>56894.6864</v>
      </c>
      <c r="H151" s="47">
        <f t="shared" si="29"/>
        <v>33913</v>
      </c>
      <c r="I151" s="56" t="s">
        <v>798</v>
      </c>
      <c r="J151" s="57" t="s">
        <v>799</v>
      </c>
      <c r="K151" s="56" t="s">
        <v>800</v>
      </c>
      <c r="L151" s="56" t="s">
        <v>772</v>
      </c>
      <c r="M151" s="57" t="s">
        <v>569</v>
      </c>
      <c r="N151" s="57" t="s">
        <v>153</v>
      </c>
      <c r="O151" s="58" t="s">
        <v>272</v>
      </c>
      <c r="P151" s="58" t="s">
        <v>801</v>
      </c>
    </row>
    <row r="152" spans="1:16" ht="12.75" customHeight="1" thickBot="1" x14ac:dyDescent="0.25">
      <c r="A152" s="47" t="str">
        <f t="shared" si="24"/>
        <v> IODE 4.1.188 </v>
      </c>
      <c r="B152" s="13" t="str">
        <f t="shared" si="25"/>
        <v>II</v>
      </c>
      <c r="C152" s="47">
        <f t="shared" si="26"/>
        <v>26239.399000000001</v>
      </c>
      <c r="D152" s="9" t="str">
        <f t="shared" si="27"/>
        <v>vis</v>
      </c>
      <c r="E152" s="55">
        <f>VLOOKUP(C152,Active!C$21:E$967,3,FALSE)</f>
        <v>-95.480247361578435</v>
      </c>
      <c r="F152" s="13" t="s">
        <v>153</v>
      </c>
      <c r="G152" s="9" t="str">
        <f t="shared" si="28"/>
        <v>26239.399</v>
      </c>
      <c r="H152" s="47">
        <f t="shared" si="29"/>
        <v>-95.5</v>
      </c>
      <c r="I152" s="56" t="s">
        <v>157</v>
      </c>
      <c r="J152" s="57" t="s">
        <v>158</v>
      </c>
      <c r="K152" s="56">
        <v>-95.5</v>
      </c>
      <c r="L152" s="56" t="s">
        <v>159</v>
      </c>
      <c r="M152" s="57" t="s">
        <v>160</v>
      </c>
      <c r="N152" s="57"/>
      <c r="O152" s="58" t="s">
        <v>161</v>
      </c>
      <c r="P152" s="58" t="s">
        <v>162</v>
      </c>
    </row>
    <row r="153" spans="1:16" ht="12.75" customHeight="1" thickBot="1" x14ac:dyDescent="0.25">
      <c r="A153" s="47" t="str">
        <f t="shared" si="24"/>
        <v> PTAO 34.197 </v>
      </c>
      <c r="B153" s="13" t="str">
        <f t="shared" si="25"/>
        <v>I</v>
      </c>
      <c r="C153" s="47">
        <f t="shared" si="26"/>
        <v>26325.474999999999</v>
      </c>
      <c r="D153" s="9" t="str">
        <f t="shared" si="27"/>
        <v>vis</v>
      </c>
      <c r="E153" s="55">
        <f>VLOOKUP(C153,Active!C$21:E$967,3,FALSE)</f>
        <v>1.1093840465026379E-2</v>
      </c>
      <c r="F153" s="13" t="s">
        <v>153</v>
      </c>
      <c r="G153" s="9" t="str">
        <f t="shared" si="28"/>
        <v>26325.475</v>
      </c>
      <c r="H153" s="47">
        <f t="shared" si="29"/>
        <v>0</v>
      </c>
      <c r="I153" s="56" t="s">
        <v>163</v>
      </c>
      <c r="J153" s="57" t="s">
        <v>164</v>
      </c>
      <c r="K153" s="56">
        <v>0</v>
      </c>
      <c r="L153" s="56" t="s">
        <v>165</v>
      </c>
      <c r="M153" s="57" t="s">
        <v>160</v>
      </c>
      <c r="N153" s="57"/>
      <c r="O153" s="58" t="s">
        <v>166</v>
      </c>
      <c r="P153" s="58" t="s">
        <v>167</v>
      </c>
    </row>
    <row r="154" spans="1:16" ht="12.75" customHeight="1" thickBot="1" x14ac:dyDescent="0.25">
      <c r="A154" s="47" t="str">
        <f t="shared" si="24"/>
        <v> IODE 4.1.188 </v>
      </c>
      <c r="B154" s="13" t="str">
        <f t="shared" si="25"/>
        <v>I</v>
      </c>
      <c r="C154" s="47">
        <f t="shared" si="26"/>
        <v>26538.201000000001</v>
      </c>
      <c r="D154" s="9" t="str">
        <f t="shared" si="27"/>
        <v>vis</v>
      </c>
      <c r="E154" s="55">
        <f>VLOOKUP(C154,Active!C$21:E$967,3,FALSE)</f>
        <v>236.00592455456376</v>
      </c>
      <c r="F154" s="13" t="s">
        <v>153</v>
      </c>
      <c r="G154" s="9" t="str">
        <f t="shared" si="28"/>
        <v>26538.201</v>
      </c>
      <c r="H154" s="47">
        <f t="shared" si="29"/>
        <v>236</v>
      </c>
      <c r="I154" s="56" t="s">
        <v>168</v>
      </c>
      <c r="J154" s="57" t="s">
        <v>169</v>
      </c>
      <c r="K154" s="56">
        <v>236</v>
      </c>
      <c r="L154" s="56" t="s">
        <v>170</v>
      </c>
      <c r="M154" s="57" t="s">
        <v>160</v>
      </c>
      <c r="N154" s="57"/>
      <c r="O154" s="58" t="s">
        <v>166</v>
      </c>
      <c r="P154" s="58" t="s">
        <v>162</v>
      </c>
    </row>
    <row r="155" spans="1:16" ht="12.75" customHeight="1" thickBot="1" x14ac:dyDescent="0.25">
      <c r="A155" s="47" t="str">
        <f t="shared" si="24"/>
        <v> IODE 4.1.188 </v>
      </c>
      <c r="B155" s="13" t="str">
        <f t="shared" si="25"/>
        <v>II</v>
      </c>
      <c r="C155" s="47">
        <f t="shared" si="26"/>
        <v>26538.655999999999</v>
      </c>
      <c r="D155" s="9" t="str">
        <f t="shared" si="27"/>
        <v>vis</v>
      </c>
      <c r="E155" s="55">
        <f>VLOOKUP(C155,Active!C$21:E$967,3,FALSE)</f>
        <v>236.51069429580119</v>
      </c>
      <c r="F155" s="13" t="s">
        <v>153</v>
      </c>
      <c r="G155" s="9" t="str">
        <f t="shared" si="28"/>
        <v>26538.656</v>
      </c>
      <c r="H155" s="47">
        <f t="shared" si="29"/>
        <v>236.5</v>
      </c>
      <c r="I155" s="56" t="s">
        <v>171</v>
      </c>
      <c r="J155" s="57" t="s">
        <v>172</v>
      </c>
      <c r="K155" s="56">
        <v>236.5</v>
      </c>
      <c r="L155" s="56" t="s">
        <v>165</v>
      </c>
      <c r="M155" s="57" t="s">
        <v>160</v>
      </c>
      <c r="N155" s="57"/>
      <c r="O155" s="58" t="s">
        <v>166</v>
      </c>
      <c r="P155" s="58" t="s">
        <v>162</v>
      </c>
    </row>
    <row r="156" spans="1:16" ht="12.75" customHeight="1" thickBot="1" x14ac:dyDescent="0.25">
      <c r="A156" s="47" t="str">
        <f t="shared" si="24"/>
        <v> IODE 4.1.189 </v>
      </c>
      <c r="B156" s="13" t="str">
        <f t="shared" si="25"/>
        <v>II</v>
      </c>
      <c r="C156" s="47">
        <f t="shared" si="26"/>
        <v>26550.38</v>
      </c>
      <c r="D156" s="9" t="str">
        <f t="shared" si="27"/>
        <v>vis</v>
      </c>
      <c r="E156" s="55">
        <f>VLOOKUP(C156,Active!C$21:E$967,3,FALSE)</f>
        <v>249.51711285908226</v>
      </c>
      <c r="F156" s="13" t="s">
        <v>153</v>
      </c>
      <c r="G156" s="9" t="str">
        <f t="shared" si="28"/>
        <v>26550.380</v>
      </c>
      <c r="H156" s="47">
        <f t="shared" si="29"/>
        <v>249.5</v>
      </c>
      <c r="I156" s="56" t="s">
        <v>173</v>
      </c>
      <c r="J156" s="57" t="s">
        <v>174</v>
      </c>
      <c r="K156" s="56">
        <v>249.5</v>
      </c>
      <c r="L156" s="56" t="s">
        <v>175</v>
      </c>
      <c r="M156" s="57" t="s">
        <v>160</v>
      </c>
      <c r="N156" s="57"/>
      <c r="O156" s="58" t="s">
        <v>161</v>
      </c>
      <c r="P156" s="58" t="s">
        <v>176</v>
      </c>
    </row>
    <row r="157" spans="1:16" ht="12.75" customHeight="1" thickBot="1" x14ac:dyDescent="0.25">
      <c r="A157" s="47" t="str">
        <f t="shared" si="24"/>
        <v> IODE 4.1.190 </v>
      </c>
      <c r="B157" s="13" t="str">
        <f t="shared" si="25"/>
        <v>I</v>
      </c>
      <c r="C157" s="47">
        <f t="shared" si="26"/>
        <v>26564.343000000001</v>
      </c>
      <c r="D157" s="9" t="str">
        <f t="shared" si="27"/>
        <v>vis</v>
      </c>
      <c r="E157" s="55">
        <f>VLOOKUP(C157,Active!C$21:E$967,3,FALSE)</f>
        <v>265.00744230287785</v>
      </c>
      <c r="F157" s="13" t="s">
        <v>153</v>
      </c>
      <c r="G157" s="9" t="str">
        <f t="shared" si="28"/>
        <v>26564.343</v>
      </c>
      <c r="H157" s="47">
        <f t="shared" si="29"/>
        <v>265</v>
      </c>
      <c r="I157" s="56" t="s">
        <v>177</v>
      </c>
      <c r="J157" s="57" t="s">
        <v>178</v>
      </c>
      <c r="K157" s="56">
        <v>265</v>
      </c>
      <c r="L157" s="56" t="s">
        <v>179</v>
      </c>
      <c r="M157" s="57" t="s">
        <v>160</v>
      </c>
      <c r="N157" s="57"/>
      <c r="O157" s="58" t="s">
        <v>161</v>
      </c>
      <c r="P157" s="58" t="s">
        <v>180</v>
      </c>
    </row>
    <row r="158" spans="1:16" ht="12.75" customHeight="1" thickBot="1" x14ac:dyDescent="0.25">
      <c r="A158" s="47" t="str">
        <f t="shared" si="24"/>
        <v> IODE 4.1.190 </v>
      </c>
      <c r="B158" s="13" t="str">
        <f t="shared" si="25"/>
        <v>I</v>
      </c>
      <c r="C158" s="47">
        <f t="shared" si="26"/>
        <v>26574.258999999998</v>
      </c>
      <c r="D158" s="9" t="str">
        <f t="shared" si="27"/>
        <v>vis</v>
      </c>
      <c r="E158" s="55">
        <f>VLOOKUP(C158,Active!C$21:E$967,3,FALSE)</f>
        <v>276.00809450975606</v>
      </c>
      <c r="F158" s="13" t="s">
        <v>153</v>
      </c>
      <c r="G158" s="9" t="str">
        <f t="shared" si="28"/>
        <v>26574.259</v>
      </c>
      <c r="H158" s="47">
        <f t="shared" si="29"/>
        <v>276</v>
      </c>
      <c r="I158" s="56" t="s">
        <v>181</v>
      </c>
      <c r="J158" s="57" t="s">
        <v>182</v>
      </c>
      <c r="K158" s="56">
        <v>276</v>
      </c>
      <c r="L158" s="56" t="s">
        <v>179</v>
      </c>
      <c r="M158" s="57" t="s">
        <v>160</v>
      </c>
      <c r="N158" s="57"/>
      <c r="O158" s="58" t="s">
        <v>161</v>
      </c>
      <c r="P158" s="58" t="s">
        <v>180</v>
      </c>
    </row>
    <row r="159" spans="1:16" ht="12.75" customHeight="1" thickBot="1" x14ac:dyDescent="0.25">
      <c r="A159" s="47" t="str">
        <f t="shared" si="24"/>
        <v> IODE 4.1.190 </v>
      </c>
      <c r="B159" s="13" t="str">
        <f t="shared" si="25"/>
        <v>I</v>
      </c>
      <c r="C159" s="47">
        <f t="shared" si="26"/>
        <v>26581.457999999999</v>
      </c>
      <c r="D159" s="9" t="str">
        <f t="shared" si="27"/>
        <v>vis</v>
      </c>
      <c r="E159" s="55">
        <f>VLOOKUP(C159,Active!C$21:E$967,3,FALSE)</f>
        <v>283.99455026180755</v>
      </c>
      <c r="F159" s="13" t="s">
        <v>153</v>
      </c>
      <c r="G159" s="9" t="str">
        <f t="shared" si="28"/>
        <v>26581.458</v>
      </c>
      <c r="H159" s="47">
        <f t="shared" si="29"/>
        <v>284</v>
      </c>
      <c r="I159" s="56" t="s">
        <v>183</v>
      </c>
      <c r="J159" s="57" t="s">
        <v>184</v>
      </c>
      <c r="K159" s="56">
        <v>284</v>
      </c>
      <c r="L159" s="56" t="s">
        <v>185</v>
      </c>
      <c r="M159" s="57" t="s">
        <v>160</v>
      </c>
      <c r="N159" s="57"/>
      <c r="O159" s="58" t="s">
        <v>161</v>
      </c>
      <c r="P159" s="58" t="s">
        <v>180</v>
      </c>
    </row>
    <row r="160" spans="1:16" ht="12.75" customHeight="1" thickBot="1" x14ac:dyDescent="0.25">
      <c r="A160" s="47" t="str">
        <f t="shared" si="24"/>
        <v> IODE 4.1.190 </v>
      </c>
      <c r="B160" s="13" t="str">
        <f t="shared" si="25"/>
        <v>I</v>
      </c>
      <c r="C160" s="47">
        <f t="shared" si="26"/>
        <v>26582.365000000002</v>
      </c>
      <c r="D160" s="9" t="str">
        <f t="shared" si="27"/>
        <v>vis</v>
      </c>
      <c r="E160" s="55">
        <f>VLOOKUP(C160,Active!C$21:E$967,3,FALSE)</f>
        <v>285.00076159214967</v>
      </c>
      <c r="F160" s="13" t="s">
        <v>153</v>
      </c>
      <c r="G160" s="9" t="str">
        <f t="shared" si="28"/>
        <v>26582.365</v>
      </c>
      <c r="H160" s="47">
        <f t="shared" si="29"/>
        <v>285</v>
      </c>
      <c r="I160" s="56" t="s">
        <v>186</v>
      </c>
      <c r="J160" s="57" t="s">
        <v>187</v>
      </c>
      <c r="K160" s="56">
        <v>285</v>
      </c>
      <c r="L160" s="56" t="s">
        <v>188</v>
      </c>
      <c r="M160" s="57" t="s">
        <v>160</v>
      </c>
      <c r="N160" s="57"/>
      <c r="O160" s="58" t="s">
        <v>161</v>
      </c>
      <c r="P160" s="58" t="s">
        <v>180</v>
      </c>
    </row>
    <row r="161" spans="1:16" ht="12.75" customHeight="1" thickBot="1" x14ac:dyDescent="0.25">
      <c r="A161" s="47" t="str">
        <f t="shared" si="24"/>
        <v> IODE 4.1.190 </v>
      </c>
      <c r="B161" s="13" t="str">
        <f t="shared" si="25"/>
        <v>I</v>
      </c>
      <c r="C161" s="47">
        <f t="shared" si="26"/>
        <v>26601.302</v>
      </c>
      <c r="D161" s="9" t="str">
        <f t="shared" si="27"/>
        <v>vis</v>
      </c>
      <c r="E161" s="55">
        <f>VLOOKUP(C161,Active!C$21:E$967,3,FALSE)</f>
        <v>306.00916728413085</v>
      </c>
      <c r="F161" s="13" t="s">
        <v>153</v>
      </c>
      <c r="G161" s="9" t="str">
        <f t="shared" si="28"/>
        <v>26601.302</v>
      </c>
      <c r="H161" s="47">
        <f t="shared" si="29"/>
        <v>306</v>
      </c>
      <c r="I161" s="56" t="s">
        <v>189</v>
      </c>
      <c r="J161" s="57" t="s">
        <v>190</v>
      </c>
      <c r="K161" s="56">
        <v>306</v>
      </c>
      <c r="L161" s="56" t="s">
        <v>191</v>
      </c>
      <c r="M161" s="57" t="s">
        <v>160</v>
      </c>
      <c r="N161" s="57"/>
      <c r="O161" s="58" t="s">
        <v>161</v>
      </c>
      <c r="P161" s="58" t="s">
        <v>180</v>
      </c>
    </row>
    <row r="162" spans="1:16" ht="12.75" customHeight="1" thickBot="1" x14ac:dyDescent="0.25">
      <c r="A162" s="47" t="str">
        <f t="shared" si="24"/>
        <v> IODE 4.1.191 </v>
      </c>
      <c r="B162" s="13" t="str">
        <f t="shared" si="25"/>
        <v>I</v>
      </c>
      <c r="C162" s="47">
        <f t="shared" si="26"/>
        <v>26602.201000000001</v>
      </c>
      <c r="D162" s="9" t="str">
        <f t="shared" si="27"/>
        <v>vis</v>
      </c>
      <c r="E162" s="55">
        <f>VLOOKUP(C162,Active!C$21:E$967,3,FALSE)</f>
        <v>307.00650354209773</v>
      </c>
      <c r="F162" s="13" t="s">
        <v>153</v>
      </c>
      <c r="G162" s="9" t="str">
        <f t="shared" si="28"/>
        <v>26602.201</v>
      </c>
      <c r="H162" s="47">
        <f t="shared" si="29"/>
        <v>307</v>
      </c>
      <c r="I162" s="56" t="s">
        <v>192</v>
      </c>
      <c r="J162" s="57" t="s">
        <v>193</v>
      </c>
      <c r="K162" s="56">
        <v>307</v>
      </c>
      <c r="L162" s="56" t="s">
        <v>194</v>
      </c>
      <c r="M162" s="57" t="s">
        <v>160</v>
      </c>
      <c r="N162" s="57"/>
      <c r="O162" s="58" t="s">
        <v>161</v>
      </c>
      <c r="P162" s="58" t="s">
        <v>195</v>
      </c>
    </row>
    <row r="163" spans="1:16" ht="12.75" customHeight="1" thickBot="1" x14ac:dyDescent="0.25">
      <c r="A163" s="47" t="str">
        <f t="shared" si="24"/>
        <v> IODE 4.1.191 </v>
      </c>
      <c r="B163" s="13" t="str">
        <f t="shared" si="25"/>
        <v>I</v>
      </c>
      <c r="C163" s="47">
        <f t="shared" si="26"/>
        <v>26984.399000000001</v>
      </c>
      <c r="D163" s="9" t="str">
        <f t="shared" si="27"/>
        <v>vis</v>
      </c>
      <c r="E163" s="55">
        <f>VLOOKUP(C163,Active!C$21:E$967,3,FALSE)</f>
        <v>731.01086741518418</v>
      </c>
      <c r="F163" s="13" t="s">
        <v>153</v>
      </c>
      <c r="G163" s="9" t="str">
        <f t="shared" si="28"/>
        <v>26984.399</v>
      </c>
      <c r="H163" s="47">
        <f t="shared" si="29"/>
        <v>731</v>
      </c>
      <c r="I163" s="56" t="s">
        <v>196</v>
      </c>
      <c r="J163" s="57" t="s">
        <v>197</v>
      </c>
      <c r="K163" s="56">
        <v>731</v>
      </c>
      <c r="L163" s="56" t="s">
        <v>165</v>
      </c>
      <c r="M163" s="57" t="s">
        <v>160</v>
      </c>
      <c r="N163" s="57"/>
      <c r="O163" s="58" t="s">
        <v>161</v>
      </c>
      <c r="P163" s="58" t="s">
        <v>195</v>
      </c>
    </row>
    <row r="164" spans="1:16" ht="12.75" customHeight="1" thickBot="1" x14ac:dyDescent="0.25">
      <c r="A164" s="47" t="str">
        <f t="shared" si="24"/>
        <v> HA 113.73 </v>
      </c>
      <c r="B164" s="13" t="str">
        <f t="shared" si="25"/>
        <v>I</v>
      </c>
      <c r="C164" s="47">
        <f t="shared" si="26"/>
        <v>28883.637999999999</v>
      </c>
      <c r="D164" s="9" t="str">
        <f t="shared" si="27"/>
        <v>vis</v>
      </c>
      <c r="E164" s="55">
        <f>VLOOKUP(C164,Active!C$21:E$967,3,FALSE)</f>
        <v>2837.9963148480724</v>
      </c>
      <c r="F164" s="13" t="s">
        <v>153</v>
      </c>
      <c r="G164" s="9" t="str">
        <f t="shared" si="28"/>
        <v>28883.638</v>
      </c>
      <c r="H164" s="47">
        <f t="shared" si="29"/>
        <v>2838</v>
      </c>
      <c r="I164" s="56" t="s">
        <v>198</v>
      </c>
      <c r="J164" s="57" t="s">
        <v>199</v>
      </c>
      <c r="K164" s="56">
        <v>2838</v>
      </c>
      <c r="L164" s="56" t="s">
        <v>155</v>
      </c>
      <c r="M164" s="57" t="s">
        <v>156</v>
      </c>
      <c r="N164" s="57"/>
      <c r="O164" s="58" t="s">
        <v>200</v>
      </c>
      <c r="P164" s="58" t="s">
        <v>201</v>
      </c>
    </row>
    <row r="165" spans="1:16" ht="12.75" customHeight="1" thickBot="1" x14ac:dyDescent="0.25">
      <c r="A165" s="47" t="str">
        <f t="shared" si="24"/>
        <v> HB 917.7 </v>
      </c>
      <c r="B165" s="13" t="str">
        <f t="shared" si="25"/>
        <v>I</v>
      </c>
      <c r="C165" s="47">
        <f t="shared" si="26"/>
        <v>29550.674999999999</v>
      </c>
      <c r="D165" s="9" t="str">
        <f t="shared" si="27"/>
        <v>vis</v>
      </c>
      <c r="E165" s="55">
        <f>VLOOKUP(C165,Active!C$21:E$967,3,FALSE)</f>
        <v>3577.9965211935055</v>
      </c>
      <c r="F165" s="13" t="s">
        <v>153</v>
      </c>
      <c r="G165" s="9" t="str">
        <f t="shared" si="28"/>
        <v>29550.675</v>
      </c>
      <c r="H165" s="47">
        <f t="shared" si="29"/>
        <v>3578</v>
      </c>
      <c r="I165" s="56" t="s">
        <v>202</v>
      </c>
      <c r="J165" s="57" t="s">
        <v>203</v>
      </c>
      <c r="K165" s="56">
        <v>3578</v>
      </c>
      <c r="L165" s="56" t="s">
        <v>155</v>
      </c>
      <c r="M165" s="57" t="s">
        <v>156</v>
      </c>
      <c r="N165" s="57"/>
      <c r="O165" s="58" t="s">
        <v>204</v>
      </c>
      <c r="P165" s="58" t="s">
        <v>205</v>
      </c>
    </row>
    <row r="166" spans="1:16" ht="12.75" customHeight="1" thickBot="1" x14ac:dyDescent="0.25">
      <c r="A166" s="47" t="str">
        <f t="shared" si="24"/>
        <v> PTAO 34.197 </v>
      </c>
      <c r="B166" s="13" t="str">
        <f t="shared" si="25"/>
        <v>II</v>
      </c>
      <c r="C166" s="47">
        <f t="shared" si="26"/>
        <v>33771.491999999998</v>
      </c>
      <c r="D166" s="9" t="str">
        <f t="shared" si="27"/>
        <v>vis</v>
      </c>
      <c r="E166" s="55">
        <f>VLOOKUP(C166,Active!C$21:E$967,3,FALSE)</f>
        <v>8260.5035649501624</v>
      </c>
      <c r="F166" s="13" t="s">
        <v>153</v>
      </c>
      <c r="G166" s="9" t="str">
        <f t="shared" si="28"/>
        <v>33771.492</v>
      </c>
      <c r="H166" s="47">
        <f t="shared" si="29"/>
        <v>8260.5</v>
      </c>
      <c r="I166" s="56" t="s">
        <v>206</v>
      </c>
      <c r="J166" s="57" t="s">
        <v>207</v>
      </c>
      <c r="K166" s="56">
        <v>8260.5</v>
      </c>
      <c r="L166" s="56" t="s">
        <v>208</v>
      </c>
      <c r="M166" s="57" t="s">
        <v>156</v>
      </c>
      <c r="N166" s="57"/>
      <c r="O166" s="58" t="s">
        <v>209</v>
      </c>
      <c r="P166" s="58" t="s">
        <v>167</v>
      </c>
    </row>
    <row r="167" spans="1:16" ht="12.75" customHeight="1" thickBot="1" x14ac:dyDescent="0.25">
      <c r="A167" s="47" t="str">
        <f t="shared" si="24"/>
        <v> PTAO 34.197 </v>
      </c>
      <c r="B167" s="13" t="str">
        <f t="shared" si="25"/>
        <v>I</v>
      </c>
      <c r="C167" s="47">
        <f t="shared" si="26"/>
        <v>33806.192999999999</v>
      </c>
      <c r="D167" s="9" t="str">
        <f t="shared" si="27"/>
        <v>vis</v>
      </c>
      <c r="E167" s="55">
        <f>VLOOKUP(C167,Active!C$21:E$967,3,FALSE)</f>
        <v>8299.0003007540145</v>
      </c>
      <c r="F167" s="13" t="s">
        <v>153</v>
      </c>
      <c r="G167" s="9" t="str">
        <f t="shared" si="28"/>
        <v>33806.193</v>
      </c>
      <c r="H167" s="47">
        <f t="shared" si="29"/>
        <v>8299</v>
      </c>
      <c r="I167" s="56" t="s">
        <v>210</v>
      </c>
      <c r="J167" s="57" t="s">
        <v>211</v>
      </c>
      <c r="K167" s="56">
        <v>8299</v>
      </c>
      <c r="L167" s="56" t="s">
        <v>212</v>
      </c>
      <c r="M167" s="57" t="s">
        <v>156</v>
      </c>
      <c r="N167" s="57"/>
      <c r="O167" s="58" t="s">
        <v>209</v>
      </c>
      <c r="P167" s="58" t="s">
        <v>167</v>
      </c>
    </row>
    <row r="168" spans="1:16" ht="12.75" customHeight="1" thickBot="1" x14ac:dyDescent="0.25">
      <c r="A168" s="47" t="str">
        <f t="shared" si="24"/>
        <v> PTAO 34.197 </v>
      </c>
      <c r="B168" s="13" t="str">
        <f t="shared" si="25"/>
        <v>I</v>
      </c>
      <c r="C168" s="47">
        <f t="shared" si="26"/>
        <v>34063.097000000002</v>
      </c>
      <c r="D168" s="9" t="str">
        <f t="shared" si="27"/>
        <v>vis</v>
      </c>
      <c r="E168" s="55">
        <f>VLOOKUP(C168,Active!C$21:E$967,3,FALSE)</f>
        <v>8584.0054998823525</v>
      </c>
      <c r="F168" s="13" t="s">
        <v>153</v>
      </c>
      <c r="G168" s="9" t="str">
        <f t="shared" si="28"/>
        <v>34063.097</v>
      </c>
      <c r="H168" s="47">
        <f t="shared" si="29"/>
        <v>8584</v>
      </c>
      <c r="I168" s="56" t="s">
        <v>213</v>
      </c>
      <c r="J168" s="57" t="s">
        <v>214</v>
      </c>
      <c r="K168" s="56">
        <v>8584</v>
      </c>
      <c r="L168" s="56" t="s">
        <v>170</v>
      </c>
      <c r="M168" s="57" t="s">
        <v>156</v>
      </c>
      <c r="N168" s="57"/>
      <c r="O168" s="58" t="s">
        <v>209</v>
      </c>
      <c r="P168" s="58" t="s">
        <v>167</v>
      </c>
    </row>
    <row r="169" spans="1:16" ht="12.75" customHeight="1" thickBot="1" x14ac:dyDescent="0.25">
      <c r="A169" s="47" t="str">
        <f t="shared" si="24"/>
        <v> PTAO 34.197 </v>
      </c>
      <c r="B169" s="13" t="str">
        <f t="shared" si="25"/>
        <v>I</v>
      </c>
      <c r="C169" s="47">
        <f t="shared" si="26"/>
        <v>34361.457999999999</v>
      </c>
      <c r="D169" s="9" t="str">
        <f t="shared" si="27"/>
        <v>vis</v>
      </c>
      <c r="E169" s="55">
        <f>VLOOKUP(C169,Active!C$21:E$967,3,FALSE)</f>
        <v>8915.002433433905</v>
      </c>
      <c r="F169" s="13" t="s">
        <v>153</v>
      </c>
      <c r="G169" s="9" t="str">
        <f t="shared" si="28"/>
        <v>34361.458</v>
      </c>
      <c r="H169" s="47">
        <f t="shared" si="29"/>
        <v>8915</v>
      </c>
      <c r="I169" s="56" t="s">
        <v>215</v>
      </c>
      <c r="J169" s="57" t="s">
        <v>216</v>
      </c>
      <c r="K169" s="56">
        <v>8915</v>
      </c>
      <c r="L169" s="56" t="s">
        <v>217</v>
      </c>
      <c r="M169" s="57" t="s">
        <v>156</v>
      </c>
      <c r="N169" s="57"/>
      <c r="O169" s="58" t="s">
        <v>209</v>
      </c>
      <c r="P169" s="58" t="s">
        <v>167</v>
      </c>
    </row>
    <row r="170" spans="1:16" ht="12.75" customHeight="1" thickBot="1" x14ac:dyDescent="0.25">
      <c r="A170" s="47" t="str">
        <f t="shared" si="24"/>
        <v> PTAO 34.197 </v>
      </c>
      <c r="B170" s="13" t="str">
        <f t="shared" si="25"/>
        <v>II</v>
      </c>
      <c r="C170" s="47">
        <f t="shared" si="26"/>
        <v>34361.906999999999</v>
      </c>
      <c r="D170" s="9" t="str">
        <f t="shared" si="27"/>
        <v>vis</v>
      </c>
      <c r="E170" s="55">
        <f>VLOOKUP(C170,Active!C$21:E$967,3,FALSE)</f>
        <v>8915.5005468708659</v>
      </c>
      <c r="F170" s="13" t="s">
        <v>153</v>
      </c>
      <c r="G170" s="9" t="str">
        <f t="shared" si="28"/>
        <v>34361.907</v>
      </c>
      <c r="H170" s="47">
        <f t="shared" si="29"/>
        <v>8915.5</v>
      </c>
      <c r="I170" s="56" t="s">
        <v>218</v>
      </c>
      <c r="J170" s="57" t="s">
        <v>219</v>
      </c>
      <c r="K170" s="56">
        <v>8915.5</v>
      </c>
      <c r="L170" s="56" t="s">
        <v>212</v>
      </c>
      <c r="M170" s="57" t="s">
        <v>156</v>
      </c>
      <c r="N170" s="57"/>
      <c r="O170" s="58" t="s">
        <v>209</v>
      </c>
      <c r="P170" s="58" t="s">
        <v>167</v>
      </c>
    </row>
    <row r="171" spans="1:16" ht="12.75" customHeight="1" thickBot="1" x14ac:dyDescent="0.25">
      <c r="A171" s="47" t="str">
        <f t="shared" ref="A171:A202" si="30">P171</f>
        <v> TTAO 9.36 </v>
      </c>
      <c r="B171" s="13" t="str">
        <f t="shared" ref="B171:B202" si="31">IF(H171=INT(H171),"I","II")</f>
        <v>I</v>
      </c>
      <c r="C171" s="47">
        <f t="shared" ref="C171:C202" si="32">1*G171</f>
        <v>34396.610999999997</v>
      </c>
      <c r="D171" s="9" t="str">
        <f t="shared" ref="D171:D202" si="33">VLOOKUP(F171,I$1:J$5,2,FALSE)</f>
        <v>vis</v>
      </c>
      <c r="E171" s="55">
        <f>VLOOKUP(C171,Active!C$21:E$967,3,FALSE)</f>
        <v>8954.0006108268535</v>
      </c>
      <c r="F171" s="13" t="s">
        <v>153</v>
      </c>
      <c r="G171" s="9" t="str">
        <f t="shared" ref="G171:G202" si="34">MID(I171,3,LEN(I171)-3)</f>
        <v>34396.611</v>
      </c>
      <c r="H171" s="47">
        <f t="shared" ref="H171:H202" si="35">1*K171</f>
        <v>8954</v>
      </c>
      <c r="I171" s="56" t="s">
        <v>220</v>
      </c>
      <c r="J171" s="57" t="s">
        <v>221</v>
      </c>
      <c r="K171" s="56">
        <v>8954</v>
      </c>
      <c r="L171" s="56" t="s">
        <v>188</v>
      </c>
      <c r="M171" s="57" t="s">
        <v>156</v>
      </c>
      <c r="N171" s="57"/>
      <c r="O171" s="58" t="s">
        <v>222</v>
      </c>
      <c r="P171" s="58" t="s">
        <v>223</v>
      </c>
    </row>
    <row r="172" spans="1:16" ht="12.75" customHeight="1" thickBot="1" x14ac:dyDescent="0.25">
      <c r="A172" s="47" t="str">
        <f t="shared" si="30"/>
        <v> TTAO 9.36 </v>
      </c>
      <c r="B172" s="13" t="str">
        <f t="shared" si="31"/>
        <v>II</v>
      </c>
      <c r="C172" s="47">
        <f t="shared" si="32"/>
        <v>34429.512000000002</v>
      </c>
      <c r="D172" s="9" t="str">
        <f t="shared" si="33"/>
        <v>vis</v>
      </c>
      <c r="E172" s="55">
        <f>VLOOKUP(C172,Active!C$21:E$967,3,FALSE)</f>
        <v>8990.5004553466842</v>
      </c>
      <c r="F172" s="13" t="s">
        <v>153</v>
      </c>
      <c r="G172" s="9" t="str">
        <f t="shared" si="34"/>
        <v>34429.512</v>
      </c>
      <c r="H172" s="47">
        <f t="shared" si="35"/>
        <v>8990.5</v>
      </c>
      <c r="I172" s="56" t="s">
        <v>224</v>
      </c>
      <c r="J172" s="57" t="s">
        <v>225</v>
      </c>
      <c r="K172" s="56">
        <v>8990.5</v>
      </c>
      <c r="L172" s="56" t="s">
        <v>212</v>
      </c>
      <c r="M172" s="57" t="s">
        <v>156</v>
      </c>
      <c r="N172" s="57"/>
      <c r="O172" s="58" t="s">
        <v>222</v>
      </c>
      <c r="P172" s="58" t="s">
        <v>223</v>
      </c>
    </row>
    <row r="173" spans="1:16" ht="12.75" customHeight="1" thickBot="1" x14ac:dyDescent="0.25">
      <c r="A173" s="47" t="str">
        <f t="shared" si="30"/>
        <v> PTAO 34.197 </v>
      </c>
      <c r="B173" s="13" t="str">
        <f t="shared" si="31"/>
        <v>I</v>
      </c>
      <c r="C173" s="47">
        <f t="shared" si="32"/>
        <v>34457.904000000002</v>
      </c>
      <c r="D173" s="9" t="str">
        <f t="shared" si="33"/>
        <v>vis</v>
      </c>
      <c r="E173" s="55">
        <f>VLOOKUP(C173,Active!C$21:E$967,3,FALSE)</f>
        <v>9021.9980872000287</v>
      </c>
      <c r="F173" s="13" t="s">
        <v>153</v>
      </c>
      <c r="G173" s="9" t="str">
        <f t="shared" si="34"/>
        <v>34457.904</v>
      </c>
      <c r="H173" s="47">
        <f t="shared" si="35"/>
        <v>9022</v>
      </c>
      <c r="I173" s="56" t="s">
        <v>226</v>
      </c>
      <c r="J173" s="57" t="s">
        <v>227</v>
      </c>
      <c r="K173" s="56">
        <v>9022</v>
      </c>
      <c r="L173" s="56" t="s">
        <v>228</v>
      </c>
      <c r="M173" s="57" t="s">
        <v>156</v>
      </c>
      <c r="N173" s="57"/>
      <c r="O173" s="58" t="s">
        <v>209</v>
      </c>
      <c r="P173" s="58" t="s">
        <v>167</v>
      </c>
    </row>
    <row r="174" spans="1:16" ht="12.75" customHeight="1" thickBot="1" x14ac:dyDescent="0.25">
      <c r="A174" s="47" t="str">
        <f t="shared" si="30"/>
        <v> PTAO 34.197 </v>
      </c>
      <c r="B174" s="13" t="str">
        <f t="shared" si="31"/>
        <v>I</v>
      </c>
      <c r="C174" s="47">
        <f t="shared" si="32"/>
        <v>34748.156999999999</v>
      </c>
      <c r="D174" s="9" t="str">
        <f t="shared" si="33"/>
        <v>vis</v>
      </c>
      <c r="E174" s="55">
        <f>VLOOKUP(C174,Active!C$21:E$967,3,FALSE)</f>
        <v>9344.0001349011</v>
      </c>
      <c r="F174" s="13" t="s">
        <v>153</v>
      </c>
      <c r="G174" s="9" t="str">
        <f t="shared" si="34"/>
        <v>34748.157</v>
      </c>
      <c r="H174" s="47">
        <f t="shared" si="35"/>
        <v>9344</v>
      </c>
      <c r="I174" s="56" t="s">
        <v>229</v>
      </c>
      <c r="J174" s="57" t="s">
        <v>230</v>
      </c>
      <c r="K174" s="56">
        <v>9344</v>
      </c>
      <c r="L174" s="56" t="s">
        <v>212</v>
      </c>
      <c r="M174" s="57" t="s">
        <v>156</v>
      </c>
      <c r="N174" s="57"/>
      <c r="O174" s="58" t="s">
        <v>209</v>
      </c>
      <c r="P174" s="58" t="s">
        <v>167</v>
      </c>
    </row>
    <row r="175" spans="1:16" ht="12.75" customHeight="1" thickBot="1" x14ac:dyDescent="0.25">
      <c r="A175" s="47" t="str">
        <f t="shared" si="30"/>
        <v> PTAO 34.197 </v>
      </c>
      <c r="B175" s="13" t="str">
        <f t="shared" si="31"/>
        <v>II</v>
      </c>
      <c r="C175" s="47">
        <f t="shared" si="32"/>
        <v>34882.012999999999</v>
      </c>
      <c r="D175" s="9" t="str">
        <f t="shared" si="33"/>
        <v>vis</v>
      </c>
      <c r="E175" s="55">
        <f>VLOOKUP(C175,Active!C$21:E$967,3,FALSE)</f>
        <v>9492.4978458535261</v>
      </c>
      <c r="F175" s="13" t="s">
        <v>153</v>
      </c>
      <c r="G175" s="9" t="str">
        <f t="shared" si="34"/>
        <v>34882.013</v>
      </c>
      <c r="H175" s="47">
        <f t="shared" si="35"/>
        <v>9492.5</v>
      </c>
      <c r="I175" s="56" t="s">
        <v>231</v>
      </c>
      <c r="J175" s="57" t="s">
        <v>232</v>
      </c>
      <c r="K175" s="56">
        <v>9492.5</v>
      </c>
      <c r="L175" s="56" t="s">
        <v>228</v>
      </c>
      <c r="M175" s="57" t="s">
        <v>156</v>
      </c>
      <c r="N175" s="57"/>
      <c r="O175" s="58" t="s">
        <v>209</v>
      </c>
      <c r="P175" s="58" t="s">
        <v>167</v>
      </c>
    </row>
    <row r="176" spans="1:16" ht="12.75" customHeight="1" thickBot="1" x14ac:dyDescent="0.25">
      <c r="A176" s="47" t="str">
        <f t="shared" si="30"/>
        <v> PTAO 34.197 </v>
      </c>
      <c r="B176" s="13" t="str">
        <f t="shared" si="31"/>
        <v>I</v>
      </c>
      <c r="C176" s="47">
        <f t="shared" si="32"/>
        <v>35209.675000000003</v>
      </c>
      <c r="D176" s="9" t="str">
        <f t="shared" si="33"/>
        <v>vis</v>
      </c>
      <c r="E176" s="55">
        <f>VLOOKUP(C176,Active!C$21:E$967,3,FALSE)</f>
        <v>9856.0008413568648</v>
      </c>
      <c r="F176" s="13" t="s">
        <v>153</v>
      </c>
      <c r="G176" s="9" t="str">
        <f t="shared" si="34"/>
        <v>35209.675</v>
      </c>
      <c r="H176" s="47">
        <f t="shared" si="35"/>
        <v>9856</v>
      </c>
      <c r="I176" s="56" t="s">
        <v>233</v>
      </c>
      <c r="J176" s="57" t="s">
        <v>234</v>
      </c>
      <c r="K176" s="56">
        <v>9856</v>
      </c>
      <c r="L176" s="56" t="s">
        <v>188</v>
      </c>
      <c r="M176" s="57" t="s">
        <v>156</v>
      </c>
      <c r="N176" s="57"/>
      <c r="O176" s="58" t="s">
        <v>209</v>
      </c>
      <c r="P176" s="58" t="s">
        <v>167</v>
      </c>
    </row>
    <row r="177" spans="1:16" ht="12.75" customHeight="1" thickBot="1" x14ac:dyDescent="0.25">
      <c r="A177" s="47" t="str">
        <f t="shared" si="30"/>
        <v> PTAO 34.197 </v>
      </c>
      <c r="B177" s="13" t="str">
        <f t="shared" si="31"/>
        <v>II</v>
      </c>
      <c r="C177" s="47">
        <f t="shared" si="32"/>
        <v>35482.351000000002</v>
      </c>
      <c r="D177" s="9" t="str">
        <f t="shared" si="33"/>
        <v>vis</v>
      </c>
      <c r="E177" s="55">
        <f>VLOOKUP(C177,Active!C$21:E$967,3,FALSE)</f>
        <v>10158.503245669439</v>
      </c>
      <c r="F177" s="13" t="s">
        <v>153</v>
      </c>
      <c r="G177" s="9" t="str">
        <f t="shared" si="34"/>
        <v>35482.351</v>
      </c>
      <c r="H177" s="47">
        <f t="shared" si="35"/>
        <v>10158.5</v>
      </c>
      <c r="I177" s="56" t="s">
        <v>235</v>
      </c>
      <c r="J177" s="57" t="s">
        <v>236</v>
      </c>
      <c r="K177" s="56">
        <v>10158.5</v>
      </c>
      <c r="L177" s="56" t="s">
        <v>208</v>
      </c>
      <c r="M177" s="57" t="s">
        <v>156</v>
      </c>
      <c r="N177" s="57"/>
      <c r="O177" s="58" t="s">
        <v>209</v>
      </c>
      <c r="P177" s="58" t="s">
        <v>167</v>
      </c>
    </row>
    <row r="178" spans="1:16" ht="12.75" customHeight="1" thickBot="1" x14ac:dyDescent="0.25">
      <c r="A178" s="47" t="str">
        <f t="shared" si="30"/>
        <v> PZ 13.226 </v>
      </c>
      <c r="B178" s="13" t="str">
        <f t="shared" si="31"/>
        <v>I</v>
      </c>
      <c r="C178" s="47">
        <f t="shared" si="32"/>
        <v>36080.425000000003</v>
      </c>
      <c r="D178" s="9" t="str">
        <f t="shared" si="33"/>
        <v>vis</v>
      </c>
      <c r="E178" s="55">
        <f>VLOOKUP(C178,Active!C$21:E$967,3,FALSE)</f>
        <v>10821.997000003665</v>
      </c>
      <c r="F178" s="13" t="s">
        <v>153</v>
      </c>
      <c r="G178" s="9" t="str">
        <f t="shared" si="34"/>
        <v>36080.425</v>
      </c>
      <c r="H178" s="47">
        <f t="shared" si="35"/>
        <v>10822</v>
      </c>
      <c r="I178" s="56" t="s">
        <v>237</v>
      </c>
      <c r="J178" s="57" t="s">
        <v>238</v>
      </c>
      <c r="K178" s="56">
        <v>10822</v>
      </c>
      <c r="L178" s="56" t="s">
        <v>155</v>
      </c>
      <c r="M178" s="57" t="s">
        <v>160</v>
      </c>
      <c r="N178" s="57"/>
      <c r="O178" s="58" t="s">
        <v>239</v>
      </c>
      <c r="P178" s="58" t="s">
        <v>240</v>
      </c>
    </row>
    <row r="179" spans="1:16" ht="12.75" customHeight="1" thickBot="1" x14ac:dyDescent="0.25">
      <c r="A179" s="47" t="str">
        <f t="shared" si="30"/>
        <v> AC 194.26 </v>
      </c>
      <c r="B179" s="13" t="str">
        <f t="shared" si="31"/>
        <v>I</v>
      </c>
      <c r="C179" s="47">
        <f t="shared" si="32"/>
        <v>36081.336000000003</v>
      </c>
      <c r="D179" s="9" t="str">
        <f t="shared" si="33"/>
        <v>vis</v>
      </c>
      <c r="E179" s="55">
        <f>VLOOKUP(C179,Active!C$21:E$967,3,FALSE)</f>
        <v>10823.007648870191</v>
      </c>
      <c r="F179" s="13" t="s">
        <v>153</v>
      </c>
      <c r="G179" s="9" t="str">
        <f t="shared" si="34"/>
        <v>36081.336</v>
      </c>
      <c r="H179" s="47">
        <f t="shared" si="35"/>
        <v>10823</v>
      </c>
      <c r="I179" s="56" t="s">
        <v>241</v>
      </c>
      <c r="J179" s="57" t="s">
        <v>242</v>
      </c>
      <c r="K179" s="56">
        <v>10823</v>
      </c>
      <c r="L179" s="56" t="s">
        <v>179</v>
      </c>
      <c r="M179" s="57" t="s">
        <v>160</v>
      </c>
      <c r="N179" s="57"/>
      <c r="O179" s="58" t="s">
        <v>243</v>
      </c>
      <c r="P179" s="58" t="s">
        <v>244</v>
      </c>
    </row>
    <row r="180" spans="1:16" ht="12.75" customHeight="1" thickBot="1" x14ac:dyDescent="0.25">
      <c r="A180" s="47" t="str">
        <f t="shared" si="30"/>
        <v> PZ 13.226 </v>
      </c>
      <c r="B180" s="13" t="str">
        <f t="shared" si="31"/>
        <v>I</v>
      </c>
      <c r="C180" s="47">
        <f t="shared" si="32"/>
        <v>36117.375999999997</v>
      </c>
      <c r="D180" s="9" t="str">
        <f t="shared" si="33"/>
        <v>vis</v>
      </c>
      <c r="E180" s="55">
        <f>VLOOKUP(C180,Active!C$21:E$967,3,FALSE)</f>
        <v>10862.989849912537</v>
      </c>
      <c r="F180" s="13" t="s">
        <v>153</v>
      </c>
      <c r="G180" s="9" t="str">
        <f t="shared" si="34"/>
        <v>36117.376</v>
      </c>
      <c r="H180" s="47">
        <f t="shared" si="35"/>
        <v>10863</v>
      </c>
      <c r="I180" s="56" t="s">
        <v>245</v>
      </c>
      <c r="J180" s="57" t="s">
        <v>246</v>
      </c>
      <c r="K180" s="56">
        <v>10863</v>
      </c>
      <c r="L180" s="56" t="s">
        <v>247</v>
      </c>
      <c r="M180" s="57" t="s">
        <v>160</v>
      </c>
      <c r="N180" s="57"/>
      <c r="O180" s="58" t="s">
        <v>239</v>
      </c>
      <c r="P180" s="58" t="s">
        <v>240</v>
      </c>
    </row>
    <row r="181" spans="1:16" ht="12.75" customHeight="1" thickBot="1" x14ac:dyDescent="0.25">
      <c r="A181" s="47" t="str">
        <f t="shared" si="30"/>
        <v> MVS 720 </v>
      </c>
      <c r="B181" s="13" t="str">
        <f t="shared" si="31"/>
        <v>I</v>
      </c>
      <c r="C181" s="47">
        <f t="shared" si="32"/>
        <v>37908.474999999999</v>
      </c>
      <c r="D181" s="9" t="str">
        <f t="shared" si="33"/>
        <v>vis</v>
      </c>
      <c r="E181" s="55">
        <f>VLOOKUP(C181,Active!C$21:E$967,3,FALSE)</f>
        <v>12850.006506537433</v>
      </c>
      <c r="F181" s="13" t="s">
        <v>153</v>
      </c>
      <c r="G181" s="9" t="str">
        <f t="shared" si="34"/>
        <v>37908.475</v>
      </c>
      <c r="H181" s="47">
        <f t="shared" si="35"/>
        <v>12850</v>
      </c>
      <c r="I181" s="56" t="s">
        <v>248</v>
      </c>
      <c r="J181" s="57" t="s">
        <v>249</v>
      </c>
      <c r="K181" s="56">
        <v>12850</v>
      </c>
      <c r="L181" s="56" t="s">
        <v>194</v>
      </c>
      <c r="M181" s="57" t="s">
        <v>160</v>
      </c>
      <c r="N181" s="57"/>
      <c r="O181" s="58" t="s">
        <v>250</v>
      </c>
      <c r="P181" s="58" t="s">
        <v>251</v>
      </c>
    </row>
    <row r="182" spans="1:16" ht="12.75" customHeight="1" thickBot="1" x14ac:dyDescent="0.25">
      <c r="A182" s="47" t="str">
        <f t="shared" si="30"/>
        <v>BAVM 15 </v>
      </c>
      <c r="B182" s="13" t="str">
        <f t="shared" si="31"/>
        <v>I</v>
      </c>
      <c r="C182" s="47">
        <f t="shared" si="32"/>
        <v>37944.53</v>
      </c>
      <c r="D182" s="9" t="str">
        <f t="shared" si="33"/>
        <v>vis</v>
      </c>
      <c r="E182" s="55">
        <f>VLOOKUP(C182,Active!C$21:E$967,3,FALSE)</f>
        <v>12890.005348340488</v>
      </c>
      <c r="F182" s="13" t="s">
        <v>153</v>
      </c>
      <c r="G182" s="9" t="str">
        <f t="shared" si="34"/>
        <v>37944.530</v>
      </c>
      <c r="H182" s="47">
        <f t="shared" si="35"/>
        <v>12890</v>
      </c>
      <c r="I182" s="56" t="s">
        <v>252</v>
      </c>
      <c r="J182" s="57" t="s">
        <v>253</v>
      </c>
      <c r="K182" s="56">
        <v>12890</v>
      </c>
      <c r="L182" s="56" t="s">
        <v>170</v>
      </c>
      <c r="M182" s="57" t="s">
        <v>160</v>
      </c>
      <c r="N182" s="57"/>
      <c r="O182" s="58" t="s">
        <v>254</v>
      </c>
      <c r="P182" s="59" t="s">
        <v>255</v>
      </c>
    </row>
    <row r="183" spans="1:16" ht="12.75" customHeight="1" thickBot="1" x14ac:dyDescent="0.25">
      <c r="A183" s="47" t="str">
        <f t="shared" si="30"/>
        <v>BAVM 15 </v>
      </c>
      <c r="B183" s="13" t="str">
        <f t="shared" si="31"/>
        <v>I</v>
      </c>
      <c r="C183" s="47">
        <f t="shared" si="32"/>
        <v>37944.533000000003</v>
      </c>
      <c r="D183" s="9" t="str">
        <f t="shared" si="33"/>
        <v>vis</v>
      </c>
      <c r="E183" s="55">
        <f>VLOOKUP(C183,Active!C$21:E$967,3,FALSE)</f>
        <v>12890.008676492633</v>
      </c>
      <c r="F183" s="13" t="s">
        <v>153</v>
      </c>
      <c r="G183" s="9" t="str">
        <f t="shared" si="34"/>
        <v>37944.533</v>
      </c>
      <c r="H183" s="47">
        <f t="shared" si="35"/>
        <v>12890</v>
      </c>
      <c r="I183" s="56" t="s">
        <v>256</v>
      </c>
      <c r="J183" s="57" t="s">
        <v>257</v>
      </c>
      <c r="K183" s="56">
        <v>12890</v>
      </c>
      <c r="L183" s="56" t="s">
        <v>191</v>
      </c>
      <c r="M183" s="57" t="s">
        <v>160</v>
      </c>
      <c r="N183" s="57"/>
      <c r="O183" s="58" t="s">
        <v>258</v>
      </c>
      <c r="P183" s="59" t="s">
        <v>255</v>
      </c>
    </row>
    <row r="184" spans="1:16" ht="12.75" customHeight="1" thickBot="1" x14ac:dyDescent="0.25">
      <c r="A184" s="47" t="str">
        <f t="shared" si="30"/>
        <v>BAVM 15 </v>
      </c>
      <c r="B184" s="13" t="str">
        <f t="shared" si="31"/>
        <v>I</v>
      </c>
      <c r="C184" s="47">
        <f t="shared" si="32"/>
        <v>37946.322999999997</v>
      </c>
      <c r="D184" s="9" t="str">
        <f t="shared" si="33"/>
        <v>vis</v>
      </c>
      <c r="E184" s="55">
        <f>VLOOKUP(C184,Active!C$21:E$967,3,FALSE)</f>
        <v>12891.994473936184</v>
      </c>
      <c r="F184" s="13" t="s">
        <v>153</v>
      </c>
      <c r="G184" s="9" t="str">
        <f t="shared" si="34"/>
        <v>37946.323</v>
      </c>
      <c r="H184" s="47">
        <f t="shared" si="35"/>
        <v>12892</v>
      </c>
      <c r="I184" s="56" t="s">
        <v>259</v>
      </c>
      <c r="J184" s="57" t="s">
        <v>260</v>
      </c>
      <c r="K184" s="56">
        <v>12892</v>
      </c>
      <c r="L184" s="56" t="s">
        <v>185</v>
      </c>
      <c r="M184" s="57" t="s">
        <v>160</v>
      </c>
      <c r="N184" s="57"/>
      <c r="O184" s="58" t="s">
        <v>254</v>
      </c>
      <c r="P184" s="59" t="s">
        <v>255</v>
      </c>
    </row>
    <row r="185" spans="1:16" ht="12.75" customHeight="1" thickBot="1" x14ac:dyDescent="0.25">
      <c r="A185" s="47" t="str">
        <f t="shared" si="30"/>
        <v> BRNO 6 </v>
      </c>
      <c r="B185" s="13" t="str">
        <f t="shared" si="31"/>
        <v>I</v>
      </c>
      <c r="C185" s="47">
        <f t="shared" si="32"/>
        <v>38557.474000000002</v>
      </c>
      <c r="D185" s="9" t="str">
        <f t="shared" si="33"/>
        <v>vis</v>
      </c>
      <c r="E185" s="55">
        <f>VLOOKUP(C185,Active!C$21:E$967,3,FALSE)</f>
        <v>13569.995643448852</v>
      </c>
      <c r="F185" s="13" t="s">
        <v>153</v>
      </c>
      <c r="G185" s="9" t="str">
        <f t="shared" si="34"/>
        <v>38557.474</v>
      </c>
      <c r="H185" s="47">
        <f t="shared" si="35"/>
        <v>13570</v>
      </c>
      <c r="I185" s="56" t="s">
        <v>261</v>
      </c>
      <c r="J185" s="57" t="s">
        <v>262</v>
      </c>
      <c r="K185" s="56">
        <v>13570</v>
      </c>
      <c r="L185" s="56" t="s">
        <v>263</v>
      </c>
      <c r="M185" s="57" t="s">
        <v>156</v>
      </c>
      <c r="N185" s="57"/>
      <c r="O185" s="58" t="s">
        <v>264</v>
      </c>
      <c r="P185" s="58" t="s">
        <v>265</v>
      </c>
    </row>
    <row r="186" spans="1:16" ht="12.75" customHeight="1" thickBot="1" x14ac:dyDescent="0.25">
      <c r="A186" s="47" t="str">
        <f t="shared" si="30"/>
        <v> AOEB 9 </v>
      </c>
      <c r="B186" s="13" t="str">
        <f t="shared" si="31"/>
        <v>I</v>
      </c>
      <c r="C186" s="47">
        <f t="shared" si="32"/>
        <v>50192.764999999999</v>
      </c>
      <c r="D186" s="9" t="str">
        <f t="shared" si="33"/>
        <v>vis</v>
      </c>
      <c r="E186" s="55">
        <f>VLOOKUP(C186,Active!C$21:E$967,3,FALSE)</f>
        <v>26478.001857330772</v>
      </c>
      <c r="F186" s="13" t="s">
        <v>153</v>
      </c>
      <c r="G186" s="9" t="str">
        <f t="shared" si="34"/>
        <v>50192.765</v>
      </c>
      <c r="H186" s="47">
        <f t="shared" si="35"/>
        <v>26478</v>
      </c>
      <c r="I186" s="56" t="s">
        <v>572</v>
      </c>
      <c r="J186" s="57" t="s">
        <v>573</v>
      </c>
      <c r="K186" s="56">
        <v>26478</v>
      </c>
      <c r="L186" s="56" t="s">
        <v>217</v>
      </c>
      <c r="M186" s="57" t="s">
        <v>569</v>
      </c>
      <c r="N186" s="57" t="s">
        <v>570</v>
      </c>
      <c r="O186" s="58" t="s">
        <v>571</v>
      </c>
      <c r="P186" s="58" t="s">
        <v>574</v>
      </c>
    </row>
    <row r="187" spans="1:16" ht="12.75" customHeight="1" thickBot="1" x14ac:dyDescent="0.25">
      <c r="A187" s="47" t="str">
        <f t="shared" si="30"/>
        <v> AOEB 9 </v>
      </c>
      <c r="B187" s="13" t="str">
        <f t="shared" si="31"/>
        <v>I</v>
      </c>
      <c r="C187" s="47">
        <f t="shared" si="32"/>
        <v>50284.712</v>
      </c>
      <c r="D187" s="9" t="str">
        <f t="shared" si="33"/>
        <v>vis</v>
      </c>
      <c r="E187" s="55">
        <f>VLOOKUP(C187,Active!C$21:E$967,3,FALSE)</f>
        <v>26580.006392270876</v>
      </c>
      <c r="F187" s="13" t="s">
        <v>153</v>
      </c>
      <c r="G187" s="9" t="str">
        <f t="shared" si="34"/>
        <v>50284.712</v>
      </c>
      <c r="H187" s="47">
        <f t="shared" si="35"/>
        <v>26580</v>
      </c>
      <c r="I187" s="56" t="s">
        <v>575</v>
      </c>
      <c r="J187" s="57" t="s">
        <v>576</v>
      </c>
      <c r="K187" s="56">
        <v>26580</v>
      </c>
      <c r="L187" s="56" t="s">
        <v>194</v>
      </c>
      <c r="M187" s="57" t="s">
        <v>160</v>
      </c>
      <c r="N187" s="57"/>
      <c r="O187" s="58" t="s">
        <v>272</v>
      </c>
      <c r="P187" s="58" t="s">
        <v>574</v>
      </c>
    </row>
    <row r="188" spans="1:16" ht="12.75" customHeight="1" thickBot="1" x14ac:dyDescent="0.25">
      <c r="A188" s="47" t="str">
        <f t="shared" si="30"/>
        <v> AOEB 9 </v>
      </c>
      <c r="B188" s="13" t="str">
        <f t="shared" si="31"/>
        <v>I</v>
      </c>
      <c r="C188" s="47">
        <f t="shared" si="32"/>
        <v>50320.769</v>
      </c>
      <c r="D188" s="9" t="str">
        <f t="shared" si="33"/>
        <v>vis</v>
      </c>
      <c r="E188" s="55">
        <f>VLOOKUP(C188,Active!C$21:E$967,3,FALSE)</f>
        <v>26620.007452842026</v>
      </c>
      <c r="F188" s="13" t="s">
        <v>153</v>
      </c>
      <c r="G188" s="9" t="str">
        <f t="shared" si="34"/>
        <v>50320.769</v>
      </c>
      <c r="H188" s="47">
        <f t="shared" si="35"/>
        <v>26620</v>
      </c>
      <c r="I188" s="56" t="s">
        <v>580</v>
      </c>
      <c r="J188" s="57" t="s">
        <v>581</v>
      </c>
      <c r="K188" s="56">
        <v>26620</v>
      </c>
      <c r="L188" s="56" t="s">
        <v>179</v>
      </c>
      <c r="M188" s="57" t="s">
        <v>160</v>
      </c>
      <c r="N188" s="57"/>
      <c r="O188" s="58" t="s">
        <v>272</v>
      </c>
      <c r="P188" s="58" t="s">
        <v>574</v>
      </c>
    </row>
    <row r="189" spans="1:16" ht="13.5" thickBot="1" x14ac:dyDescent="0.25">
      <c r="A189" s="47" t="str">
        <f t="shared" si="30"/>
        <v> AOEB 9 </v>
      </c>
      <c r="B189" s="13" t="str">
        <f t="shared" si="31"/>
        <v>I</v>
      </c>
      <c r="C189" s="47">
        <f t="shared" si="32"/>
        <v>50376.656999999999</v>
      </c>
      <c r="D189" s="9" t="str">
        <f t="shared" si="33"/>
        <v>vis</v>
      </c>
      <c r="E189" s="55">
        <f>VLOOKUP(C189,Active!C$21:E$967,3,FALSE)</f>
        <v>26682.008708442889</v>
      </c>
      <c r="F189" s="13" t="s">
        <v>153</v>
      </c>
      <c r="G189" s="9" t="str">
        <f t="shared" si="34"/>
        <v>50376.657</v>
      </c>
      <c r="H189" s="47">
        <f t="shared" si="35"/>
        <v>26682</v>
      </c>
      <c r="I189" s="56" t="s">
        <v>587</v>
      </c>
      <c r="J189" s="57" t="s">
        <v>588</v>
      </c>
      <c r="K189" s="56">
        <v>26682</v>
      </c>
      <c r="L189" s="56" t="s">
        <v>191</v>
      </c>
      <c r="M189" s="57" t="s">
        <v>160</v>
      </c>
      <c r="N189" s="57"/>
      <c r="O189" s="58" t="s">
        <v>272</v>
      </c>
      <c r="P189" s="58" t="s">
        <v>574</v>
      </c>
    </row>
    <row r="190" spans="1:16" ht="13.5" thickBot="1" x14ac:dyDescent="0.25">
      <c r="A190" s="47" t="str">
        <f t="shared" si="30"/>
        <v> AOEB 9 </v>
      </c>
      <c r="B190" s="13" t="str">
        <f t="shared" si="31"/>
        <v>I</v>
      </c>
      <c r="C190" s="47">
        <f t="shared" si="32"/>
        <v>50687.633999999998</v>
      </c>
      <c r="D190" s="9" t="str">
        <f t="shared" si="33"/>
        <v>vis</v>
      </c>
      <c r="E190" s="55">
        <f>VLOOKUP(C190,Active!C$21:E$967,3,FALSE)</f>
        <v>27027.001631127365</v>
      </c>
      <c r="F190" s="13" t="s">
        <v>153</v>
      </c>
      <c r="G190" s="9" t="str">
        <f t="shared" si="34"/>
        <v>50687.634</v>
      </c>
      <c r="H190" s="47">
        <f t="shared" si="35"/>
        <v>27027</v>
      </c>
      <c r="I190" s="56" t="s">
        <v>592</v>
      </c>
      <c r="J190" s="57" t="s">
        <v>593</v>
      </c>
      <c r="K190" s="56">
        <v>27027</v>
      </c>
      <c r="L190" s="56" t="s">
        <v>188</v>
      </c>
      <c r="M190" s="57" t="s">
        <v>569</v>
      </c>
      <c r="N190" s="57" t="s">
        <v>570</v>
      </c>
      <c r="O190" s="58" t="s">
        <v>571</v>
      </c>
      <c r="P190" s="58" t="s">
        <v>574</v>
      </c>
    </row>
    <row r="191" spans="1:16" ht="13.5" thickBot="1" x14ac:dyDescent="0.25">
      <c r="A191" s="47" t="str">
        <f t="shared" si="30"/>
        <v> BRNO 32 </v>
      </c>
      <c r="B191" s="13" t="str">
        <f t="shared" si="31"/>
        <v>I</v>
      </c>
      <c r="C191" s="47">
        <f t="shared" si="32"/>
        <v>50717.386599999998</v>
      </c>
      <c r="D191" s="9" t="str">
        <f t="shared" si="33"/>
        <v>vis</v>
      </c>
      <c r="E191" s="55">
        <f>VLOOKUP(C191,Active!C$21:E$967,3,FALSE)</f>
        <v>27060.008690914619</v>
      </c>
      <c r="F191" s="13" t="s">
        <v>153</v>
      </c>
      <c r="G191" s="9" t="str">
        <f t="shared" si="34"/>
        <v>50717.3866</v>
      </c>
      <c r="H191" s="47">
        <f t="shared" si="35"/>
        <v>27060</v>
      </c>
      <c r="I191" s="56" t="s">
        <v>597</v>
      </c>
      <c r="J191" s="57" t="s">
        <v>598</v>
      </c>
      <c r="K191" s="56">
        <v>27060</v>
      </c>
      <c r="L191" s="56" t="s">
        <v>599</v>
      </c>
      <c r="M191" s="57" t="s">
        <v>160</v>
      </c>
      <c r="N191" s="57"/>
      <c r="O191" s="58" t="s">
        <v>600</v>
      </c>
      <c r="P191" s="58" t="s">
        <v>601</v>
      </c>
    </row>
    <row r="192" spans="1:16" ht="13.5" thickBot="1" x14ac:dyDescent="0.25">
      <c r="A192" s="47" t="str">
        <f t="shared" si="30"/>
        <v> BRNO 32 </v>
      </c>
      <c r="B192" s="13" t="str">
        <f t="shared" si="31"/>
        <v>I</v>
      </c>
      <c r="C192" s="47">
        <f t="shared" si="32"/>
        <v>50717.390099999997</v>
      </c>
      <c r="D192" s="9" t="str">
        <f t="shared" si="33"/>
        <v>vis</v>
      </c>
      <c r="E192" s="55">
        <f>VLOOKUP(C192,Active!C$21:E$967,3,FALSE)</f>
        <v>27060.012573758784</v>
      </c>
      <c r="F192" s="13" t="s">
        <v>153</v>
      </c>
      <c r="G192" s="9" t="str">
        <f t="shared" si="34"/>
        <v>50717.3901</v>
      </c>
      <c r="H192" s="47">
        <f t="shared" si="35"/>
        <v>27060</v>
      </c>
      <c r="I192" s="56" t="s">
        <v>602</v>
      </c>
      <c r="J192" s="57" t="s">
        <v>603</v>
      </c>
      <c r="K192" s="56">
        <v>27060</v>
      </c>
      <c r="L192" s="56" t="s">
        <v>604</v>
      </c>
      <c r="M192" s="57" t="s">
        <v>160</v>
      </c>
      <c r="N192" s="57"/>
      <c r="O192" s="58" t="s">
        <v>605</v>
      </c>
      <c r="P192" s="58" t="s">
        <v>601</v>
      </c>
    </row>
    <row r="193" spans="1:16" ht="13.5" thickBot="1" x14ac:dyDescent="0.25">
      <c r="A193" s="47" t="str">
        <f t="shared" si="30"/>
        <v> AOEB 9 </v>
      </c>
      <c r="B193" s="13" t="str">
        <f t="shared" si="31"/>
        <v>I</v>
      </c>
      <c r="C193" s="47">
        <f t="shared" si="32"/>
        <v>50770.563999999998</v>
      </c>
      <c r="D193" s="9" t="str">
        <f t="shared" si="33"/>
        <v>vis</v>
      </c>
      <c r="E193" s="55">
        <f>VLOOKUP(C193,Active!C$21:E$967,3,FALSE)</f>
        <v>27119.002850118555</v>
      </c>
      <c r="F193" s="13" t="s">
        <v>153</v>
      </c>
      <c r="G193" s="9" t="str">
        <f t="shared" si="34"/>
        <v>50770.564</v>
      </c>
      <c r="H193" s="47">
        <f t="shared" si="35"/>
        <v>27119</v>
      </c>
      <c r="I193" s="56" t="s">
        <v>610</v>
      </c>
      <c r="J193" s="57" t="s">
        <v>611</v>
      </c>
      <c r="K193" s="56">
        <v>27119</v>
      </c>
      <c r="L193" s="56" t="s">
        <v>208</v>
      </c>
      <c r="M193" s="57" t="s">
        <v>160</v>
      </c>
      <c r="N193" s="57"/>
      <c r="O193" s="58" t="s">
        <v>272</v>
      </c>
      <c r="P193" s="58" t="s">
        <v>574</v>
      </c>
    </row>
    <row r="194" spans="1:16" ht="13.5" thickBot="1" x14ac:dyDescent="0.25">
      <c r="A194" s="47" t="str">
        <f t="shared" si="30"/>
        <v> AOEB 9 </v>
      </c>
      <c r="B194" s="13" t="str">
        <f t="shared" si="31"/>
        <v>I</v>
      </c>
      <c r="C194" s="47">
        <f t="shared" si="32"/>
        <v>51053.603000000003</v>
      </c>
      <c r="D194" s="9" t="str">
        <f t="shared" si="33"/>
        <v>vis</v>
      </c>
      <c r="E194" s="55">
        <f>VLOOKUP(C194,Active!C$21:E$967,3,FALSE)</f>
        <v>27433.00180130688</v>
      </c>
      <c r="F194" s="13" t="s">
        <v>153</v>
      </c>
      <c r="G194" s="9" t="str">
        <f t="shared" si="34"/>
        <v>51053.603</v>
      </c>
      <c r="H194" s="47">
        <f t="shared" si="35"/>
        <v>27433</v>
      </c>
      <c r="I194" s="56" t="s">
        <v>614</v>
      </c>
      <c r="J194" s="57" t="s">
        <v>615</v>
      </c>
      <c r="K194" s="56">
        <v>27433</v>
      </c>
      <c r="L194" s="56" t="s">
        <v>217</v>
      </c>
      <c r="M194" s="57" t="s">
        <v>569</v>
      </c>
      <c r="N194" s="57" t="s">
        <v>570</v>
      </c>
      <c r="O194" s="58" t="s">
        <v>571</v>
      </c>
      <c r="P194" s="58" t="s">
        <v>574</v>
      </c>
    </row>
    <row r="195" spans="1:16" ht="13.5" thickBot="1" x14ac:dyDescent="0.25">
      <c r="A195" s="47" t="str">
        <f t="shared" si="30"/>
        <v> AOEB 9 </v>
      </c>
      <c r="B195" s="13" t="str">
        <f t="shared" si="31"/>
        <v>I</v>
      </c>
      <c r="C195" s="47">
        <f t="shared" si="32"/>
        <v>51097.785000000003</v>
      </c>
      <c r="D195" s="9" t="str">
        <f t="shared" si="33"/>
        <v>vis</v>
      </c>
      <c r="E195" s="55">
        <f>VLOOKUP(C195,Active!C$21:E$967,3,FALSE)</f>
        <v>27482.016607257308</v>
      </c>
      <c r="F195" s="13" t="s">
        <v>153</v>
      </c>
      <c r="G195" s="9" t="str">
        <f t="shared" si="34"/>
        <v>51097.785</v>
      </c>
      <c r="H195" s="47">
        <f t="shared" si="35"/>
        <v>27482</v>
      </c>
      <c r="I195" s="56" t="s">
        <v>616</v>
      </c>
      <c r="J195" s="57" t="s">
        <v>617</v>
      </c>
      <c r="K195" s="56">
        <v>27482</v>
      </c>
      <c r="L195" s="56" t="s">
        <v>175</v>
      </c>
      <c r="M195" s="57" t="s">
        <v>160</v>
      </c>
      <c r="N195" s="57"/>
      <c r="O195" s="58" t="s">
        <v>272</v>
      </c>
      <c r="P195" s="58" t="s">
        <v>574</v>
      </c>
    </row>
    <row r="196" spans="1:16" ht="13.5" thickBot="1" x14ac:dyDescent="0.25">
      <c r="A196" s="47" t="str">
        <f t="shared" si="30"/>
        <v> AOEB 9 </v>
      </c>
      <c r="B196" s="13" t="str">
        <f t="shared" si="31"/>
        <v>I</v>
      </c>
      <c r="C196" s="47">
        <f t="shared" si="32"/>
        <v>51839.635999999999</v>
      </c>
      <c r="D196" s="9" t="str">
        <f t="shared" si="33"/>
        <v>vis</v>
      </c>
      <c r="E196" s="55">
        <f>VLOOKUP(C196,Active!C$21:E$967,3,FALSE)</f>
        <v>28305.014271671069</v>
      </c>
      <c r="F196" s="13" t="s">
        <v>153</v>
      </c>
      <c r="G196" s="9" t="str">
        <f t="shared" si="34"/>
        <v>51839.636</v>
      </c>
      <c r="H196" s="47">
        <f t="shared" si="35"/>
        <v>28305</v>
      </c>
      <c r="I196" s="56" t="s">
        <v>618</v>
      </c>
      <c r="J196" s="57" t="s">
        <v>619</v>
      </c>
      <c r="K196" s="56">
        <v>28305</v>
      </c>
      <c r="L196" s="56" t="s">
        <v>462</v>
      </c>
      <c r="M196" s="57" t="s">
        <v>160</v>
      </c>
      <c r="N196" s="57"/>
      <c r="O196" s="58" t="s">
        <v>272</v>
      </c>
      <c r="P196" s="58" t="s">
        <v>574</v>
      </c>
    </row>
    <row r="197" spans="1:16" ht="13.5" thickBot="1" x14ac:dyDescent="0.25">
      <c r="A197" s="47" t="str">
        <f t="shared" si="30"/>
        <v> AOEB 9 </v>
      </c>
      <c r="B197" s="13" t="str">
        <f t="shared" si="31"/>
        <v>I</v>
      </c>
      <c r="C197" s="47">
        <f t="shared" si="32"/>
        <v>52076.695200000002</v>
      </c>
      <c r="D197" s="9" t="str">
        <f t="shared" si="33"/>
        <v>vis</v>
      </c>
      <c r="E197" s="55">
        <f>VLOOKUP(C197,Active!C$21:E$967,3,FALSE)</f>
        <v>28568.003966269847</v>
      </c>
      <c r="F197" s="13" t="s">
        <v>153</v>
      </c>
      <c r="G197" s="9" t="str">
        <f t="shared" si="34"/>
        <v>52076.6952</v>
      </c>
      <c r="H197" s="47">
        <f t="shared" si="35"/>
        <v>28568</v>
      </c>
      <c r="I197" s="56" t="s">
        <v>620</v>
      </c>
      <c r="J197" s="57" t="s">
        <v>621</v>
      </c>
      <c r="K197" s="56">
        <v>28568</v>
      </c>
      <c r="L197" s="56" t="s">
        <v>622</v>
      </c>
      <c r="M197" s="57" t="s">
        <v>569</v>
      </c>
      <c r="N197" s="57" t="s">
        <v>570</v>
      </c>
      <c r="O197" s="58" t="s">
        <v>299</v>
      </c>
      <c r="P197" s="58" t="s">
        <v>574</v>
      </c>
    </row>
    <row r="198" spans="1:16" ht="13.5" thickBot="1" x14ac:dyDescent="0.25">
      <c r="A198" s="47" t="str">
        <f t="shared" si="30"/>
        <v> AOEB 9 </v>
      </c>
      <c r="B198" s="13" t="str">
        <f t="shared" si="31"/>
        <v>I</v>
      </c>
      <c r="C198" s="47">
        <f t="shared" si="32"/>
        <v>52149.701999999997</v>
      </c>
      <c r="D198" s="9" t="str">
        <f t="shared" si="33"/>
        <v>vis</v>
      </c>
      <c r="E198" s="55">
        <f>VLOOKUP(C198,Active!C$21:E$967,3,FALSE)</f>
        <v>28648.996545489015</v>
      </c>
      <c r="F198" s="13" t="s">
        <v>153</v>
      </c>
      <c r="G198" s="9" t="str">
        <f t="shared" si="34"/>
        <v>52149.702</v>
      </c>
      <c r="H198" s="47">
        <f t="shared" si="35"/>
        <v>28649</v>
      </c>
      <c r="I198" s="56" t="s">
        <v>623</v>
      </c>
      <c r="J198" s="57" t="s">
        <v>624</v>
      </c>
      <c r="K198" s="56">
        <v>28649</v>
      </c>
      <c r="L198" s="56" t="s">
        <v>155</v>
      </c>
      <c r="M198" s="57" t="s">
        <v>160</v>
      </c>
      <c r="N198" s="57"/>
      <c r="O198" s="58" t="s">
        <v>272</v>
      </c>
      <c r="P198" s="58" t="s">
        <v>574</v>
      </c>
    </row>
    <row r="199" spans="1:16" ht="13.5" thickBot="1" x14ac:dyDescent="0.25">
      <c r="A199" s="47" t="str">
        <f t="shared" si="30"/>
        <v> AOEB 9 </v>
      </c>
      <c r="B199" s="13" t="str">
        <f t="shared" si="31"/>
        <v>I</v>
      </c>
      <c r="C199" s="47">
        <f t="shared" si="32"/>
        <v>52463.395700000001</v>
      </c>
      <c r="D199" s="9" t="str">
        <f t="shared" si="33"/>
        <v>vis</v>
      </c>
      <c r="E199" s="55">
        <f>VLOOKUP(C199,Active!C$21:E$967,3,FALSE)</f>
        <v>28997.00333181311</v>
      </c>
      <c r="F199" s="13" t="s">
        <v>153</v>
      </c>
      <c r="G199" s="9" t="str">
        <f t="shared" si="34"/>
        <v>52463.3957</v>
      </c>
      <c r="H199" s="47">
        <f t="shared" si="35"/>
        <v>28997</v>
      </c>
      <c r="I199" s="56" t="s">
        <v>625</v>
      </c>
      <c r="J199" s="57" t="s">
        <v>626</v>
      </c>
      <c r="K199" s="56">
        <v>28997</v>
      </c>
      <c r="L199" s="56" t="s">
        <v>627</v>
      </c>
      <c r="M199" s="57" t="s">
        <v>569</v>
      </c>
      <c r="N199" s="57" t="s">
        <v>570</v>
      </c>
      <c r="O199" s="58" t="s">
        <v>628</v>
      </c>
      <c r="P199" s="58" t="s">
        <v>574</v>
      </c>
    </row>
    <row r="200" spans="1:16" ht="13.5" thickBot="1" x14ac:dyDescent="0.25">
      <c r="A200" s="47" t="str">
        <f t="shared" si="30"/>
        <v> AOEB 9 </v>
      </c>
      <c r="B200" s="13" t="str">
        <f t="shared" si="31"/>
        <v>I</v>
      </c>
      <c r="C200" s="47">
        <f t="shared" si="32"/>
        <v>53201.6463</v>
      </c>
      <c r="D200" s="9" t="str">
        <f t="shared" si="33"/>
        <v>vis</v>
      </c>
      <c r="E200" s="55">
        <f>VLOOKUP(C200,Active!C$21:E$967,3,FALSE)</f>
        <v>29816.006769905209</v>
      </c>
      <c r="F200" s="13" t="s">
        <v>153</v>
      </c>
      <c r="G200" s="9" t="str">
        <f t="shared" si="34"/>
        <v>53201.6463</v>
      </c>
      <c r="H200" s="47">
        <f t="shared" si="35"/>
        <v>29816</v>
      </c>
      <c r="I200" s="56" t="s">
        <v>644</v>
      </c>
      <c r="J200" s="57" t="s">
        <v>645</v>
      </c>
      <c r="K200" s="56">
        <v>29816</v>
      </c>
      <c r="L200" s="56" t="s">
        <v>646</v>
      </c>
      <c r="M200" s="57" t="s">
        <v>569</v>
      </c>
      <c r="N200" s="57" t="s">
        <v>570</v>
      </c>
      <c r="O200" s="58" t="s">
        <v>272</v>
      </c>
      <c r="P200" s="58" t="s">
        <v>574</v>
      </c>
    </row>
    <row r="201" spans="1:16" ht="13.5" thickBot="1" x14ac:dyDescent="0.25">
      <c r="A201" s="47" t="str">
        <f t="shared" si="30"/>
        <v>IBVS 5694 </v>
      </c>
      <c r="B201" s="13" t="str">
        <f t="shared" si="31"/>
        <v>I</v>
      </c>
      <c r="C201" s="47">
        <f t="shared" si="32"/>
        <v>53326.038200000003</v>
      </c>
      <c r="D201" s="9" t="str">
        <f t="shared" si="33"/>
        <v>vis</v>
      </c>
      <c r="E201" s="55">
        <f>VLOOKUP(C201,Active!C$21:E$967,3,FALSE)</f>
        <v>29954.00515930145</v>
      </c>
      <c r="F201" s="13" t="s">
        <v>153</v>
      </c>
      <c r="G201" s="9" t="str">
        <f t="shared" si="34"/>
        <v>53326.0382</v>
      </c>
      <c r="H201" s="47">
        <f t="shared" si="35"/>
        <v>29954</v>
      </c>
      <c r="I201" s="56" t="s">
        <v>647</v>
      </c>
      <c r="J201" s="57" t="s">
        <v>648</v>
      </c>
      <c r="K201" s="56">
        <v>29954</v>
      </c>
      <c r="L201" s="56" t="s">
        <v>649</v>
      </c>
      <c r="M201" s="57" t="s">
        <v>428</v>
      </c>
      <c r="N201" s="57" t="s">
        <v>429</v>
      </c>
      <c r="O201" s="58" t="s">
        <v>650</v>
      </c>
      <c r="P201" s="59" t="s">
        <v>651</v>
      </c>
    </row>
    <row r="202" spans="1:16" ht="13.5" thickBot="1" x14ac:dyDescent="0.25">
      <c r="A202" s="47" t="str">
        <f t="shared" si="30"/>
        <v> AOEB 12 </v>
      </c>
      <c r="B202" s="13" t="str">
        <f t="shared" si="31"/>
        <v>I</v>
      </c>
      <c r="C202" s="47">
        <f t="shared" si="32"/>
        <v>53603.6702</v>
      </c>
      <c r="D202" s="9" t="str">
        <f t="shared" si="33"/>
        <v>vis</v>
      </c>
      <c r="E202" s="55">
        <f>VLOOKUP(C202,Active!C$21:E$967,3,FALSE)</f>
        <v>30262.005670949373</v>
      </c>
      <c r="F202" s="13" t="s">
        <v>153</v>
      </c>
      <c r="G202" s="9" t="str">
        <f t="shared" si="34"/>
        <v>53603.6702</v>
      </c>
      <c r="H202" s="47">
        <f t="shared" si="35"/>
        <v>30262</v>
      </c>
      <c r="I202" s="56" t="s">
        <v>655</v>
      </c>
      <c r="J202" s="57" t="s">
        <v>656</v>
      </c>
      <c r="K202" s="56">
        <v>30262</v>
      </c>
      <c r="L202" s="56" t="s">
        <v>657</v>
      </c>
      <c r="M202" s="57" t="s">
        <v>569</v>
      </c>
      <c r="N202" s="57" t="s">
        <v>570</v>
      </c>
      <c r="O202" s="58" t="s">
        <v>272</v>
      </c>
      <c r="P202" s="58" t="s">
        <v>658</v>
      </c>
    </row>
    <row r="203" spans="1:16" ht="13.5" thickBot="1" x14ac:dyDescent="0.25">
      <c r="A203" s="47" t="str">
        <f t="shared" ref="A203:A210" si="36">P203</f>
        <v> AOEB 12 </v>
      </c>
      <c r="B203" s="13" t="str">
        <f t="shared" ref="B203:B210" si="37">IF(H203=INT(H203),"I","II")</f>
        <v>I</v>
      </c>
      <c r="C203" s="47">
        <f t="shared" ref="C203:C210" si="38">1*G203</f>
        <v>54107.552100000001</v>
      </c>
      <c r="D203" s="9" t="str">
        <f t="shared" ref="D203:D210" si="39">VLOOKUP(F203,I$1:J$5,2,FALSE)</f>
        <v>vis</v>
      </c>
      <c r="E203" s="55">
        <f>VLOOKUP(C203,Active!C$21:E$967,3,FALSE)</f>
        <v>30821.00421222029</v>
      </c>
      <c r="F203" s="13" t="s">
        <v>153</v>
      </c>
      <c r="G203" s="9" t="str">
        <f t="shared" ref="G203:G210" si="40">MID(I203,3,LEN(I203)-3)</f>
        <v>54107.5521</v>
      </c>
      <c r="H203" s="47">
        <f t="shared" ref="H203:H210" si="41">1*K203</f>
        <v>30821</v>
      </c>
      <c r="I203" s="56" t="s">
        <v>659</v>
      </c>
      <c r="J203" s="57" t="s">
        <v>660</v>
      </c>
      <c r="K203" s="56">
        <v>30821</v>
      </c>
      <c r="L203" s="56" t="s">
        <v>661</v>
      </c>
      <c r="M203" s="57" t="s">
        <v>569</v>
      </c>
      <c r="N203" s="57" t="s">
        <v>570</v>
      </c>
      <c r="O203" s="58" t="s">
        <v>272</v>
      </c>
      <c r="P203" s="58" t="s">
        <v>658</v>
      </c>
    </row>
    <row r="204" spans="1:16" ht="13.5" thickBot="1" x14ac:dyDescent="0.25">
      <c r="A204" s="47" t="str">
        <f t="shared" si="36"/>
        <v> AOEB 12 </v>
      </c>
      <c r="B204" s="13" t="str">
        <f t="shared" si="37"/>
        <v>I</v>
      </c>
      <c r="C204" s="47">
        <f t="shared" si="38"/>
        <v>54205.804900000003</v>
      </c>
      <c r="D204" s="9" t="str">
        <f t="shared" si="39"/>
        <v>vis</v>
      </c>
      <c r="E204" s="55">
        <f>VLOOKUP(C204,Active!C$21:E$967,3,FALSE)</f>
        <v>30930.004301081954</v>
      </c>
      <c r="F204" s="13" t="s">
        <v>153</v>
      </c>
      <c r="G204" s="9" t="str">
        <f t="shared" si="40"/>
        <v>54205.8049</v>
      </c>
      <c r="H204" s="47">
        <f t="shared" si="41"/>
        <v>30930</v>
      </c>
      <c r="I204" s="56" t="s">
        <v>662</v>
      </c>
      <c r="J204" s="57" t="s">
        <v>663</v>
      </c>
      <c r="K204" s="56">
        <v>30930</v>
      </c>
      <c r="L204" s="56" t="s">
        <v>664</v>
      </c>
      <c r="M204" s="57" t="s">
        <v>569</v>
      </c>
      <c r="N204" s="57" t="s">
        <v>570</v>
      </c>
      <c r="O204" s="58" t="s">
        <v>272</v>
      </c>
      <c r="P204" s="58" t="s">
        <v>658</v>
      </c>
    </row>
    <row r="205" spans="1:16" ht="13.5" thickBot="1" x14ac:dyDescent="0.25">
      <c r="A205" s="47" t="str">
        <f t="shared" si="36"/>
        <v>BAVM 193 </v>
      </c>
      <c r="B205" s="13" t="str">
        <f t="shared" si="37"/>
        <v>I</v>
      </c>
      <c r="C205" s="47">
        <f t="shared" si="38"/>
        <v>54382.4856</v>
      </c>
      <c r="D205" s="9" t="str">
        <f t="shared" si="39"/>
        <v>vis</v>
      </c>
      <c r="E205" s="55">
        <f>VLOOKUP(C205,Active!C$21:E$967,3,FALSE)</f>
        <v>31126.011051018246</v>
      </c>
      <c r="F205" s="13" t="s">
        <v>153</v>
      </c>
      <c r="G205" s="9" t="str">
        <f t="shared" si="40"/>
        <v>54382.4856</v>
      </c>
      <c r="H205" s="47">
        <f t="shared" si="41"/>
        <v>31126</v>
      </c>
      <c r="I205" s="56" t="s">
        <v>665</v>
      </c>
      <c r="J205" s="57" t="s">
        <v>666</v>
      </c>
      <c r="K205" s="56">
        <v>31126</v>
      </c>
      <c r="L205" s="56" t="s">
        <v>667</v>
      </c>
      <c r="M205" s="57" t="s">
        <v>569</v>
      </c>
      <c r="N205" s="57" t="s">
        <v>668</v>
      </c>
      <c r="O205" s="58" t="s">
        <v>363</v>
      </c>
      <c r="P205" s="59" t="s">
        <v>669</v>
      </c>
    </row>
    <row r="206" spans="1:16" ht="13.5" thickBot="1" x14ac:dyDescent="0.25">
      <c r="A206" s="47" t="str">
        <f t="shared" si="36"/>
        <v>BAVM 203 </v>
      </c>
      <c r="B206" s="13" t="str">
        <f t="shared" si="37"/>
        <v>II</v>
      </c>
      <c r="C206" s="47">
        <f t="shared" si="38"/>
        <v>54798.478799999997</v>
      </c>
      <c r="D206" s="9" t="str">
        <f t="shared" si="39"/>
        <v>vis</v>
      </c>
      <c r="E206" s="55">
        <f>VLOOKUP(C206,Active!C$21:E$967,3,FALSE)</f>
        <v>31587.507270625694</v>
      </c>
      <c r="F206" s="13" t="s">
        <v>153</v>
      </c>
      <c r="G206" s="9" t="str">
        <f t="shared" si="40"/>
        <v>54798.4788</v>
      </c>
      <c r="H206" s="47">
        <f t="shared" si="41"/>
        <v>31587.5</v>
      </c>
      <c r="I206" s="56" t="s">
        <v>689</v>
      </c>
      <c r="J206" s="57" t="s">
        <v>690</v>
      </c>
      <c r="K206" s="56" t="s">
        <v>691</v>
      </c>
      <c r="L206" s="56" t="s">
        <v>692</v>
      </c>
      <c r="M206" s="57" t="s">
        <v>569</v>
      </c>
      <c r="N206" s="57" t="s">
        <v>153</v>
      </c>
      <c r="O206" s="58" t="s">
        <v>542</v>
      </c>
      <c r="P206" s="59" t="s">
        <v>693</v>
      </c>
    </row>
    <row r="207" spans="1:16" ht="13.5" thickBot="1" x14ac:dyDescent="0.25">
      <c r="A207" s="47" t="str">
        <f t="shared" si="36"/>
        <v>BAVM 212 </v>
      </c>
      <c r="B207" s="13" t="str">
        <f t="shared" si="37"/>
        <v>I</v>
      </c>
      <c r="C207" s="47">
        <f t="shared" si="38"/>
        <v>55058.535499999998</v>
      </c>
      <c r="D207" s="9" t="str">
        <f t="shared" si="39"/>
        <v>vis</v>
      </c>
      <c r="E207" s="55">
        <f>VLOOKUP(C207,Active!C$21:E$967,3,FALSE)</f>
        <v>31876.010024838</v>
      </c>
      <c r="F207" s="13" t="s">
        <v>153</v>
      </c>
      <c r="G207" s="9" t="str">
        <f t="shared" si="40"/>
        <v>55058.5355</v>
      </c>
      <c r="H207" s="47">
        <f t="shared" si="41"/>
        <v>31876</v>
      </c>
      <c r="I207" s="56" t="s">
        <v>711</v>
      </c>
      <c r="J207" s="57" t="s">
        <v>712</v>
      </c>
      <c r="K207" s="56" t="s">
        <v>713</v>
      </c>
      <c r="L207" s="56" t="s">
        <v>714</v>
      </c>
      <c r="M207" s="57" t="s">
        <v>569</v>
      </c>
      <c r="N207" s="57" t="s">
        <v>668</v>
      </c>
      <c r="O207" s="58" t="s">
        <v>542</v>
      </c>
      <c r="P207" s="59" t="s">
        <v>715</v>
      </c>
    </row>
    <row r="208" spans="1:16" ht="13.5" thickBot="1" x14ac:dyDescent="0.25">
      <c r="A208" s="47" t="str">
        <f t="shared" si="36"/>
        <v>VSB 50 </v>
      </c>
      <c r="B208" s="13" t="str">
        <f t="shared" si="37"/>
        <v>I</v>
      </c>
      <c r="C208" s="47">
        <f t="shared" si="38"/>
        <v>55072.053899999999</v>
      </c>
      <c r="D208" s="9" t="str">
        <f t="shared" si="39"/>
        <v>vis</v>
      </c>
      <c r="E208" s="55">
        <f>VLOOKUP(C208,Active!C$21:E$967,3,FALSE)</f>
        <v>31891.007122134641</v>
      </c>
      <c r="F208" s="13" t="s">
        <v>153</v>
      </c>
      <c r="G208" s="9" t="str">
        <f t="shared" si="40"/>
        <v>55072.0539</v>
      </c>
      <c r="H208" s="47">
        <f t="shared" si="41"/>
        <v>31891</v>
      </c>
      <c r="I208" s="56" t="s">
        <v>716</v>
      </c>
      <c r="J208" s="57" t="s">
        <v>717</v>
      </c>
      <c r="K208" s="56" t="s">
        <v>718</v>
      </c>
      <c r="L208" s="56" t="s">
        <v>719</v>
      </c>
      <c r="M208" s="57" t="s">
        <v>569</v>
      </c>
      <c r="N208" s="57" t="s">
        <v>153</v>
      </c>
      <c r="O208" s="58" t="s">
        <v>720</v>
      </c>
      <c r="P208" s="59" t="s">
        <v>721</v>
      </c>
    </row>
    <row r="209" spans="1:16" ht="13.5" thickBot="1" x14ac:dyDescent="0.25">
      <c r="A209" s="47" t="str">
        <f t="shared" si="36"/>
        <v> JAAVSO 41;122 </v>
      </c>
      <c r="B209" s="13" t="str">
        <f t="shared" si="37"/>
        <v>I</v>
      </c>
      <c r="C209" s="47">
        <f t="shared" si="38"/>
        <v>56191.592799999999</v>
      </c>
      <c r="D209" s="9" t="str">
        <f t="shared" si="39"/>
        <v>vis</v>
      </c>
      <c r="E209" s="55">
        <f>VLOOKUP(C209,Active!C$21:E$967,3,FALSE)</f>
        <v>33133.005717432563</v>
      </c>
      <c r="F209" s="13" t="s">
        <v>153</v>
      </c>
      <c r="G209" s="9" t="str">
        <f t="shared" si="40"/>
        <v>56191.5928</v>
      </c>
      <c r="H209" s="47">
        <f t="shared" si="41"/>
        <v>33133</v>
      </c>
      <c r="I209" s="56" t="s">
        <v>762</v>
      </c>
      <c r="J209" s="57" t="s">
        <v>763</v>
      </c>
      <c r="K209" s="56" t="s">
        <v>764</v>
      </c>
      <c r="L209" s="56" t="s">
        <v>636</v>
      </c>
      <c r="M209" s="57" t="s">
        <v>569</v>
      </c>
      <c r="N209" s="57" t="s">
        <v>153</v>
      </c>
      <c r="O209" s="58" t="s">
        <v>272</v>
      </c>
      <c r="P209" s="58" t="s">
        <v>765</v>
      </c>
    </row>
    <row r="210" spans="1:16" ht="26.25" thickBot="1" x14ac:dyDescent="0.25">
      <c r="A210" s="47" t="str">
        <f t="shared" si="36"/>
        <v>BAVM 241 (=IBVS 6157) </v>
      </c>
      <c r="B210" s="13" t="str">
        <f t="shared" si="37"/>
        <v>I</v>
      </c>
      <c r="C210" s="47">
        <f t="shared" si="38"/>
        <v>57179.527699999999</v>
      </c>
      <c r="D210" s="9" t="str">
        <f t="shared" si="39"/>
        <v>vis</v>
      </c>
      <c r="E210" s="55">
        <f>VLOOKUP(C210,Active!C$21:E$967,3,FALSE)</f>
        <v>34229.004934651181</v>
      </c>
      <c r="F210" s="13" t="s">
        <v>153</v>
      </c>
      <c r="G210" s="9" t="str">
        <f t="shared" si="40"/>
        <v>57179.5277</v>
      </c>
      <c r="H210" s="47">
        <f t="shared" si="41"/>
        <v>34229</v>
      </c>
      <c r="I210" s="56" t="s">
        <v>802</v>
      </c>
      <c r="J210" s="57" t="s">
        <v>803</v>
      </c>
      <c r="K210" s="56" t="s">
        <v>804</v>
      </c>
      <c r="L210" s="56" t="s">
        <v>737</v>
      </c>
      <c r="M210" s="57" t="s">
        <v>569</v>
      </c>
      <c r="N210" s="57" t="s">
        <v>668</v>
      </c>
      <c r="O210" s="58" t="s">
        <v>542</v>
      </c>
      <c r="P210" s="59" t="s">
        <v>805</v>
      </c>
    </row>
    <row r="211" spans="1:16" x14ac:dyDescent="0.2">
      <c r="B211" s="13"/>
      <c r="E211" s="55"/>
      <c r="F211" s="13"/>
    </row>
    <row r="212" spans="1:16" x14ac:dyDescent="0.2">
      <c r="B212" s="13"/>
      <c r="E212" s="55"/>
      <c r="F212" s="13"/>
    </row>
    <row r="213" spans="1:16" x14ac:dyDescent="0.2">
      <c r="B213" s="13"/>
      <c r="E213" s="55"/>
      <c r="F213" s="13"/>
    </row>
    <row r="214" spans="1:16" x14ac:dyDescent="0.2">
      <c r="B214" s="13"/>
      <c r="E214" s="55"/>
      <c r="F214" s="13"/>
    </row>
    <row r="215" spans="1:16" x14ac:dyDescent="0.2">
      <c r="B215" s="13"/>
      <c r="E215" s="55"/>
      <c r="F215" s="13"/>
    </row>
    <row r="216" spans="1:16" x14ac:dyDescent="0.2">
      <c r="B216" s="13"/>
      <c r="E216" s="55"/>
      <c r="F216" s="13"/>
    </row>
    <row r="217" spans="1:16" x14ac:dyDescent="0.2">
      <c r="B217" s="13"/>
      <c r="E217" s="55"/>
      <c r="F217" s="13"/>
    </row>
    <row r="218" spans="1:16" x14ac:dyDescent="0.2">
      <c r="B218" s="13"/>
      <c r="E218" s="55"/>
      <c r="F218" s="13"/>
    </row>
    <row r="219" spans="1:16" x14ac:dyDescent="0.2">
      <c r="B219" s="13"/>
      <c r="E219" s="55"/>
      <c r="F219" s="13"/>
    </row>
    <row r="220" spans="1:16" x14ac:dyDescent="0.2">
      <c r="B220" s="13"/>
      <c r="E220" s="55"/>
      <c r="F220" s="13"/>
    </row>
    <row r="221" spans="1:16" x14ac:dyDescent="0.2">
      <c r="B221" s="13"/>
      <c r="E221" s="55"/>
      <c r="F221" s="13"/>
    </row>
    <row r="222" spans="1:16" x14ac:dyDescent="0.2">
      <c r="B222" s="13"/>
      <c r="E222" s="55"/>
      <c r="F222" s="13"/>
    </row>
    <row r="223" spans="1:16" x14ac:dyDescent="0.2">
      <c r="B223" s="13"/>
      <c r="E223" s="55"/>
      <c r="F223" s="13"/>
    </row>
    <row r="224" spans="1:16" x14ac:dyDescent="0.2">
      <c r="B224" s="13"/>
      <c r="E224" s="55"/>
      <c r="F224" s="13"/>
    </row>
    <row r="225" spans="2:6" x14ac:dyDescent="0.2">
      <c r="B225" s="13"/>
      <c r="E225" s="55"/>
      <c r="F225" s="13"/>
    </row>
    <row r="226" spans="2:6" x14ac:dyDescent="0.2">
      <c r="B226" s="13"/>
      <c r="E226" s="55"/>
      <c r="F226" s="13"/>
    </row>
    <row r="227" spans="2:6" x14ac:dyDescent="0.2">
      <c r="B227" s="13"/>
      <c r="E227" s="55"/>
      <c r="F227" s="13"/>
    </row>
    <row r="228" spans="2:6" x14ac:dyDescent="0.2">
      <c r="B228" s="13"/>
      <c r="E228" s="55"/>
      <c r="F228" s="13"/>
    </row>
    <row r="229" spans="2:6" x14ac:dyDescent="0.2">
      <c r="B229" s="13"/>
      <c r="E229" s="55"/>
      <c r="F229" s="13"/>
    </row>
    <row r="230" spans="2:6" x14ac:dyDescent="0.2">
      <c r="B230" s="13"/>
      <c r="E230" s="55"/>
      <c r="F230" s="13"/>
    </row>
    <row r="231" spans="2:6" x14ac:dyDescent="0.2">
      <c r="B231" s="13"/>
      <c r="E231" s="55"/>
      <c r="F231" s="13"/>
    </row>
    <row r="232" spans="2:6" x14ac:dyDescent="0.2">
      <c r="B232" s="13"/>
      <c r="E232" s="55"/>
      <c r="F232" s="13"/>
    </row>
    <row r="233" spans="2:6" x14ac:dyDescent="0.2">
      <c r="B233" s="13"/>
      <c r="E233" s="55"/>
      <c r="F233" s="13"/>
    </row>
    <row r="234" spans="2:6" x14ac:dyDescent="0.2">
      <c r="B234" s="13"/>
      <c r="E234" s="55"/>
      <c r="F234" s="13"/>
    </row>
    <row r="235" spans="2:6" x14ac:dyDescent="0.2">
      <c r="B235" s="13"/>
      <c r="E235" s="55"/>
      <c r="F235" s="13"/>
    </row>
    <row r="236" spans="2:6" x14ac:dyDescent="0.2">
      <c r="B236" s="13"/>
      <c r="E236" s="55"/>
      <c r="F236" s="13"/>
    </row>
    <row r="237" spans="2:6" x14ac:dyDescent="0.2">
      <c r="B237" s="13"/>
      <c r="E237" s="55"/>
      <c r="F237" s="13"/>
    </row>
    <row r="238" spans="2:6" x14ac:dyDescent="0.2">
      <c r="B238" s="13"/>
      <c r="E238" s="55"/>
      <c r="F238" s="13"/>
    </row>
    <row r="239" spans="2:6" x14ac:dyDescent="0.2">
      <c r="B239" s="13"/>
      <c r="E239" s="55"/>
      <c r="F239" s="13"/>
    </row>
    <row r="240" spans="2:6" x14ac:dyDescent="0.2">
      <c r="B240" s="13"/>
      <c r="E240" s="55"/>
      <c r="F240" s="13"/>
    </row>
    <row r="241" spans="2:6" x14ac:dyDescent="0.2">
      <c r="B241" s="13"/>
      <c r="E241" s="55"/>
      <c r="F241" s="13"/>
    </row>
    <row r="242" spans="2:6" x14ac:dyDescent="0.2">
      <c r="B242" s="13"/>
      <c r="E242" s="55"/>
      <c r="F242" s="13"/>
    </row>
    <row r="243" spans="2:6" x14ac:dyDescent="0.2">
      <c r="B243" s="13"/>
      <c r="E243" s="55"/>
      <c r="F243" s="13"/>
    </row>
    <row r="244" spans="2:6" x14ac:dyDescent="0.2">
      <c r="B244" s="13"/>
      <c r="E244" s="55"/>
      <c r="F244" s="13"/>
    </row>
    <row r="245" spans="2:6" x14ac:dyDescent="0.2">
      <c r="B245" s="13"/>
      <c r="E245" s="55"/>
      <c r="F245" s="13"/>
    </row>
    <row r="246" spans="2:6" x14ac:dyDescent="0.2">
      <c r="B246" s="13"/>
      <c r="E246" s="55"/>
      <c r="F246" s="13"/>
    </row>
    <row r="247" spans="2:6" x14ac:dyDescent="0.2">
      <c r="B247" s="13"/>
      <c r="E247" s="55"/>
      <c r="F247" s="13"/>
    </row>
    <row r="248" spans="2:6" x14ac:dyDescent="0.2">
      <c r="B248" s="13"/>
      <c r="E248" s="55"/>
      <c r="F248" s="13"/>
    </row>
    <row r="249" spans="2:6" x14ac:dyDescent="0.2">
      <c r="B249" s="13"/>
      <c r="E249" s="55"/>
      <c r="F249" s="13"/>
    </row>
    <row r="250" spans="2:6" x14ac:dyDescent="0.2">
      <c r="B250" s="13"/>
      <c r="E250" s="55"/>
      <c r="F250" s="13"/>
    </row>
    <row r="251" spans="2:6" x14ac:dyDescent="0.2">
      <c r="B251" s="13"/>
      <c r="E251" s="55"/>
      <c r="F251" s="13"/>
    </row>
    <row r="252" spans="2:6" x14ac:dyDescent="0.2">
      <c r="B252" s="13"/>
      <c r="E252" s="55"/>
      <c r="F252" s="13"/>
    </row>
    <row r="253" spans="2:6" x14ac:dyDescent="0.2">
      <c r="B253" s="13"/>
      <c r="E253" s="55"/>
      <c r="F253" s="13"/>
    </row>
    <row r="254" spans="2:6" x14ac:dyDescent="0.2">
      <c r="B254" s="13"/>
      <c r="E254" s="55"/>
      <c r="F254" s="13"/>
    </row>
    <row r="255" spans="2:6" x14ac:dyDescent="0.2">
      <c r="B255" s="13"/>
      <c r="E255" s="55"/>
      <c r="F255" s="13"/>
    </row>
    <row r="256" spans="2:6" x14ac:dyDescent="0.2">
      <c r="B256" s="13"/>
      <c r="E256" s="55"/>
      <c r="F256" s="13"/>
    </row>
    <row r="257" spans="2:6" x14ac:dyDescent="0.2">
      <c r="B257" s="13"/>
      <c r="E257" s="55"/>
      <c r="F257" s="13"/>
    </row>
    <row r="258" spans="2:6" x14ac:dyDescent="0.2">
      <c r="B258" s="13"/>
      <c r="E258" s="55"/>
      <c r="F258" s="13"/>
    </row>
    <row r="259" spans="2:6" x14ac:dyDescent="0.2">
      <c r="B259" s="13"/>
      <c r="E259" s="55"/>
      <c r="F259" s="13"/>
    </row>
    <row r="260" spans="2:6" x14ac:dyDescent="0.2">
      <c r="B260" s="13"/>
      <c r="E260" s="55"/>
      <c r="F260" s="13"/>
    </row>
    <row r="261" spans="2:6" x14ac:dyDescent="0.2">
      <c r="B261" s="13"/>
      <c r="E261" s="55"/>
      <c r="F261" s="13"/>
    </row>
    <row r="262" spans="2:6" x14ac:dyDescent="0.2">
      <c r="B262" s="13"/>
      <c r="E262" s="55"/>
      <c r="F262" s="13"/>
    </row>
    <row r="263" spans="2:6" x14ac:dyDescent="0.2">
      <c r="B263" s="13"/>
      <c r="E263" s="55"/>
      <c r="F263" s="13"/>
    </row>
    <row r="264" spans="2:6" x14ac:dyDescent="0.2">
      <c r="B264" s="13"/>
      <c r="E264" s="55"/>
      <c r="F264" s="13"/>
    </row>
    <row r="265" spans="2:6" x14ac:dyDescent="0.2">
      <c r="B265" s="13"/>
      <c r="E265" s="55"/>
      <c r="F265" s="13"/>
    </row>
    <row r="266" spans="2:6" x14ac:dyDescent="0.2">
      <c r="B266" s="13"/>
      <c r="E266" s="55"/>
      <c r="F266" s="13"/>
    </row>
    <row r="267" spans="2:6" x14ac:dyDescent="0.2">
      <c r="B267" s="13"/>
      <c r="E267" s="55"/>
      <c r="F267" s="13"/>
    </row>
    <row r="268" spans="2:6" x14ac:dyDescent="0.2">
      <c r="B268" s="13"/>
      <c r="E268" s="55"/>
      <c r="F268" s="13"/>
    </row>
    <row r="269" spans="2:6" x14ac:dyDescent="0.2">
      <c r="B269" s="13"/>
      <c r="E269" s="55"/>
      <c r="F269" s="13"/>
    </row>
    <row r="270" spans="2:6" x14ac:dyDescent="0.2">
      <c r="B270" s="13"/>
      <c r="E270" s="55"/>
      <c r="F270" s="13"/>
    </row>
    <row r="271" spans="2:6" x14ac:dyDescent="0.2">
      <c r="B271" s="13"/>
      <c r="E271" s="55"/>
      <c r="F271" s="13"/>
    </row>
    <row r="272" spans="2:6" x14ac:dyDescent="0.2">
      <c r="B272" s="13"/>
      <c r="E272" s="55"/>
      <c r="F272" s="13"/>
    </row>
    <row r="273" spans="2:6" x14ac:dyDescent="0.2">
      <c r="B273" s="13"/>
      <c r="E273" s="55"/>
      <c r="F273" s="13"/>
    </row>
    <row r="274" spans="2:6" x14ac:dyDescent="0.2">
      <c r="B274" s="13"/>
      <c r="E274" s="55"/>
      <c r="F274" s="13"/>
    </row>
    <row r="275" spans="2:6" x14ac:dyDescent="0.2">
      <c r="B275" s="13"/>
      <c r="E275" s="55"/>
      <c r="F275" s="13"/>
    </row>
    <row r="276" spans="2:6" x14ac:dyDescent="0.2">
      <c r="B276" s="13"/>
      <c r="E276" s="55"/>
      <c r="F276" s="13"/>
    </row>
    <row r="277" spans="2:6" x14ac:dyDescent="0.2">
      <c r="B277" s="13"/>
      <c r="E277" s="55"/>
      <c r="F277" s="13"/>
    </row>
    <row r="278" spans="2:6" x14ac:dyDescent="0.2">
      <c r="B278" s="13"/>
      <c r="E278" s="55"/>
      <c r="F278" s="13"/>
    </row>
    <row r="279" spans="2:6" x14ac:dyDescent="0.2">
      <c r="B279" s="13"/>
      <c r="E279" s="55"/>
      <c r="F279" s="13"/>
    </row>
    <row r="280" spans="2:6" x14ac:dyDescent="0.2">
      <c r="B280" s="13"/>
      <c r="E280" s="55"/>
      <c r="F280" s="13"/>
    </row>
    <row r="281" spans="2:6" x14ac:dyDescent="0.2">
      <c r="B281" s="13"/>
      <c r="E281" s="55"/>
      <c r="F281" s="13"/>
    </row>
    <row r="282" spans="2:6" x14ac:dyDescent="0.2">
      <c r="B282" s="13"/>
      <c r="E282" s="55"/>
      <c r="F282" s="13"/>
    </row>
    <row r="283" spans="2:6" x14ac:dyDescent="0.2">
      <c r="B283" s="13"/>
      <c r="E283" s="55"/>
      <c r="F283" s="13"/>
    </row>
    <row r="284" spans="2:6" x14ac:dyDescent="0.2">
      <c r="B284" s="13"/>
      <c r="E284" s="55"/>
      <c r="F284" s="13"/>
    </row>
    <row r="285" spans="2:6" x14ac:dyDescent="0.2">
      <c r="B285" s="13"/>
      <c r="E285" s="55"/>
      <c r="F285" s="13"/>
    </row>
    <row r="286" spans="2:6" x14ac:dyDescent="0.2">
      <c r="B286" s="13"/>
      <c r="E286" s="55"/>
      <c r="F286" s="13"/>
    </row>
    <row r="287" spans="2:6" x14ac:dyDescent="0.2">
      <c r="B287" s="13"/>
      <c r="E287" s="55"/>
      <c r="F287" s="13"/>
    </row>
    <row r="288" spans="2:6" x14ac:dyDescent="0.2">
      <c r="B288" s="13"/>
      <c r="E288" s="55"/>
      <c r="F288" s="13"/>
    </row>
    <row r="289" spans="2:6" x14ac:dyDescent="0.2">
      <c r="B289" s="13"/>
      <c r="E289" s="55"/>
      <c r="F289" s="13"/>
    </row>
    <row r="290" spans="2:6" x14ac:dyDescent="0.2">
      <c r="B290" s="13"/>
      <c r="E290" s="55"/>
      <c r="F290" s="13"/>
    </row>
    <row r="291" spans="2:6" x14ac:dyDescent="0.2">
      <c r="B291" s="13"/>
      <c r="E291" s="55"/>
      <c r="F291" s="13"/>
    </row>
    <row r="292" spans="2:6" x14ac:dyDescent="0.2">
      <c r="B292" s="13"/>
      <c r="E292" s="55"/>
      <c r="F292" s="13"/>
    </row>
    <row r="293" spans="2:6" x14ac:dyDescent="0.2">
      <c r="B293" s="13"/>
      <c r="E293" s="55"/>
      <c r="F293" s="13"/>
    </row>
    <row r="294" spans="2:6" x14ac:dyDescent="0.2">
      <c r="B294" s="13"/>
      <c r="E294" s="55"/>
      <c r="F294" s="13"/>
    </row>
    <row r="295" spans="2:6" x14ac:dyDescent="0.2">
      <c r="B295" s="13"/>
      <c r="E295" s="55"/>
      <c r="F295" s="13"/>
    </row>
    <row r="296" spans="2:6" x14ac:dyDescent="0.2">
      <c r="B296" s="13"/>
      <c r="E296" s="55"/>
      <c r="F296" s="13"/>
    </row>
    <row r="297" spans="2:6" x14ac:dyDescent="0.2">
      <c r="B297" s="13"/>
      <c r="E297" s="55"/>
      <c r="F297" s="13"/>
    </row>
    <row r="298" spans="2:6" x14ac:dyDescent="0.2">
      <c r="B298" s="13"/>
      <c r="E298" s="55"/>
      <c r="F298" s="13"/>
    </row>
    <row r="299" spans="2:6" x14ac:dyDescent="0.2">
      <c r="B299" s="13"/>
      <c r="E299" s="55"/>
      <c r="F299" s="13"/>
    </row>
    <row r="300" spans="2:6" x14ac:dyDescent="0.2">
      <c r="B300" s="13"/>
      <c r="E300" s="55"/>
      <c r="F300" s="13"/>
    </row>
    <row r="301" spans="2:6" x14ac:dyDescent="0.2">
      <c r="B301" s="13"/>
      <c r="E301" s="55"/>
      <c r="F301" s="13"/>
    </row>
    <row r="302" spans="2:6" x14ac:dyDescent="0.2">
      <c r="B302" s="13"/>
      <c r="E302" s="55"/>
      <c r="F302" s="13"/>
    </row>
    <row r="303" spans="2:6" x14ac:dyDescent="0.2">
      <c r="B303" s="13"/>
      <c r="E303" s="55"/>
      <c r="F303" s="13"/>
    </row>
    <row r="304" spans="2:6" x14ac:dyDescent="0.2">
      <c r="B304" s="13"/>
      <c r="E304" s="55"/>
      <c r="F304" s="13"/>
    </row>
    <row r="305" spans="2:6" x14ac:dyDescent="0.2">
      <c r="B305" s="13"/>
      <c r="E305" s="55"/>
      <c r="F305" s="13"/>
    </row>
    <row r="306" spans="2:6" x14ac:dyDescent="0.2">
      <c r="B306" s="13"/>
      <c r="E306" s="55"/>
      <c r="F306" s="13"/>
    </row>
    <row r="307" spans="2:6" x14ac:dyDescent="0.2">
      <c r="B307" s="13"/>
      <c r="E307" s="55"/>
      <c r="F307" s="13"/>
    </row>
    <row r="308" spans="2:6" x14ac:dyDescent="0.2">
      <c r="B308" s="13"/>
      <c r="E308" s="55"/>
      <c r="F308" s="13"/>
    </row>
    <row r="309" spans="2:6" x14ac:dyDescent="0.2">
      <c r="B309" s="13"/>
      <c r="E309" s="55"/>
      <c r="F309" s="13"/>
    </row>
    <row r="310" spans="2:6" x14ac:dyDescent="0.2">
      <c r="B310" s="13"/>
      <c r="E310" s="55"/>
      <c r="F310" s="13"/>
    </row>
    <row r="311" spans="2:6" x14ac:dyDescent="0.2">
      <c r="B311" s="13"/>
      <c r="E311" s="55"/>
      <c r="F311" s="13"/>
    </row>
    <row r="312" spans="2:6" x14ac:dyDescent="0.2">
      <c r="B312" s="13"/>
      <c r="E312" s="55"/>
      <c r="F312" s="13"/>
    </row>
    <row r="313" spans="2:6" x14ac:dyDescent="0.2">
      <c r="B313" s="13"/>
      <c r="E313" s="55"/>
      <c r="F313" s="13"/>
    </row>
    <row r="314" spans="2:6" x14ac:dyDescent="0.2">
      <c r="B314" s="13"/>
      <c r="E314" s="55"/>
      <c r="F314" s="13"/>
    </row>
    <row r="315" spans="2:6" x14ac:dyDescent="0.2">
      <c r="B315" s="13"/>
      <c r="E315" s="55"/>
      <c r="F315" s="13"/>
    </row>
    <row r="316" spans="2:6" x14ac:dyDescent="0.2">
      <c r="B316" s="13"/>
      <c r="E316" s="55"/>
      <c r="F316" s="13"/>
    </row>
    <row r="317" spans="2:6" x14ac:dyDescent="0.2">
      <c r="B317" s="13"/>
      <c r="E317" s="55"/>
      <c r="F317" s="13"/>
    </row>
    <row r="318" spans="2:6" x14ac:dyDescent="0.2">
      <c r="B318" s="13"/>
      <c r="E318" s="55"/>
      <c r="F318" s="13"/>
    </row>
    <row r="319" spans="2:6" x14ac:dyDescent="0.2">
      <c r="B319" s="13"/>
      <c r="E319" s="55"/>
      <c r="F319" s="13"/>
    </row>
    <row r="320" spans="2:6" x14ac:dyDescent="0.2">
      <c r="B320" s="13"/>
      <c r="E320" s="55"/>
      <c r="F320" s="13"/>
    </row>
    <row r="321" spans="2:6" x14ac:dyDescent="0.2">
      <c r="B321" s="13"/>
      <c r="E321" s="55"/>
      <c r="F321" s="13"/>
    </row>
    <row r="322" spans="2:6" x14ac:dyDescent="0.2">
      <c r="B322" s="13"/>
      <c r="E322" s="55"/>
      <c r="F322" s="13"/>
    </row>
    <row r="323" spans="2:6" x14ac:dyDescent="0.2">
      <c r="B323" s="13"/>
      <c r="E323" s="55"/>
      <c r="F323" s="13"/>
    </row>
    <row r="324" spans="2:6" x14ac:dyDescent="0.2">
      <c r="B324" s="13"/>
      <c r="E324" s="55"/>
      <c r="F324" s="13"/>
    </row>
    <row r="325" spans="2:6" x14ac:dyDescent="0.2">
      <c r="B325" s="13"/>
      <c r="E325" s="55"/>
      <c r="F325" s="13"/>
    </row>
    <row r="326" spans="2:6" x14ac:dyDescent="0.2">
      <c r="B326" s="13"/>
      <c r="E326" s="55"/>
      <c r="F326" s="13"/>
    </row>
    <row r="327" spans="2:6" x14ac:dyDescent="0.2">
      <c r="B327" s="13"/>
      <c r="E327" s="55"/>
      <c r="F327" s="13"/>
    </row>
    <row r="328" spans="2:6" x14ac:dyDescent="0.2">
      <c r="B328" s="13"/>
      <c r="E328" s="55"/>
      <c r="F328" s="13"/>
    </row>
    <row r="329" spans="2:6" x14ac:dyDescent="0.2">
      <c r="B329" s="13"/>
      <c r="E329" s="55"/>
      <c r="F329" s="13"/>
    </row>
    <row r="330" spans="2:6" x14ac:dyDescent="0.2">
      <c r="B330" s="13"/>
      <c r="E330" s="55"/>
      <c r="F330" s="13"/>
    </row>
    <row r="331" spans="2:6" x14ac:dyDescent="0.2">
      <c r="B331" s="13"/>
      <c r="E331" s="55"/>
      <c r="F331" s="13"/>
    </row>
    <row r="332" spans="2:6" x14ac:dyDescent="0.2">
      <c r="B332" s="13"/>
      <c r="E332" s="55"/>
      <c r="F332" s="13"/>
    </row>
    <row r="333" spans="2:6" x14ac:dyDescent="0.2">
      <c r="B333" s="13"/>
      <c r="E333" s="55"/>
      <c r="F333" s="13"/>
    </row>
    <row r="334" spans="2:6" x14ac:dyDescent="0.2">
      <c r="B334" s="13"/>
      <c r="E334" s="55"/>
      <c r="F334" s="13"/>
    </row>
    <row r="335" spans="2:6" x14ac:dyDescent="0.2">
      <c r="B335" s="13"/>
      <c r="E335" s="55"/>
      <c r="F335" s="13"/>
    </row>
    <row r="336" spans="2:6" x14ac:dyDescent="0.2">
      <c r="B336" s="13"/>
      <c r="E336" s="55"/>
      <c r="F336" s="13"/>
    </row>
    <row r="337" spans="2:6" x14ac:dyDescent="0.2">
      <c r="B337" s="13"/>
      <c r="E337" s="55"/>
      <c r="F337" s="13"/>
    </row>
    <row r="338" spans="2:6" x14ac:dyDescent="0.2">
      <c r="B338" s="13"/>
      <c r="E338" s="55"/>
      <c r="F338" s="13"/>
    </row>
    <row r="339" spans="2:6" x14ac:dyDescent="0.2">
      <c r="B339" s="13"/>
      <c r="E339" s="55"/>
      <c r="F339" s="13"/>
    </row>
    <row r="340" spans="2:6" x14ac:dyDescent="0.2">
      <c r="B340" s="13"/>
      <c r="E340" s="55"/>
      <c r="F340" s="13"/>
    </row>
    <row r="341" spans="2:6" x14ac:dyDescent="0.2">
      <c r="B341" s="13"/>
      <c r="E341" s="55"/>
      <c r="F341" s="13"/>
    </row>
    <row r="342" spans="2:6" x14ac:dyDescent="0.2">
      <c r="B342" s="13"/>
      <c r="E342" s="55"/>
      <c r="F342" s="13"/>
    </row>
    <row r="343" spans="2:6" x14ac:dyDescent="0.2">
      <c r="B343" s="13"/>
      <c r="E343" s="55"/>
      <c r="F343" s="13"/>
    </row>
    <row r="344" spans="2:6" x14ac:dyDescent="0.2">
      <c r="B344" s="13"/>
      <c r="E344" s="55"/>
      <c r="F344" s="13"/>
    </row>
    <row r="345" spans="2:6" x14ac:dyDescent="0.2">
      <c r="B345" s="13"/>
      <c r="E345" s="55"/>
      <c r="F345" s="13"/>
    </row>
    <row r="346" spans="2:6" x14ac:dyDescent="0.2">
      <c r="B346" s="13"/>
      <c r="E346" s="55"/>
      <c r="F346" s="13"/>
    </row>
    <row r="347" spans="2:6" x14ac:dyDescent="0.2">
      <c r="B347" s="13"/>
      <c r="E347" s="55"/>
      <c r="F347" s="13"/>
    </row>
    <row r="348" spans="2:6" x14ac:dyDescent="0.2">
      <c r="B348" s="13"/>
      <c r="E348" s="55"/>
      <c r="F348" s="13"/>
    </row>
    <row r="349" spans="2:6" x14ac:dyDescent="0.2">
      <c r="B349" s="13"/>
      <c r="E349" s="55"/>
      <c r="F349" s="13"/>
    </row>
    <row r="350" spans="2:6" x14ac:dyDescent="0.2">
      <c r="B350" s="13"/>
      <c r="E350" s="55"/>
      <c r="F350" s="13"/>
    </row>
    <row r="351" spans="2:6" x14ac:dyDescent="0.2">
      <c r="B351" s="13"/>
      <c r="E351" s="55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  <row r="843" spans="2:6" x14ac:dyDescent="0.2">
      <c r="B843" s="13"/>
      <c r="F843" s="13"/>
    </row>
    <row r="844" spans="2:6" x14ac:dyDescent="0.2">
      <c r="B844" s="13"/>
      <c r="F844" s="13"/>
    </row>
    <row r="845" spans="2:6" x14ac:dyDescent="0.2">
      <c r="B845" s="13"/>
      <c r="F845" s="13"/>
    </row>
    <row r="846" spans="2:6" x14ac:dyDescent="0.2">
      <c r="B846" s="13"/>
      <c r="F846" s="13"/>
    </row>
    <row r="847" spans="2:6" x14ac:dyDescent="0.2">
      <c r="B847" s="13"/>
      <c r="F847" s="13"/>
    </row>
    <row r="848" spans="2:6" x14ac:dyDescent="0.2">
      <c r="B848" s="13"/>
      <c r="F848" s="13"/>
    </row>
    <row r="849" spans="2:6" x14ac:dyDescent="0.2">
      <c r="B849" s="13"/>
      <c r="F849" s="13"/>
    </row>
    <row r="850" spans="2:6" x14ac:dyDescent="0.2">
      <c r="B850" s="13"/>
      <c r="F850" s="13"/>
    </row>
    <row r="851" spans="2:6" x14ac:dyDescent="0.2">
      <c r="B851" s="13"/>
      <c r="F851" s="13"/>
    </row>
    <row r="852" spans="2:6" x14ac:dyDescent="0.2">
      <c r="B852" s="13"/>
      <c r="F852" s="13"/>
    </row>
    <row r="853" spans="2:6" x14ac:dyDescent="0.2">
      <c r="B853" s="13"/>
      <c r="F853" s="13"/>
    </row>
    <row r="854" spans="2:6" x14ac:dyDescent="0.2">
      <c r="B854" s="13"/>
      <c r="F854" s="13"/>
    </row>
    <row r="855" spans="2:6" x14ac:dyDescent="0.2">
      <c r="B855" s="13"/>
      <c r="F855" s="13"/>
    </row>
    <row r="856" spans="2:6" x14ac:dyDescent="0.2">
      <c r="B856" s="13"/>
      <c r="F856" s="13"/>
    </row>
    <row r="857" spans="2:6" x14ac:dyDescent="0.2">
      <c r="B857" s="13"/>
      <c r="F857" s="13"/>
    </row>
    <row r="858" spans="2:6" x14ac:dyDescent="0.2">
      <c r="B858" s="13"/>
      <c r="F858" s="13"/>
    </row>
    <row r="859" spans="2:6" x14ac:dyDescent="0.2">
      <c r="B859" s="13"/>
      <c r="F859" s="13"/>
    </row>
    <row r="860" spans="2:6" x14ac:dyDescent="0.2">
      <c r="B860" s="13"/>
      <c r="F860" s="13"/>
    </row>
    <row r="861" spans="2:6" x14ac:dyDescent="0.2">
      <c r="B861" s="13"/>
      <c r="F861" s="13"/>
    </row>
    <row r="862" spans="2:6" x14ac:dyDescent="0.2">
      <c r="B862" s="13"/>
      <c r="F862" s="13"/>
    </row>
    <row r="863" spans="2:6" x14ac:dyDescent="0.2">
      <c r="B863" s="13"/>
      <c r="F863" s="13"/>
    </row>
    <row r="864" spans="2:6" x14ac:dyDescent="0.2">
      <c r="B864" s="13"/>
      <c r="F864" s="13"/>
    </row>
    <row r="865" spans="2:6" x14ac:dyDescent="0.2">
      <c r="B865" s="13"/>
      <c r="F865" s="13"/>
    </row>
    <row r="866" spans="2:6" x14ac:dyDescent="0.2">
      <c r="B866" s="13"/>
      <c r="F866" s="13"/>
    </row>
    <row r="867" spans="2:6" x14ac:dyDescent="0.2">
      <c r="B867" s="13"/>
      <c r="F867" s="13"/>
    </row>
    <row r="868" spans="2:6" x14ac:dyDescent="0.2">
      <c r="B868" s="13"/>
      <c r="F868" s="13"/>
    </row>
    <row r="869" spans="2:6" x14ac:dyDescent="0.2">
      <c r="B869" s="13"/>
      <c r="F869" s="13"/>
    </row>
    <row r="870" spans="2:6" x14ac:dyDescent="0.2">
      <c r="B870" s="13"/>
      <c r="F870" s="13"/>
    </row>
    <row r="871" spans="2:6" x14ac:dyDescent="0.2">
      <c r="B871" s="13"/>
      <c r="F871" s="13"/>
    </row>
    <row r="872" spans="2:6" x14ac:dyDescent="0.2">
      <c r="B872" s="13"/>
      <c r="F872" s="13"/>
    </row>
    <row r="873" spans="2:6" x14ac:dyDescent="0.2">
      <c r="B873" s="13"/>
      <c r="F873" s="13"/>
    </row>
    <row r="874" spans="2:6" x14ac:dyDescent="0.2">
      <c r="B874" s="13"/>
      <c r="F874" s="13"/>
    </row>
    <row r="875" spans="2:6" x14ac:dyDescent="0.2">
      <c r="B875" s="13"/>
      <c r="F875" s="13"/>
    </row>
    <row r="876" spans="2:6" x14ac:dyDescent="0.2">
      <c r="B876" s="13"/>
      <c r="F876" s="13"/>
    </row>
    <row r="877" spans="2:6" x14ac:dyDescent="0.2">
      <c r="B877" s="13"/>
      <c r="F877" s="13"/>
    </row>
    <row r="878" spans="2:6" x14ac:dyDescent="0.2">
      <c r="B878" s="13"/>
      <c r="F878" s="13"/>
    </row>
    <row r="879" spans="2:6" x14ac:dyDescent="0.2">
      <c r="B879" s="13"/>
      <c r="F879" s="13"/>
    </row>
    <row r="880" spans="2:6" x14ac:dyDescent="0.2">
      <c r="B880" s="13"/>
      <c r="F880" s="13"/>
    </row>
    <row r="881" spans="2:6" x14ac:dyDescent="0.2">
      <c r="B881" s="13"/>
      <c r="F881" s="13"/>
    </row>
    <row r="882" spans="2:6" x14ac:dyDescent="0.2">
      <c r="B882" s="13"/>
      <c r="F882" s="13"/>
    </row>
    <row r="883" spans="2:6" x14ac:dyDescent="0.2">
      <c r="B883" s="13"/>
      <c r="F883" s="13"/>
    </row>
    <row r="884" spans="2:6" x14ac:dyDescent="0.2">
      <c r="B884" s="13"/>
      <c r="F884" s="13"/>
    </row>
    <row r="885" spans="2:6" x14ac:dyDescent="0.2">
      <c r="B885" s="13"/>
      <c r="F885" s="13"/>
    </row>
    <row r="886" spans="2:6" x14ac:dyDescent="0.2">
      <c r="B886" s="13"/>
      <c r="F886" s="13"/>
    </row>
    <row r="887" spans="2:6" x14ac:dyDescent="0.2">
      <c r="B887" s="13"/>
      <c r="F887" s="13"/>
    </row>
    <row r="888" spans="2:6" x14ac:dyDescent="0.2">
      <c r="B888" s="13"/>
      <c r="F888" s="13"/>
    </row>
    <row r="889" spans="2:6" x14ac:dyDescent="0.2">
      <c r="B889" s="13"/>
      <c r="F889" s="13"/>
    </row>
    <row r="890" spans="2:6" x14ac:dyDescent="0.2">
      <c r="B890" s="13"/>
      <c r="F890" s="13"/>
    </row>
    <row r="891" spans="2:6" x14ac:dyDescent="0.2">
      <c r="B891" s="13"/>
      <c r="F891" s="13"/>
    </row>
    <row r="892" spans="2:6" x14ac:dyDescent="0.2">
      <c r="B892" s="13"/>
      <c r="F892" s="13"/>
    </row>
    <row r="893" spans="2:6" x14ac:dyDescent="0.2">
      <c r="B893" s="13"/>
      <c r="F893" s="13"/>
    </row>
    <row r="894" spans="2:6" x14ac:dyDescent="0.2">
      <c r="B894" s="13"/>
      <c r="F894" s="13"/>
    </row>
    <row r="895" spans="2:6" x14ac:dyDescent="0.2">
      <c r="B895" s="13"/>
      <c r="F895" s="13"/>
    </row>
    <row r="896" spans="2:6" x14ac:dyDescent="0.2">
      <c r="B896" s="13"/>
      <c r="F896" s="13"/>
    </row>
    <row r="897" spans="2:6" x14ac:dyDescent="0.2">
      <c r="B897" s="13"/>
      <c r="F897" s="13"/>
    </row>
    <row r="898" spans="2:6" x14ac:dyDescent="0.2">
      <c r="B898" s="13"/>
      <c r="F898" s="13"/>
    </row>
    <row r="899" spans="2:6" x14ac:dyDescent="0.2">
      <c r="B899" s="13"/>
      <c r="F899" s="13"/>
    </row>
    <row r="900" spans="2:6" x14ac:dyDescent="0.2">
      <c r="B900" s="13"/>
      <c r="F900" s="13"/>
    </row>
    <row r="901" spans="2:6" x14ac:dyDescent="0.2">
      <c r="B901" s="13"/>
      <c r="F901" s="13"/>
    </row>
    <row r="902" spans="2:6" x14ac:dyDescent="0.2">
      <c r="B902" s="13"/>
      <c r="F902" s="13"/>
    </row>
    <row r="903" spans="2:6" x14ac:dyDescent="0.2">
      <c r="B903" s="13"/>
      <c r="F903" s="13"/>
    </row>
    <row r="904" spans="2:6" x14ac:dyDescent="0.2">
      <c r="B904" s="13"/>
      <c r="F904" s="13"/>
    </row>
    <row r="905" spans="2:6" x14ac:dyDescent="0.2">
      <c r="B905" s="13"/>
      <c r="F905" s="13"/>
    </row>
    <row r="906" spans="2:6" x14ac:dyDescent="0.2">
      <c r="B906" s="13"/>
      <c r="F906" s="13"/>
    </row>
    <row r="907" spans="2:6" x14ac:dyDescent="0.2">
      <c r="B907" s="13"/>
      <c r="F907" s="13"/>
    </row>
    <row r="908" spans="2:6" x14ac:dyDescent="0.2">
      <c r="B908" s="13"/>
      <c r="F908" s="13"/>
    </row>
    <row r="909" spans="2:6" x14ac:dyDescent="0.2">
      <c r="B909" s="13"/>
      <c r="F909" s="13"/>
    </row>
    <row r="910" spans="2:6" x14ac:dyDescent="0.2">
      <c r="B910" s="13"/>
      <c r="F910" s="13"/>
    </row>
    <row r="911" spans="2:6" x14ac:dyDescent="0.2">
      <c r="B911" s="13"/>
      <c r="F911" s="13"/>
    </row>
    <row r="912" spans="2:6" x14ac:dyDescent="0.2">
      <c r="B912" s="13"/>
      <c r="F912" s="13"/>
    </row>
    <row r="913" spans="2:6" x14ac:dyDescent="0.2">
      <c r="B913" s="13"/>
      <c r="F913" s="13"/>
    </row>
    <row r="914" spans="2:6" x14ac:dyDescent="0.2">
      <c r="B914" s="13"/>
      <c r="F914" s="13"/>
    </row>
    <row r="915" spans="2:6" x14ac:dyDescent="0.2">
      <c r="B915" s="13"/>
      <c r="F915" s="13"/>
    </row>
    <row r="916" spans="2:6" x14ac:dyDescent="0.2">
      <c r="B916" s="13"/>
      <c r="F916" s="13"/>
    </row>
    <row r="917" spans="2:6" x14ac:dyDescent="0.2">
      <c r="B917" s="13"/>
      <c r="F917" s="13"/>
    </row>
    <row r="918" spans="2:6" x14ac:dyDescent="0.2">
      <c r="B918" s="13"/>
      <c r="F918" s="13"/>
    </row>
    <row r="919" spans="2:6" x14ac:dyDescent="0.2">
      <c r="B919" s="13"/>
      <c r="F919" s="13"/>
    </row>
    <row r="920" spans="2:6" x14ac:dyDescent="0.2">
      <c r="B920" s="13"/>
      <c r="F920" s="13"/>
    </row>
    <row r="921" spans="2:6" x14ac:dyDescent="0.2">
      <c r="B921" s="13"/>
      <c r="F921" s="13"/>
    </row>
    <row r="922" spans="2:6" x14ac:dyDescent="0.2">
      <c r="B922" s="13"/>
      <c r="F922" s="13"/>
    </row>
    <row r="923" spans="2:6" x14ac:dyDescent="0.2">
      <c r="B923" s="13"/>
      <c r="F923" s="13"/>
    </row>
    <row r="924" spans="2:6" x14ac:dyDescent="0.2">
      <c r="B924" s="13"/>
      <c r="F924" s="13"/>
    </row>
    <row r="925" spans="2:6" x14ac:dyDescent="0.2">
      <c r="B925" s="13"/>
      <c r="F925" s="13"/>
    </row>
    <row r="926" spans="2:6" x14ac:dyDescent="0.2">
      <c r="B926" s="13"/>
      <c r="F926" s="13"/>
    </row>
    <row r="927" spans="2:6" x14ac:dyDescent="0.2">
      <c r="B927" s="13"/>
      <c r="F927" s="13"/>
    </row>
    <row r="928" spans="2:6" x14ac:dyDescent="0.2">
      <c r="B928" s="13"/>
      <c r="F928" s="13"/>
    </row>
    <row r="929" spans="2:6" x14ac:dyDescent="0.2">
      <c r="B929" s="13"/>
      <c r="F929" s="13"/>
    </row>
    <row r="930" spans="2:6" x14ac:dyDescent="0.2">
      <c r="B930" s="13"/>
      <c r="F930" s="13"/>
    </row>
    <row r="931" spans="2:6" x14ac:dyDescent="0.2">
      <c r="B931" s="13"/>
      <c r="F931" s="13"/>
    </row>
    <row r="932" spans="2:6" x14ac:dyDescent="0.2">
      <c r="B932" s="13"/>
      <c r="F932" s="13"/>
    </row>
    <row r="933" spans="2:6" x14ac:dyDescent="0.2">
      <c r="B933" s="13"/>
      <c r="F933" s="13"/>
    </row>
    <row r="934" spans="2:6" x14ac:dyDescent="0.2">
      <c r="B934" s="13"/>
      <c r="F934" s="13"/>
    </row>
    <row r="935" spans="2:6" x14ac:dyDescent="0.2">
      <c r="B935" s="13"/>
      <c r="F935" s="13"/>
    </row>
    <row r="936" spans="2:6" x14ac:dyDescent="0.2">
      <c r="B936" s="13"/>
      <c r="F936" s="13"/>
    </row>
    <row r="937" spans="2:6" x14ac:dyDescent="0.2">
      <c r="B937" s="13"/>
      <c r="F937" s="13"/>
    </row>
    <row r="938" spans="2:6" x14ac:dyDescent="0.2">
      <c r="B938" s="13"/>
      <c r="F938" s="13"/>
    </row>
    <row r="939" spans="2:6" x14ac:dyDescent="0.2">
      <c r="B939" s="13"/>
      <c r="F939" s="13"/>
    </row>
    <row r="940" spans="2:6" x14ac:dyDescent="0.2">
      <c r="B940" s="13"/>
      <c r="F940" s="13"/>
    </row>
    <row r="941" spans="2:6" x14ac:dyDescent="0.2">
      <c r="B941" s="13"/>
      <c r="F941" s="13"/>
    </row>
    <row r="942" spans="2:6" x14ac:dyDescent="0.2">
      <c r="B942" s="13"/>
      <c r="F942" s="13"/>
    </row>
    <row r="943" spans="2:6" x14ac:dyDescent="0.2">
      <c r="B943" s="13"/>
      <c r="F943" s="13"/>
    </row>
    <row r="944" spans="2:6" x14ac:dyDescent="0.2">
      <c r="B944" s="13"/>
      <c r="F944" s="13"/>
    </row>
    <row r="945" spans="2:6" x14ac:dyDescent="0.2">
      <c r="B945" s="13"/>
      <c r="F945" s="13"/>
    </row>
    <row r="946" spans="2:6" x14ac:dyDescent="0.2">
      <c r="B946" s="13"/>
      <c r="F946" s="13"/>
    </row>
    <row r="947" spans="2:6" x14ac:dyDescent="0.2">
      <c r="B947" s="13"/>
      <c r="F947" s="13"/>
    </row>
    <row r="948" spans="2:6" x14ac:dyDescent="0.2">
      <c r="B948" s="13"/>
      <c r="F948" s="13"/>
    </row>
    <row r="949" spans="2:6" x14ac:dyDescent="0.2">
      <c r="B949" s="13"/>
      <c r="F949" s="13"/>
    </row>
    <row r="950" spans="2:6" x14ac:dyDescent="0.2">
      <c r="B950" s="13"/>
      <c r="F950" s="13"/>
    </row>
    <row r="951" spans="2:6" x14ac:dyDescent="0.2">
      <c r="B951" s="13"/>
      <c r="F951" s="13"/>
    </row>
    <row r="952" spans="2:6" x14ac:dyDescent="0.2">
      <c r="B952" s="13"/>
      <c r="F952" s="13"/>
    </row>
    <row r="953" spans="2:6" x14ac:dyDescent="0.2">
      <c r="B953" s="13"/>
      <c r="F953" s="13"/>
    </row>
    <row r="954" spans="2:6" x14ac:dyDescent="0.2">
      <c r="B954" s="13"/>
      <c r="F954" s="13"/>
    </row>
    <row r="955" spans="2:6" x14ac:dyDescent="0.2">
      <c r="B955" s="13"/>
      <c r="F955" s="13"/>
    </row>
    <row r="956" spans="2:6" x14ac:dyDescent="0.2">
      <c r="B956" s="13"/>
      <c r="F956" s="13"/>
    </row>
    <row r="957" spans="2:6" x14ac:dyDescent="0.2">
      <c r="B957" s="13"/>
      <c r="F957" s="13"/>
    </row>
    <row r="958" spans="2:6" x14ac:dyDescent="0.2">
      <c r="B958" s="13"/>
      <c r="F958" s="13"/>
    </row>
    <row r="959" spans="2:6" x14ac:dyDescent="0.2">
      <c r="B959" s="13"/>
      <c r="F959" s="13"/>
    </row>
    <row r="960" spans="2:6" x14ac:dyDescent="0.2">
      <c r="B960" s="13"/>
      <c r="F960" s="13"/>
    </row>
    <row r="961" spans="2:6" x14ac:dyDescent="0.2">
      <c r="B961" s="13"/>
      <c r="F961" s="13"/>
    </row>
    <row r="962" spans="2:6" x14ac:dyDescent="0.2">
      <c r="B962" s="13"/>
      <c r="F962" s="13"/>
    </row>
    <row r="963" spans="2:6" x14ac:dyDescent="0.2">
      <c r="B963" s="13"/>
      <c r="F963" s="13"/>
    </row>
    <row r="964" spans="2:6" x14ac:dyDescent="0.2">
      <c r="B964" s="13"/>
      <c r="F964" s="13"/>
    </row>
    <row r="965" spans="2:6" x14ac:dyDescent="0.2">
      <c r="B965" s="13"/>
      <c r="F965" s="13"/>
    </row>
    <row r="966" spans="2:6" x14ac:dyDescent="0.2">
      <c r="B966" s="13"/>
      <c r="F966" s="13"/>
    </row>
    <row r="967" spans="2:6" x14ac:dyDescent="0.2">
      <c r="B967" s="13"/>
      <c r="F967" s="13"/>
    </row>
    <row r="968" spans="2:6" x14ac:dyDescent="0.2">
      <c r="B968" s="13"/>
      <c r="F968" s="13"/>
    </row>
    <row r="969" spans="2:6" x14ac:dyDescent="0.2">
      <c r="B969" s="13"/>
      <c r="F969" s="13"/>
    </row>
    <row r="970" spans="2:6" x14ac:dyDescent="0.2">
      <c r="B970" s="13"/>
      <c r="F970" s="13"/>
    </row>
    <row r="971" spans="2:6" x14ac:dyDescent="0.2">
      <c r="B971" s="13"/>
      <c r="F971" s="13"/>
    </row>
    <row r="972" spans="2:6" x14ac:dyDescent="0.2">
      <c r="B972" s="13"/>
      <c r="F972" s="13"/>
    </row>
    <row r="973" spans="2:6" x14ac:dyDescent="0.2">
      <c r="B973" s="13"/>
      <c r="F973" s="13"/>
    </row>
    <row r="974" spans="2:6" x14ac:dyDescent="0.2">
      <c r="B974" s="13"/>
      <c r="F974" s="13"/>
    </row>
    <row r="975" spans="2:6" x14ac:dyDescent="0.2">
      <c r="B975" s="13"/>
      <c r="F975" s="13"/>
    </row>
    <row r="976" spans="2:6" x14ac:dyDescent="0.2">
      <c r="B976" s="13"/>
      <c r="F976" s="13"/>
    </row>
    <row r="977" spans="2:6" x14ac:dyDescent="0.2">
      <c r="B977" s="13"/>
      <c r="F977" s="13"/>
    </row>
    <row r="978" spans="2:6" x14ac:dyDescent="0.2">
      <c r="B978" s="13"/>
      <c r="F978" s="13"/>
    </row>
    <row r="979" spans="2:6" x14ac:dyDescent="0.2">
      <c r="B979" s="13"/>
      <c r="F979" s="13"/>
    </row>
    <row r="980" spans="2:6" x14ac:dyDescent="0.2">
      <c r="B980" s="13"/>
      <c r="F980" s="13"/>
    </row>
    <row r="981" spans="2:6" x14ac:dyDescent="0.2">
      <c r="B981" s="13"/>
      <c r="F981" s="13"/>
    </row>
    <row r="982" spans="2:6" x14ac:dyDescent="0.2">
      <c r="B982" s="13"/>
      <c r="F982" s="13"/>
    </row>
    <row r="983" spans="2:6" x14ac:dyDescent="0.2">
      <c r="B983" s="13"/>
      <c r="F983" s="13"/>
    </row>
    <row r="984" spans="2:6" x14ac:dyDescent="0.2">
      <c r="B984" s="13"/>
      <c r="F984" s="13"/>
    </row>
    <row r="985" spans="2:6" x14ac:dyDescent="0.2">
      <c r="B985" s="13"/>
      <c r="F985" s="13"/>
    </row>
    <row r="986" spans="2:6" x14ac:dyDescent="0.2">
      <c r="B986" s="13"/>
      <c r="F986" s="13"/>
    </row>
    <row r="987" spans="2:6" x14ac:dyDescent="0.2">
      <c r="B987" s="13"/>
      <c r="F987" s="13"/>
    </row>
    <row r="988" spans="2:6" x14ac:dyDescent="0.2">
      <c r="B988" s="13"/>
      <c r="F988" s="13"/>
    </row>
    <row r="989" spans="2:6" x14ac:dyDescent="0.2">
      <c r="B989" s="13"/>
      <c r="F989" s="13"/>
    </row>
    <row r="990" spans="2:6" x14ac:dyDescent="0.2">
      <c r="B990" s="13"/>
      <c r="F990" s="13"/>
    </row>
    <row r="991" spans="2:6" x14ac:dyDescent="0.2">
      <c r="B991" s="13"/>
      <c r="F991" s="13"/>
    </row>
    <row r="992" spans="2:6" x14ac:dyDescent="0.2">
      <c r="B992" s="13"/>
      <c r="F992" s="13"/>
    </row>
    <row r="993" spans="2:6" x14ac:dyDescent="0.2">
      <c r="B993" s="13"/>
      <c r="F993" s="13"/>
    </row>
    <row r="994" spans="2:6" x14ac:dyDescent="0.2">
      <c r="B994" s="13"/>
      <c r="F994" s="13"/>
    </row>
    <row r="995" spans="2:6" x14ac:dyDescent="0.2">
      <c r="B995" s="13"/>
      <c r="F995" s="13"/>
    </row>
    <row r="996" spans="2:6" x14ac:dyDescent="0.2">
      <c r="B996" s="13"/>
      <c r="F996" s="13"/>
    </row>
    <row r="997" spans="2:6" x14ac:dyDescent="0.2">
      <c r="B997" s="13"/>
      <c r="F997" s="13"/>
    </row>
    <row r="998" spans="2:6" x14ac:dyDescent="0.2">
      <c r="B998" s="13"/>
      <c r="F998" s="13"/>
    </row>
    <row r="999" spans="2:6" x14ac:dyDescent="0.2">
      <c r="B999" s="13"/>
      <c r="F999" s="13"/>
    </row>
    <row r="1000" spans="2:6" x14ac:dyDescent="0.2">
      <c r="B1000" s="13"/>
      <c r="F1000" s="13"/>
    </row>
    <row r="1001" spans="2:6" x14ac:dyDescent="0.2">
      <c r="B1001" s="13"/>
      <c r="F1001" s="13"/>
    </row>
    <row r="1002" spans="2:6" x14ac:dyDescent="0.2">
      <c r="B1002" s="13"/>
      <c r="F1002" s="13"/>
    </row>
    <row r="1003" spans="2:6" x14ac:dyDescent="0.2">
      <c r="B1003" s="13"/>
      <c r="F1003" s="13"/>
    </row>
    <row r="1004" spans="2:6" x14ac:dyDescent="0.2">
      <c r="B1004" s="13"/>
      <c r="F1004" s="13"/>
    </row>
    <row r="1005" spans="2:6" x14ac:dyDescent="0.2">
      <c r="B1005" s="13"/>
      <c r="F1005" s="13"/>
    </row>
    <row r="1006" spans="2:6" x14ac:dyDescent="0.2">
      <c r="B1006" s="13"/>
      <c r="F1006" s="13"/>
    </row>
    <row r="1007" spans="2:6" x14ac:dyDescent="0.2">
      <c r="B1007" s="13"/>
      <c r="F1007" s="13"/>
    </row>
    <row r="1008" spans="2:6" x14ac:dyDescent="0.2">
      <c r="B1008" s="13"/>
      <c r="F1008" s="13"/>
    </row>
    <row r="1009" spans="2:6" x14ac:dyDescent="0.2">
      <c r="B1009" s="13"/>
      <c r="F1009" s="13"/>
    </row>
    <row r="1010" spans="2:6" x14ac:dyDescent="0.2">
      <c r="B1010" s="13"/>
      <c r="F1010" s="13"/>
    </row>
    <row r="1011" spans="2:6" x14ac:dyDescent="0.2">
      <c r="B1011" s="13"/>
      <c r="F1011" s="13"/>
    </row>
    <row r="1012" spans="2:6" x14ac:dyDescent="0.2">
      <c r="B1012" s="13"/>
      <c r="F1012" s="13"/>
    </row>
    <row r="1013" spans="2:6" x14ac:dyDescent="0.2">
      <c r="B1013" s="13"/>
      <c r="F1013" s="13"/>
    </row>
    <row r="1014" spans="2:6" x14ac:dyDescent="0.2">
      <c r="B1014" s="13"/>
      <c r="F1014" s="13"/>
    </row>
    <row r="1015" spans="2:6" x14ac:dyDescent="0.2">
      <c r="B1015" s="13"/>
      <c r="F1015" s="13"/>
    </row>
    <row r="1016" spans="2:6" x14ac:dyDescent="0.2">
      <c r="B1016" s="13"/>
      <c r="F1016" s="13"/>
    </row>
    <row r="1017" spans="2:6" x14ac:dyDescent="0.2">
      <c r="B1017" s="13"/>
      <c r="F1017" s="13"/>
    </row>
    <row r="1018" spans="2:6" x14ac:dyDescent="0.2">
      <c r="B1018" s="13"/>
      <c r="F1018" s="13"/>
    </row>
    <row r="1019" spans="2:6" x14ac:dyDescent="0.2">
      <c r="B1019" s="13"/>
      <c r="F1019" s="13"/>
    </row>
    <row r="1020" spans="2:6" x14ac:dyDescent="0.2">
      <c r="B1020" s="13"/>
      <c r="F1020" s="13"/>
    </row>
    <row r="1021" spans="2:6" x14ac:dyDescent="0.2">
      <c r="B1021" s="13"/>
      <c r="F1021" s="13"/>
    </row>
    <row r="1022" spans="2:6" x14ac:dyDescent="0.2">
      <c r="B1022" s="13"/>
      <c r="F1022" s="13"/>
    </row>
    <row r="1023" spans="2:6" x14ac:dyDescent="0.2">
      <c r="B1023" s="13"/>
      <c r="F1023" s="13"/>
    </row>
    <row r="1024" spans="2:6" x14ac:dyDescent="0.2">
      <c r="B1024" s="13"/>
      <c r="F1024" s="13"/>
    </row>
    <row r="1025" spans="2:6" x14ac:dyDescent="0.2">
      <c r="B1025" s="13"/>
      <c r="F1025" s="13"/>
    </row>
    <row r="1026" spans="2:6" x14ac:dyDescent="0.2">
      <c r="B1026" s="13"/>
      <c r="F1026" s="13"/>
    </row>
    <row r="1027" spans="2:6" x14ac:dyDescent="0.2">
      <c r="B1027" s="13"/>
      <c r="F1027" s="13"/>
    </row>
    <row r="1028" spans="2:6" x14ac:dyDescent="0.2">
      <c r="B1028" s="13"/>
      <c r="F1028" s="13"/>
    </row>
    <row r="1029" spans="2:6" x14ac:dyDescent="0.2">
      <c r="B1029" s="13"/>
      <c r="F1029" s="13"/>
    </row>
    <row r="1030" spans="2:6" x14ac:dyDescent="0.2">
      <c r="B1030" s="13"/>
      <c r="F1030" s="13"/>
    </row>
    <row r="1031" spans="2:6" x14ac:dyDescent="0.2">
      <c r="B1031" s="13"/>
      <c r="F1031" s="13"/>
    </row>
    <row r="1032" spans="2:6" x14ac:dyDescent="0.2">
      <c r="B1032" s="13"/>
      <c r="F1032" s="13"/>
    </row>
    <row r="1033" spans="2:6" x14ac:dyDescent="0.2">
      <c r="B1033" s="13"/>
      <c r="F1033" s="13"/>
    </row>
    <row r="1034" spans="2:6" x14ac:dyDescent="0.2">
      <c r="B1034" s="13"/>
      <c r="F1034" s="13"/>
    </row>
    <row r="1035" spans="2:6" x14ac:dyDescent="0.2">
      <c r="B1035" s="13"/>
      <c r="F1035" s="13"/>
    </row>
    <row r="1036" spans="2:6" x14ac:dyDescent="0.2">
      <c r="B1036" s="13"/>
      <c r="F1036" s="13"/>
    </row>
    <row r="1037" spans="2:6" x14ac:dyDescent="0.2">
      <c r="B1037" s="13"/>
      <c r="F1037" s="13"/>
    </row>
    <row r="1038" spans="2:6" x14ac:dyDescent="0.2">
      <c r="B1038" s="13"/>
      <c r="F1038" s="13"/>
    </row>
    <row r="1039" spans="2:6" x14ac:dyDescent="0.2">
      <c r="B1039" s="13"/>
      <c r="F1039" s="13"/>
    </row>
    <row r="1040" spans="2:6" x14ac:dyDescent="0.2">
      <c r="B1040" s="13"/>
      <c r="F1040" s="13"/>
    </row>
    <row r="1041" spans="2:6" x14ac:dyDescent="0.2">
      <c r="B1041" s="13"/>
      <c r="F1041" s="13"/>
    </row>
    <row r="1042" spans="2:6" x14ac:dyDescent="0.2">
      <c r="B1042" s="13"/>
      <c r="F1042" s="13"/>
    </row>
    <row r="1043" spans="2:6" x14ac:dyDescent="0.2">
      <c r="B1043" s="13"/>
      <c r="F1043" s="13"/>
    </row>
    <row r="1044" spans="2:6" x14ac:dyDescent="0.2">
      <c r="B1044" s="13"/>
      <c r="F1044" s="13"/>
    </row>
    <row r="1045" spans="2:6" x14ac:dyDescent="0.2">
      <c r="B1045" s="13"/>
      <c r="F1045" s="13"/>
    </row>
    <row r="1046" spans="2:6" x14ac:dyDescent="0.2">
      <c r="B1046" s="13"/>
      <c r="F1046" s="13"/>
    </row>
    <row r="1047" spans="2:6" x14ac:dyDescent="0.2">
      <c r="B1047" s="13"/>
      <c r="F1047" s="13"/>
    </row>
    <row r="1048" spans="2:6" x14ac:dyDescent="0.2">
      <c r="B1048" s="13"/>
      <c r="F1048" s="13"/>
    </row>
    <row r="1049" spans="2:6" x14ac:dyDescent="0.2">
      <c r="B1049" s="13"/>
      <c r="F1049" s="13"/>
    </row>
    <row r="1050" spans="2:6" x14ac:dyDescent="0.2">
      <c r="B1050" s="13"/>
      <c r="F1050" s="13"/>
    </row>
    <row r="1051" spans="2:6" x14ac:dyDescent="0.2">
      <c r="B1051" s="13"/>
      <c r="F1051" s="13"/>
    </row>
    <row r="1052" spans="2:6" x14ac:dyDescent="0.2">
      <c r="B1052" s="13"/>
      <c r="F1052" s="13"/>
    </row>
    <row r="1053" spans="2:6" x14ac:dyDescent="0.2">
      <c r="B1053" s="13"/>
      <c r="F1053" s="13"/>
    </row>
    <row r="1054" spans="2:6" x14ac:dyDescent="0.2">
      <c r="B1054" s="13"/>
      <c r="F1054" s="13"/>
    </row>
    <row r="1055" spans="2:6" x14ac:dyDescent="0.2">
      <c r="B1055" s="13"/>
      <c r="F1055" s="13"/>
    </row>
    <row r="1056" spans="2:6" x14ac:dyDescent="0.2">
      <c r="B1056" s="13"/>
      <c r="F1056" s="13"/>
    </row>
    <row r="1057" spans="2:6" x14ac:dyDescent="0.2">
      <c r="B1057" s="13"/>
      <c r="F1057" s="13"/>
    </row>
    <row r="1058" spans="2:6" x14ac:dyDescent="0.2">
      <c r="B1058" s="13"/>
      <c r="F1058" s="13"/>
    </row>
    <row r="1059" spans="2:6" x14ac:dyDescent="0.2">
      <c r="B1059" s="13"/>
      <c r="F1059" s="13"/>
    </row>
    <row r="1060" spans="2:6" x14ac:dyDescent="0.2">
      <c r="B1060" s="13"/>
      <c r="F1060" s="13"/>
    </row>
    <row r="1061" spans="2:6" x14ac:dyDescent="0.2">
      <c r="B1061" s="13"/>
      <c r="F1061" s="13"/>
    </row>
    <row r="1062" spans="2:6" x14ac:dyDescent="0.2">
      <c r="B1062" s="13"/>
      <c r="F1062" s="13"/>
    </row>
    <row r="1063" spans="2:6" x14ac:dyDescent="0.2">
      <c r="B1063" s="13"/>
      <c r="F1063" s="13"/>
    </row>
    <row r="1064" spans="2:6" x14ac:dyDescent="0.2">
      <c r="B1064" s="13"/>
      <c r="F1064" s="13"/>
    </row>
    <row r="1065" spans="2:6" x14ac:dyDescent="0.2">
      <c r="B1065" s="13"/>
      <c r="F1065" s="13"/>
    </row>
    <row r="1066" spans="2:6" x14ac:dyDescent="0.2">
      <c r="B1066" s="13"/>
      <c r="F1066" s="13"/>
    </row>
    <row r="1067" spans="2:6" x14ac:dyDescent="0.2">
      <c r="B1067" s="13"/>
      <c r="F1067" s="13"/>
    </row>
    <row r="1068" spans="2:6" x14ac:dyDescent="0.2">
      <c r="B1068" s="13"/>
      <c r="F1068" s="13"/>
    </row>
    <row r="1069" spans="2:6" x14ac:dyDescent="0.2">
      <c r="B1069" s="13"/>
      <c r="F1069" s="13"/>
    </row>
    <row r="1070" spans="2:6" x14ac:dyDescent="0.2">
      <c r="B1070" s="13"/>
      <c r="F1070" s="13"/>
    </row>
    <row r="1071" spans="2:6" x14ac:dyDescent="0.2">
      <c r="B1071" s="13"/>
      <c r="F1071" s="13"/>
    </row>
    <row r="1072" spans="2:6" x14ac:dyDescent="0.2">
      <c r="B1072" s="13"/>
      <c r="F1072" s="13"/>
    </row>
    <row r="1073" spans="2:6" x14ac:dyDescent="0.2">
      <c r="B1073" s="13"/>
      <c r="F1073" s="13"/>
    </row>
    <row r="1074" spans="2:6" x14ac:dyDescent="0.2">
      <c r="B1074" s="13"/>
      <c r="F1074" s="13"/>
    </row>
    <row r="1075" spans="2:6" x14ac:dyDescent="0.2">
      <c r="B1075" s="13"/>
      <c r="F1075" s="13"/>
    </row>
    <row r="1076" spans="2:6" x14ac:dyDescent="0.2">
      <c r="B1076" s="13"/>
      <c r="F1076" s="13"/>
    </row>
    <row r="1077" spans="2:6" x14ac:dyDescent="0.2">
      <c r="B1077" s="13"/>
      <c r="F1077" s="13"/>
    </row>
    <row r="1078" spans="2:6" x14ac:dyDescent="0.2">
      <c r="B1078" s="13"/>
      <c r="F1078" s="13"/>
    </row>
    <row r="1079" spans="2:6" x14ac:dyDescent="0.2">
      <c r="B1079" s="13"/>
      <c r="F1079" s="13"/>
    </row>
    <row r="1080" spans="2:6" x14ac:dyDescent="0.2">
      <c r="B1080" s="13"/>
      <c r="F1080" s="13"/>
    </row>
    <row r="1081" spans="2:6" x14ac:dyDescent="0.2">
      <c r="B1081" s="13"/>
      <c r="F1081" s="13"/>
    </row>
    <row r="1082" spans="2:6" x14ac:dyDescent="0.2">
      <c r="B1082" s="13"/>
      <c r="F1082" s="13"/>
    </row>
    <row r="1083" spans="2:6" x14ac:dyDescent="0.2">
      <c r="B1083" s="13"/>
      <c r="F1083" s="13"/>
    </row>
    <row r="1084" spans="2:6" x14ac:dyDescent="0.2">
      <c r="B1084" s="13"/>
      <c r="F1084" s="13"/>
    </row>
    <row r="1085" spans="2:6" x14ac:dyDescent="0.2">
      <c r="B1085" s="13"/>
      <c r="F1085" s="13"/>
    </row>
    <row r="1086" spans="2:6" x14ac:dyDescent="0.2">
      <c r="B1086" s="13"/>
      <c r="F1086" s="13"/>
    </row>
    <row r="1087" spans="2:6" x14ac:dyDescent="0.2">
      <c r="B1087" s="13"/>
      <c r="F1087" s="13"/>
    </row>
    <row r="1088" spans="2:6" x14ac:dyDescent="0.2">
      <c r="B1088" s="13"/>
      <c r="F1088" s="13"/>
    </row>
    <row r="1089" spans="2:6" x14ac:dyDescent="0.2">
      <c r="B1089" s="13"/>
      <c r="F1089" s="13"/>
    </row>
    <row r="1090" spans="2:6" x14ac:dyDescent="0.2">
      <c r="B1090" s="13"/>
      <c r="F1090" s="13"/>
    </row>
    <row r="1091" spans="2:6" x14ac:dyDescent="0.2">
      <c r="B1091" s="13"/>
      <c r="F1091" s="13"/>
    </row>
    <row r="1092" spans="2:6" x14ac:dyDescent="0.2">
      <c r="B1092" s="13"/>
      <c r="F1092" s="13"/>
    </row>
    <row r="1093" spans="2:6" x14ac:dyDescent="0.2">
      <c r="B1093" s="13"/>
      <c r="F1093" s="13"/>
    </row>
    <row r="1094" spans="2:6" x14ac:dyDescent="0.2">
      <c r="B1094" s="13"/>
      <c r="F1094" s="13"/>
    </row>
    <row r="1095" spans="2:6" x14ac:dyDescent="0.2">
      <c r="B1095" s="13"/>
      <c r="F1095" s="13"/>
    </row>
    <row r="1096" spans="2:6" x14ac:dyDescent="0.2">
      <c r="B1096" s="13"/>
      <c r="F1096" s="13"/>
    </row>
    <row r="1097" spans="2:6" x14ac:dyDescent="0.2">
      <c r="B1097" s="13"/>
      <c r="F1097" s="13"/>
    </row>
    <row r="1098" spans="2:6" x14ac:dyDescent="0.2">
      <c r="B1098" s="13"/>
      <c r="F1098" s="13"/>
    </row>
    <row r="1099" spans="2:6" x14ac:dyDescent="0.2">
      <c r="B1099" s="13"/>
      <c r="F1099" s="13"/>
    </row>
    <row r="1100" spans="2:6" x14ac:dyDescent="0.2">
      <c r="B1100" s="13"/>
      <c r="F1100" s="13"/>
    </row>
    <row r="1101" spans="2:6" x14ac:dyDescent="0.2">
      <c r="B1101" s="13"/>
      <c r="F1101" s="13"/>
    </row>
    <row r="1102" spans="2:6" x14ac:dyDescent="0.2">
      <c r="B1102" s="13"/>
      <c r="F1102" s="13"/>
    </row>
    <row r="1103" spans="2:6" x14ac:dyDescent="0.2">
      <c r="B1103" s="13"/>
      <c r="F1103" s="13"/>
    </row>
    <row r="1104" spans="2:6" x14ac:dyDescent="0.2">
      <c r="B1104" s="13"/>
      <c r="F1104" s="13"/>
    </row>
    <row r="1105" spans="2:6" x14ac:dyDescent="0.2">
      <c r="B1105" s="13"/>
      <c r="F1105" s="13"/>
    </row>
    <row r="1106" spans="2:6" x14ac:dyDescent="0.2">
      <c r="B1106" s="13"/>
      <c r="F1106" s="13"/>
    </row>
    <row r="1107" spans="2:6" x14ac:dyDescent="0.2">
      <c r="B1107" s="13"/>
      <c r="F1107" s="13"/>
    </row>
    <row r="1108" spans="2:6" x14ac:dyDescent="0.2">
      <c r="B1108" s="13"/>
      <c r="F1108" s="13"/>
    </row>
    <row r="1109" spans="2:6" x14ac:dyDescent="0.2">
      <c r="B1109" s="13"/>
      <c r="F1109" s="13"/>
    </row>
    <row r="1110" spans="2:6" x14ac:dyDescent="0.2">
      <c r="B1110" s="13"/>
      <c r="F1110" s="13"/>
    </row>
    <row r="1111" spans="2:6" x14ac:dyDescent="0.2">
      <c r="B1111" s="13"/>
      <c r="F1111" s="13"/>
    </row>
    <row r="1112" spans="2:6" x14ac:dyDescent="0.2">
      <c r="B1112" s="13"/>
      <c r="F1112" s="13"/>
    </row>
    <row r="1113" spans="2:6" x14ac:dyDescent="0.2">
      <c r="B1113" s="13"/>
      <c r="F1113" s="13"/>
    </row>
    <row r="1114" spans="2:6" x14ac:dyDescent="0.2">
      <c r="B1114" s="13"/>
      <c r="F1114" s="13"/>
    </row>
    <row r="1115" spans="2:6" x14ac:dyDescent="0.2">
      <c r="B1115" s="13"/>
      <c r="F1115" s="13"/>
    </row>
    <row r="1116" spans="2:6" x14ac:dyDescent="0.2">
      <c r="B1116" s="13"/>
      <c r="F1116" s="13"/>
    </row>
    <row r="1117" spans="2:6" x14ac:dyDescent="0.2">
      <c r="B1117" s="13"/>
      <c r="F1117" s="13"/>
    </row>
    <row r="1118" spans="2:6" x14ac:dyDescent="0.2">
      <c r="B1118" s="13"/>
      <c r="F1118" s="13"/>
    </row>
    <row r="1119" spans="2:6" x14ac:dyDescent="0.2">
      <c r="B1119" s="13"/>
      <c r="F1119" s="13"/>
    </row>
    <row r="1120" spans="2:6" x14ac:dyDescent="0.2">
      <c r="B1120" s="13"/>
      <c r="F1120" s="13"/>
    </row>
    <row r="1121" spans="2:6" x14ac:dyDescent="0.2">
      <c r="B1121" s="13"/>
      <c r="F1121" s="13"/>
    </row>
    <row r="1122" spans="2:6" x14ac:dyDescent="0.2">
      <c r="B1122" s="13"/>
      <c r="F1122" s="13"/>
    </row>
    <row r="1123" spans="2:6" x14ac:dyDescent="0.2">
      <c r="B1123" s="13"/>
      <c r="F1123" s="13"/>
    </row>
    <row r="1124" spans="2:6" x14ac:dyDescent="0.2">
      <c r="B1124" s="13"/>
      <c r="F1124" s="13"/>
    </row>
    <row r="1125" spans="2:6" x14ac:dyDescent="0.2">
      <c r="B1125" s="13"/>
      <c r="F1125" s="13"/>
    </row>
    <row r="1126" spans="2:6" x14ac:dyDescent="0.2">
      <c r="B1126" s="13"/>
      <c r="F1126" s="13"/>
    </row>
    <row r="1127" spans="2:6" x14ac:dyDescent="0.2">
      <c r="B1127" s="13"/>
      <c r="F1127" s="13"/>
    </row>
    <row r="1128" spans="2:6" x14ac:dyDescent="0.2">
      <c r="B1128" s="13"/>
      <c r="F1128" s="13"/>
    </row>
    <row r="1129" spans="2:6" x14ac:dyDescent="0.2">
      <c r="B1129" s="13"/>
      <c r="F1129" s="13"/>
    </row>
    <row r="1130" spans="2:6" x14ac:dyDescent="0.2">
      <c r="B1130" s="13"/>
      <c r="F1130" s="13"/>
    </row>
    <row r="1131" spans="2:6" x14ac:dyDescent="0.2">
      <c r="B1131" s="13"/>
      <c r="F1131" s="13"/>
    </row>
    <row r="1132" spans="2:6" x14ac:dyDescent="0.2">
      <c r="B1132" s="13"/>
      <c r="F1132" s="13"/>
    </row>
    <row r="1133" spans="2:6" x14ac:dyDescent="0.2">
      <c r="B1133" s="13"/>
      <c r="F1133" s="13"/>
    </row>
    <row r="1134" spans="2:6" x14ac:dyDescent="0.2">
      <c r="B1134" s="13"/>
      <c r="F1134" s="13"/>
    </row>
    <row r="1135" spans="2:6" x14ac:dyDescent="0.2">
      <c r="B1135" s="13"/>
      <c r="F1135" s="13"/>
    </row>
    <row r="1136" spans="2:6" x14ac:dyDescent="0.2">
      <c r="B1136" s="13"/>
      <c r="F1136" s="13"/>
    </row>
    <row r="1137" spans="2:6" x14ac:dyDescent="0.2">
      <c r="B1137" s="13"/>
      <c r="F1137" s="13"/>
    </row>
    <row r="1138" spans="2:6" x14ac:dyDescent="0.2">
      <c r="B1138" s="13"/>
      <c r="F1138" s="13"/>
    </row>
    <row r="1139" spans="2:6" x14ac:dyDescent="0.2">
      <c r="B1139" s="13"/>
      <c r="F1139" s="13"/>
    </row>
  </sheetData>
  <phoneticPr fontId="8" type="noConversion"/>
  <hyperlinks>
    <hyperlink ref="P182" r:id="rId1" display="http://www.bav-astro.de/sfs/BAVM_link.php?BAVMnr=15"/>
    <hyperlink ref="P183" r:id="rId2" display="http://www.bav-astro.de/sfs/BAVM_link.php?BAVMnr=15"/>
    <hyperlink ref="P184" r:id="rId3" display="http://www.bav-astro.de/sfs/BAVM_link.php?BAVMnr=15"/>
    <hyperlink ref="P13" r:id="rId4" display="http://www.bav-astro.de/sfs/BAVM_link.php?BAVMnr=31"/>
    <hyperlink ref="P17" r:id="rId5" display="http://www.bav-astro.de/sfs/BAVM_link.php?BAVMnr=32"/>
    <hyperlink ref="P41" r:id="rId6" display="http://www.bav-astro.de/sfs/BAVM_link.php?BAVMnr=38"/>
    <hyperlink ref="P48" r:id="rId7" display="http://www.bav-astro.de/sfs/BAVM_link.php?BAVMnr=39"/>
    <hyperlink ref="P59" r:id="rId8" display="http://www.bav-astro.de/sfs/BAVM_link.php?BAVMnr=50"/>
    <hyperlink ref="P102" r:id="rId9" display="http://www.bav-astro.de/sfs/BAVM_link.php?BAVMnr=79"/>
    <hyperlink ref="P104" r:id="rId10" display="http://www.bav-astro.de/sfs/BAVM_link.php?BAVMnr=80"/>
    <hyperlink ref="P105" r:id="rId11" display="http://www.bav-astro.de/sfs/BAVM_link.php?BAVMnr=80"/>
    <hyperlink ref="P123" r:id="rId12" display="http://www.konkoly.hu/cgi-bin/IBVS?5502"/>
    <hyperlink ref="P124" r:id="rId13" display="http://www.konkoly.hu/cgi-bin/IBVS?5583"/>
    <hyperlink ref="P125" r:id="rId14" display="http://www.konkoly.hu/cgi-bin/IBVS?5602"/>
    <hyperlink ref="P201" r:id="rId15" display="http://www.konkoly.hu/cgi-bin/IBVS?5694"/>
    <hyperlink ref="P126" r:id="rId16" display="http://var.astro.cz/oejv/issues/oejv0003.pdf"/>
    <hyperlink ref="P205" r:id="rId17" display="http://www.bav-astro.de/sfs/BAVM_link.php?BAVMnr=193"/>
    <hyperlink ref="P127" r:id="rId18" display="http://www.aavso.org/sites/default/files/jaavso/v36n2/171.pdf"/>
    <hyperlink ref="P128" r:id="rId19" display="http://www.aavso.org/sites/default/files/jaavso/v36n2/186.pdf"/>
    <hyperlink ref="P129" r:id="rId20" display="http://www.aavso.org/sites/default/files/jaavso/v36n2/186.pdf"/>
    <hyperlink ref="P130" r:id="rId21" display="http://www.aavso.org/sites/default/files/jaavso/v36n2/186.pdf"/>
    <hyperlink ref="P206" r:id="rId22" display="http://www.bav-astro.de/sfs/BAVM_link.php?BAVMnr=203"/>
    <hyperlink ref="P132" r:id="rId23" display="http://www.konkoly.hu/cgi-bin/IBVS?5929"/>
    <hyperlink ref="P207" r:id="rId24" display="http://www.bav-astro.de/sfs/BAVM_link.php?BAVMnr=212"/>
    <hyperlink ref="P208" r:id="rId25" display="http://vsolj.cetus-net.org/vsoljno50.pdf"/>
    <hyperlink ref="P140" r:id="rId26" display="http://www.konkoly.hu/cgi-bin/IBVS?6011"/>
    <hyperlink ref="P141" r:id="rId27" display="http://var.astro.cz/oejv/issues/oejv0160.pdf"/>
    <hyperlink ref="P142" r:id="rId28" display="http://www.bav-astro.de/sfs/BAVM_link.php?BAVMnr=231"/>
    <hyperlink ref="P143" r:id="rId29" display="http://www.bav-astro.de/sfs/BAVM_link.php?BAVMnr=231"/>
    <hyperlink ref="P144" r:id="rId30" display="http://www.bav-astro.de/sfs/BAVM_link.php?BAVMnr=234"/>
    <hyperlink ref="P145" r:id="rId31" display="http://www.bav-astro.de/sfs/BAVM_link.php?BAVMnr=234"/>
    <hyperlink ref="P147" r:id="rId32" display="http://www.bav-astro.de/sfs/BAVM_link.php?BAVMnr=234"/>
    <hyperlink ref="P148" r:id="rId33" display="http://www.konkoly.hu/cgi-bin/IBVS?6094"/>
    <hyperlink ref="P149" r:id="rId34" display="http://www.bav-astro.de/sfs/BAVM_link.php?BAVMnr=238"/>
    <hyperlink ref="P150" r:id="rId35" display="http://www.bav-astro.de/sfs/BAVM_link.php?BAVMnr=238"/>
    <hyperlink ref="P210" r:id="rId36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2023-01-08T03:58:42Z</dcterms:modified>
</cp:coreProperties>
</file>