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- Completed all constellations\"/>
    </mc:Choice>
  </mc:AlternateContent>
  <xr:revisionPtr revIDLastSave="0" documentId="13_ncr:1_{49BE8540-42A1-4E57-B9A9-C3AAC875DC5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3" i="1" l="1"/>
  <c r="F23" i="1" s="1"/>
  <c r="G23" i="1" s="1"/>
  <c r="I23" i="1" s="1"/>
  <c r="Q23" i="1"/>
  <c r="E24" i="1"/>
  <c r="F24" i="1" s="1"/>
  <c r="G24" i="1" s="1"/>
  <c r="I24" i="1" s="1"/>
  <c r="Q24" i="1"/>
  <c r="E22" i="1"/>
  <c r="F22" i="1"/>
  <c r="G22" i="1"/>
  <c r="I22" i="1"/>
  <c r="Q22" i="1"/>
  <c r="C9" i="1"/>
  <c r="C21" i="1"/>
  <c r="C17" i="1"/>
  <c r="D9" i="1"/>
  <c r="A21" i="1"/>
  <c r="F16" i="1"/>
  <c r="F17" i="1" s="1"/>
  <c r="E21" i="1"/>
  <c r="F21" i="1"/>
  <c r="G21" i="1"/>
  <c r="I21" i="1"/>
  <c r="Q21" i="1"/>
  <c r="C12" i="1"/>
  <c r="C11" i="1"/>
  <c r="O24" i="1" l="1"/>
  <c r="O23" i="1"/>
  <c r="C16" i="1"/>
  <c r="D18" i="1" s="1"/>
  <c r="O22" i="1"/>
  <c r="O21" i="1"/>
  <c r="C15" i="1"/>
  <c r="C18" i="1" l="1"/>
  <c r="F18" i="1"/>
  <c r="F19" i="1" s="1"/>
</calcChain>
</file>

<file path=xl/sharedStrings.xml><?xml version="1.0" encoding="utf-8"?>
<sst xmlns="http://schemas.openxmlformats.org/spreadsheetml/2006/main" count="57" uniqueCount="49">
  <si>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</si>
  <si>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</si>
  <si>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</si>
  <si>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</si>
  <si>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</si>
  <si>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</si>
  <si>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</si>
  <si>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</si>
  <si>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</si>
  <si>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</si>
  <si>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</si>
  <si>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</si>
  <si>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</si>
  <si>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</si>
  <si>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</si>
  <si>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</si>
  <si>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</si>
  <si>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</si>
  <si>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</si>
  <si>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</si>
  <si>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</si>
  <si>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</si>
  <si>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</si>
  <si>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</si>
  <si>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</si>
  <si>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</si>
  <si>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</si>
  <si>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</si>
  <si>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</si>
  <si>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</si>
  <si>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</si>
  <si>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</si>
  <si>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</si>
  <si>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</si>
  <si>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</si>
  <si>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</si>
  <si>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</si>
  <si>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</si>
  <si>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</si>
  <si>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</si>
  <si>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</si>
  <si>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</si>
  <si>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V0434 Cep</t>
  </si>
  <si>
    <t>2013a</t>
  </si>
  <si>
    <t>G4261-0018</t>
  </si>
  <si>
    <t>E</t>
  </si>
  <si>
    <t>JAVSO 49, 106</t>
  </si>
  <si>
    <t>I</t>
  </si>
  <si>
    <t>JBAV, 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</si>
</sst>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0"/>
    <numFmt numFmtId="166" formatCode="0.00000"/>
  </numFmts>
  <fonts count="19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</font>
    <font>
      <sz val="10"/>
      <color indexed="8"/>
      <name val="Arial"/>
      <family val="2"/>
    </font>
    <font>
      <sz val="10"/>
      <name val="Arial"/>
    </font>
    <font>
      <b/>
      <sz val="10"/>
      <name val="Arial"/>
      <family val="2"/>
    </font>
    <font>
      <sz val="8"/>
      <name val="Arial"/>
    </font>
    <font>
      <sz val="10"/>
      <color indexed="10"/>
      <name val="Arial"/>
    </font>
    <font>
      <sz val="10"/>
      <color indexed="10"/>
      <name val="Arial"/>
      <family val="2"/>
    </font>
    <font>
      <sz val="10"/>
      <color indexed="20"/>
      <name val="Arial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</cellStyleXfs>
  <cellXfs count="45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7" fillId="0" borderId="0" xfId="0" applyFont="1" applyAlignment="1"/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0" fontId="16" fillId="2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17" fillId="0" borderId="1" xfId="0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16" fillId="2" borderId="1" xfId="0" applyFont="1" applyFill="1" applyBorder="1" applyAlignment="1">
      <alignment horizontal="left"/>
    </xf>
    <xf numFmtId="165" fontId="5" fillId="0" borderId="1" xfId="0" applyNumberFormat="1" applyFont="1" applyBorder="1" applyAlignment="1">
      <alignment horizontal="left"/>
    </xf>
    <xf numFmtId="165" fontId="0" fillId="0" borderId="1" xfId="0" applyNumberFormat="1" applyBorder="1" applyAlignment="1">
      <alignment horizontal="left"/>
    </xf>
    <xf numFmtId="0" fontId="0" fillId="3" borderId="1" xfId="0" applyFill="1" applyBorder="1" applyAlignment="1">
      <alignment horizontal="left"/>
    </xf>
    <xf numFmtId="0" fontId="0" fillId="0" borderId="1" xfId="0" applyBorder="1" applyAlignment="1"/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  <xf numFmtId="166" fontId="18" fillId="0" borderId="0" xfId="0" applyNumberFormat="1" applyFont="1" applyAlignment="1">
      <alignment vertical="center" wrapText="1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V0434 Cep- O-C Diagr.</a:t>
            </a:r>
          </a:p>
        </c:rich>
      </c:tx>
      <c:layout>
        <c:manualLayout>
          <c:xMode val="edge"/>
          <c:yMode val="edge"/>
          <c:x val="0.38646616541353385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1.07E-4</c:v>
                  </c:pt>
                  <c:pt idx="2">
                    <c:v>2.8E-3</c:v>
                  </c:pt>
                  <c:pt idx="3">
                    <c:v>2.5999999999999999E-3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1.07E-4</c:v>
                  </c:pt>
                  <c:pt idx="2">
                    <c:v>2.8E-3</c:v>
                  </c:pt>
                  <c:pt idx="3">
                    <c:v>2.5999999999999999E-3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6307.5</c:v>
                </c:pt>
                <c:pt idx="2">
                  <c:v>6953.5</c:v>
                </c:pt>
                <c:pt idx="3">
                  <c:v>7149.5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989-4323-BA26-D10297AC17FB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1.07E-4</c:v>
                  </c:pt>
                  <c:pt idx="2">
                    <c:v>2.8E-3</c:v>
                  </c:pt>
                  <c:pt idx="3">
                    <c:v>2.5999999999999999E-3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1.07E-4</c:v>
                  </c:pt>
                  <c:pt idx="2">
                    <c:v>2.8E-3</c:v>
                  </c:pt>
                  <c:pt idx="3">
                    <c:v>2.5999999999999999E-3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6307.5</c:v>
                </c:pt>
                <c:pt idx="2">
                  <c:v>6953.5</c:v>
                </c:pt>
                <c:pt idx="3">
                  <c:v>7149.5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  <c:pt idx="1">
                  <c:v>-0.10541499999817461</c:v>
                </c:pt>
                <c:pt idx="2">
                  <c:v>-0.11116999999649124</c:v>
                </c:pt>
                <c:pt idx="3">
                  <c:v>-0.11229000000457745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989-4323-BA26-D10297AC17FB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1.07E-4</c:v>
                  </c:pt>
                  <c:pt idx="2">
                    <c:v>2.8E-3</c:v>
                  </c:pt>
                  <c:pt idx="3">
                    <c:v>2.5999999999999999E-3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1.07E-4</c:v>
                  </c:pt>
                  <c:pt idx="2">
                    <c:v>2.8E-3</c:v>
                  </c:pt>
                  <c:pt idx="3">
                    <c:v>2.5999999999999999E-3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6307.5</c:v>
                </c:pt>
                <c:pt idx="2">
                  <c:v>6953.5</c:v>
                </c:pt>
                <c:pt idx="3">
                  <c:v>7149.5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989-4323-BA26-D10297AC17FB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1.07E-4</c:v>
                  </c:pt>
                  <c:pt idx="2">
                    <c:v>2.8E-3</c:v>
                  </c:pt>
                  <c:pt idx="3">
                    <c:v>2.5999999999999999E-3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1.07E-4</c:v>
                  </c:pt>
                  <c:pt idx="2">
                    <c:v>2.8E-3</c:v>
                  </c:pt>
                  <c:pt idx="3">
                    <c:v>2.5999999999999999E-3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6307.5</c:v>
                </c:pt>
                <c:pt idx="2">
                  <c:v>6953.5</c:v>
                </c:pt>
                <c:pt idx="3">
                  <c:v>7149.5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989-4323-BA26-D10297AC17FB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1.07E-4</c:v>
                  </c:pt>
                  <c:pt idx="2">
                    <c:v>2.8E-3</c:v>
                  </c:pt>
                  <c:pt idx="3">
                    <c:v>2.5999999999999999E-3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1.07E-4</c:v>
                  </c:pt>
                  <c:pt idx="2">
                    <c:v>2.8E-3</c:v>
                  </c:pt>
                  <c:pt idx="3">
                    <c:v>2.5999999999999999E-3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6307.5</c:v>
                </c:pt>
                <c:pt idx="2">
                  <c:v>6953.5</c:v>
                </c:pt>
                <c:pt idx="3">
                  <c:v>7149.5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989-4323-BA26-D10297AC17FB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1.07E-4</c:v>
                  </c:pt>
                  <c:pt idx="2">
                    <c:v>2.8E-3</c:v>
                  </c:pt>
                  <c:pt idx="3">
                    <c:v>2.5999999999999999E-3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1.07E-4</c:v>
                  </c:pt>
                  <c:pt idx="2">
                    <c:v>2.8E-3</c:v>
                  </c:pt>
                  <c:pt idx="3">
                    <c:v>2.5999999999999999E-3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6307.5</c:v>
                </c:pt>
                <c:pt idx="2">
                  <c:v>6953.5</c:v>
                </c:pt>
                <c:pt idx="3">
                  <c:v>7149.5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989-4323-BA26-D10297AC17FB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1.07E-4</c:v>
                  </c:pt>
                  <c:pt idx="2">
                    <c:v>2.8E-3</c:v>
                  </c:pt>
                  <c:pt idx="3">
                    <c:v>2.5999999999999999E-3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1.07E-4</c:v>
                  </c:pt>
                  <c:pt idx="2">
                    <c:v>2.8E-3</c:v>
                  </c:pt>
                  <c:pt idx="3">
                    <c:v>2.5999999999999999E-3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6307.5</c:v>
                </c:pt>
                <c:pt idx="2">
                  <c:v>6953.5</c:v>
                </c:pt>
                <c:pt idx="3">
                  <c:v>7149.5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989-4323-BA26-D10297AC17FB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6307.5</c:v>
                </c:pt>
                <c:pt idx="2">
                  <c:v>6953.5</c:v>
                </c:pt>
                <c:pt idx="3">
                  <c:v>7149.5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-4.3804880505515786E-4</c:v>
                </c:pt>
                <c:pt idx="1">
                  <c:v>-0.10152950129978511</c:v>
                </c:pt>
                <c:pt idx="2">
                  <c:v>-0.11188306107966549</c:v>
                </c:pt>
                <c:pt idx="3">
                  <c:v>-0.11502438881473756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989-4323-BA26-D10297AC17FB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6307.5</c:v>
                </c:pt>
                <c:pt idx="2">
                  <c:v>6953.5</c:v>
                </c:pt>
                <c:pt idx="3">
                  <c:v>7149.5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989-4323-BA26-D10297AC17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4960704"/>
        <c:axId val="1"/>
      </c:scatterChart>
      <c:valAx>
        <c:axId val="49496070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9496070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18</xdr:row>
      <xdr:rowOff>95250</xdr:rowOff>
    </xdr:to>
    <xdr:graphicFrame macro="">
      <xdr:nvGraphicFramePr>
        <xdr:cNvPr id="1030" name="Chart 1">
          <a:extLst>
            <a:ext uri="{FF2B5EF4-FFF2-40B4-BE49-F238E27FC236}">
              <a16:creationId xmlns:a16="http://schemas.microsoft.com/office/drawing/2014/main" id="{DD29AADD-B26A-50F1-B44D-EE2D1B5412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selection activeCell="C7" sqref="C7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5" ht="20.25" x14ac:dyDescent="0.3">
      <c r="A1" s="1" t="s">
        <v>42</v>
      </c>
      <c r="F1" s="33" t="s">
        <v>42</v>
      </c>
      <c r="G1" s="34" t="s">
        <v>43</v>
      </c>
      <c r="H1" s="35"/>
      <c r="I1" s="36" t="s">
        <v>44</v>
      </c>
      <c r="J1" s="37" t="s">
        <v>42</v>
      </c>
      <c r="K1" s="38">
        <v>21.395</v>
      </c>
      <c r="L1" s="39">
        <v>65.440069999999992</v>
      </c>
      <c r="M1" s="40">
        <v>48500.228000000003</v>
      </c>
      <c r="N1" s="40">
        <v>1.5200199999999999</v>
      </c>
      <c r="O1" s="41" t="s">
        <v>45</v>
      </c>
    </row>
    <row r="2" spans="1:15" x14ac:dyDescent="0.2">
      <c r="A2" t="s">
        <v>23</v>
      </c>
      <c r="B2" t="s">
        <v>45</v>
      </c>
      <c r="C2" s="30"/>
      <c r="D2" s="3"/>
    </row>
    <row r="3" spans="1:15" ht="13.5" thickBot="1" x14ac:dyDescent="0.25"/>
    <row r="4" spans="1:15" ht="14.25" thickTop="1" thickBot="1" x14ac:dyDescent="0.25">
      <c r="A4" s="5" t="s">
        <v>0</v>
      </c>
      <c r="C4" s="27" t="s">
        <v>37</v>
      </c>
      <c r="D4" s="28" t="s">
        <v>37</v>
      </c>
    </row>
    <row r="5" spans="1:15" ht="13.5" thickTop="1" x14ac:dyDescent="0.2">
      <c r="A5" s="9" t="s">
        <v>28</v>
      </c>
      <c r="B5" s="10"/>
      <c r="C5" s="11">
        <v>-9.5</v>
      </c>
      <c r="D5" s="10" t="s">
        <v>29</v>
      </c>
      <c r="E5" s="10"/>
    </row>
    <row r="6" spans="1:15" x14ac:dyDescent="0.2">
      <c r="A6" s="5" t="s">
        <v>1</v>
      </c>
    </row>
    <row r="7" spans="1:15" x14ac:dyDescent="0.2">
      <c r="A7" t="s">
        <v>2</v>
      </c>
      <c r="C7" s="8">
        <v>48500.228000000003</v>
      </c>
      <c r="D7" s="29"/>
    </row>
    <row r="8" spans="1:15" x14ac:dyDescent="0.2">
      <c r="A8" t="s">
        <v>3</v>
      </c>
      <c r="C8" s="8">
        <v>1.5200199999999999</v>
      </c>
      <c r="D8" s="29"/>
    </row>
    <row r="9" spans="1:15" x14ac:dyDescent="0.2">
      <c r="A9" s="24" t="s">
        <v>32</v>
      </c>
      <c r="B9" s="25">
        <v>21</v>
      </c>
      <c r="C9" s="22" t="str">
        <f>"F"&amp;B9</f>
        <v>F21</v>
      </c>
      <c r="D9" s="23" t="str">
        <f>"G"&amp;B9</f>
        <v>G21</v>
      </c>
    </row>
    <row r="10" spans="1:15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15" x14ac:dyDescent="0.2">
      <c r="A11" s="10" t="s">
        <v>15</v>
      </c>
      <c r="B11" s="10"/>
      <c r="C11" s="21">
        <f ca="1">INTERCEPT(INDIRECT($D$9):G992,INDIRECT($C$9):F992)</f>
        <v>-4.3804880505515786E-4</v>
      </c>
      <c r="D11" s="3"/>
      <c r="E11" s="10"/>
    </row>
    <row r="12" spans="1:15" x14ac:dyDescent="0.2">
      <c r="A12" s="10" t="s">
        <v>16</v>
      </c>
      <c r="B12" s="10"/>
      <c r="C12" s="21">
        <f ca="1">SLOPE(INDIRECT($D$9):G992,INDIRECT($C$9):F992)</f>
        <v>-1.6027182321796265E-5</v>
      </c>
      <c r="D12" s="3"/>
      <c r="E12" s="10"/>
    </row>
    <row r="13" spans="1:15" x14ac:dyDescent="0.2">
      <c r="A13" s="10" t="s">
        <v>18</v>
      </c>
      <c r="B13" s="10"/>
      <c r="C13" s="3" t="s">
        <v>13</v>
      </c>
    </row>
    <row r="14" spans="1:15" x14ac:dyDescent="0.2">
      <c r="A14" s="10"/>
      <c r="B14" s="10"/>
      <c r="C14" s="10"/>
    </row>
    <row r="15" spans="1:15" x14ac:dyDescent="0.2">
      <c r="A15" s="12" t="s">
        <v>17</v>
      </c>
      <c r="B15" s="10"/>
      <c r="C15" s="13">
        <f ca="1">(C7+C11)+(C8+C12)*INT(MAX(F21:F3533))</f>
        <v>59366.735963624786</v>
      </c>
      <c r="E15" s="14" t="s">
        <v>34</v>
      </c>
      <c r="F15" s="31">
        <v>1</v>
      </c>
    </row>
    <row r="16" spans="1:15" x14ac:dyDescent="0.2">
      <c r="A16" s="16" t="s">
        <v>4</v>
      </c>
      <c r="B16" s="10"/>
      <c r="C16" s="17">
        <f ca="1">+C8+C12</f>
        <v>1.5200039728176782</v>
      </c>
      <c r="E16" s="14" t="s">
        <v>30</v>
      </c>
      <c r="F16" s="32">
        <f ca="1">NOW()+15018.5+$C$5/24</f>
        <v>59970.831416203699</v>
      </c>
    </row>
    <row r="17" spans="1:21" ht="13.5" thickBot="1" x14ac:dyDescent="0.25">
      <c r="A17" s="14" t="s">
        <v>27</v>
      </c>
      <c r="B17" s="10"/>
      <c r="C17" s="10">
        <f>COUNT(C21:C2191)</f>
        <v>4</v>
      </c>
      <c r="E17" s="14" t="s">
        <v>35</v>
      </c>
      <c r="F17" s="15">
        <f ca="1">ROUND(2*(F16-$C$7)/$C$8,0)/2+F15</f>
        <v>7547.5</v>
      </c>
    </row>
    <row r="18" spans="1:21" ht="14.25" thickTop="1" thickBot="1" x14ac:dyDescent="0.25">
      <c r="A18" s="16" t="s">
        <v>5</v>
      </c>
      <c r="B18" s="10"/>
      <c r="C18" s="19">
        <f ca="1">+C15</f>
        <v>59366.735963624786</v>
      </c>
      <c r="D18" s="20">
        <f ca="1">+C16</f>
        <v>1.5200039728176782</v>
      </c>
      <c r="E18" s="14" t="s">
        <v>36</v>
      </c>
      <c r="F18" s="23">
        <f ca="1">ROUND(2*(F16-$C$15)/$C$16,0)/2+F15</f>
        <v>398.5</v>
      </c>
    </row>
    <row r="19" spans="1:21" ht="13.5" thickTop="1" x14ac:dyDescent="0.2">
      <c r="E19" s="14" t="s">
        <v>31</v>
      </c>
      <c r="F19" s="18">
        <f ca="1">+$C$15+$C$16*F18-15018.5-$C$5/24</f>
        <v>44954.353380125969</v>
      </c>
    </row>
    <row r="20" spans="1:21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38</v>
      </c>
      <c r="I20" s="7" t="s">
        <v>39</v>
      </c>
      <c r="J20" s="7" t="s">
        <v>40</v>
      </c>
      <c r="K20" s="7" t="s">
        <v>41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U20" s="26" t="s">
        <v>33</v>
      </c>
    </row>
    <row r="21" spans="1:21" x14ac:dyDescent="0.2">
      <c r="A21">
        <f>D7</f>
        <v>0</v>
      </c>
      <c r="C21" s="8">
        <f>C$7</f>
        <v>48500.228000000003</v>
      </c>
      <c r="D21" s="8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-4.3804880505515786E-4</v>
      </c>
      <c r="Q21" s="2">
        <f>+C21-15018.5</f>
        <v>33481.728000000003</v>
      </c>
    </row>
    <row r="22" spans="1:21" x14ac:dyDescent="0.2">
      <c r="A22" t="s">
        <v>46</v>
      </c>
      <c r="B22" t="s">
        <v>47</v>
      </c>
      <c r="C22" s="8">
        <v>58087.648735000002</v>
      </c>
      <c r="D22" s="8">
        <v>1.07E-4</v>
      </c>
      <c r="E22">
        <f>+(C22-C$7)/C$8</f>
        <v>6307.43064893883</v>
      </c>
      <c r="F22">
        <f>ROUND(2*E22,0)/2</f>
        <v>6307.5</v>
      </c>
      <c r="G22">
        <f>+C22-(C$7+F22*C$8)</f>
        <v>-0.10541499999817461</v>
      </c>
      <c r="I22">
        <f>+G22</f>
        <v>-0.10541499999817461</v>
      </c>
      <c r="O22">
        <f ca="1">+C$11+C$12*$F22</f>
        <v>-0.10152950129978511</v>
      </c>
      <c r="Q22" s="2">
        <f>+C22-15018.5</f>
        <v>43069.148735000002</v>
      </c>
    </row>
    <row r="23" spans="1:21" x14ac:dyDescent="0.2">
      <c r="A23" s="42" t="s">
        <v>48</v>
      </c>
      <c r="B23" s="43" t="s">
        <v>47</v>
      </c>
      <c r="C23" s="44">
        <v>59069.575900000003</v>
      </c>
      <c r="D23" s="42">
        <v>2.8E-3</v>
      </c>
      <c r="E23">
        <f t="shared" ref="E23:E24" si="0">+(C23-C$7)/C$8</f>
        <v>6953.4268628044374</v>
      </c>
      <c r="F23">
        <f t="shared" ref="F23:F24" si="1">ROUND(2*E23,0)/2</f>
        <v>6953.5</v>
      </c>
      <c r="G23">
        <f t="shared" ref="G23:G24" si="2">+C23-(C$7+F23*C$8)</f>
        <v>-0.11116999999649124</v>
      </c>
      <c r="I23">
        <f t="shared" ref="I23:I24" si="3">+G23</f>
        <v>-0.11116999999649124</v>
      </c>
      <c r="O23">
        <f t="shared" ref="O23:O24" ca="1" si="4">+C$11+C$12*$F23</f>
        <v>-0.11188306107966549</v>
      </c>
      <c r="Q23" s="2">
        <f t="shared" ref="Q23:Q24" si="5">+C23-15018.5</f>
        <v>44051.075900000003</v>
      </c>
    </row>
    <row r="24" spans="1:21" x14ac:dyDescent="0.2">
      <c r="A24" s="42" t="s">
        <v>48</v>
      </c>
      <c r="B24" s="43" t="s">
        <v>47</v>
      </c>
      <c r="C24" s="44">
        <v>59367.498699999996</v>
      </c>
      <c r="D24" s="42">
        <v>2.5999999999999999E-3</v>
      </c>
      <c r="E24">
        <f t="shared" si="0"/>
        <v>7149.4261259720224</v>
      </c>
      <c r="F24">
        <f t="shared" si="1"/>
        <v>7149.5</v>
      </c>
      <c r="G24">
        <f t="shared" si="2"/>
        <v>-0.11229000000457745</v>
      </c>
      <c r="I24">
        <f t="shared" si="3"/>
        <v>-0.11229000000457745</v>
      </c>
      <c r="O24">
        <f t="shared" ca="1" si="4"/>
        <v>-0.11502438881473756</v>
      </c>
      <c r="Q24" s="2">
        <f t="shared" si="5"/>
        <v>44348.998699999996</v>
      </c>
    </row>
    <row r="25" spans="1:21" x14ac:dyDescent="0.2">
      <c r="C25" s="8"/>
      <c r="D25" s="8"/>
      <c r="Q25" s="2"/>
    </row>
    <row r="26" spans="1:21" x14ac:dyDescent="0.2">
      <c r="C26" s="8"/>
      <c r="D26" s="8"/>
      <c r="Q26" s="2"/>
    </row>
    <row r="27" spans="1:21" x14ac:dyDescent="0.2">
      <c r="C27" s="8"/>
      <c r="D27" s="8"/>
      <c r="Q27" s="2"/>
    </row>
    <row r="28" spans="1:21" x14ac:dyDescent="0.2">
      <c r="C28" s="8"/>
      <c r="D28" s="8"/>
      <c r="Q28" s="2"/>
    </row>
    <row r="29" spans="1:21" x14ac:dyDescent="0.2">
      <c r="C29" s="8"/>
      <c r="D29" s="8"/>
      <c r="Q29" s="2"/>
    </row>
    <row r="30" spans="1:21" x14ac:dyDescent="0.2">
      <c r="C30" s="8"/>
      <c r="D30" s="8"/>
      <c r="Q30" s="2"/>
    </row>
    <row r="31" spans="1:21" x14ac:dyDescent="0.2">
      <c r="C31" s="8"/>
      <c r="D31" s="8"/>
      <c r="Q31" s="2"/>
    </row>
    <row r="32" spans="1:21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2023-01-26T06:57:14Z</dcterms:modified>
</cp:coreProperties>
</file>