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49BE8540-42A1-4E57-B9A9-C3AAC875D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 s="1"/>
  <c r="G24" i="1" s="1"/>
  <c r="I24" i="1" s="1"/>
  <c r="Q24" i="1"/>
  <c r="E22" i="1"/>
  <c r="F22" i="1"/>
  <c r="G22" i="1"/>
  <c r="I22" i="1"/>
  <c r="Q22" i="1"/>
  <c r="C9" i="1"/>
  <c r="C21" i="1"/>
  <c r="C17" i="1"/>
  <c r="D9" i="1"/>
  <c r="A21" i="1"/>
  <c r="F16" i="1"/>
  <c r="F17" i="1" s="1"/>
  <c r="E21" i="1"/>
  <c r="F21" i="1"/>
  <c r="G21" i="1"/>
  <c r="I21" i="1"/>
  <c r="Q21" i="1"/>
  <c r="C12" i="1"/>
  <c r="C11" i="1"/>
  <c r="O24" i="1" l="1"/>
  <c r="O23" i="1"/>
  <c r="C16" i="1"/>
  <c r="D18" i="1" s="1"/>
  <c r="O22" i="1"/>
  <c r="O21" i="1"/>
  <c r="C15" i="1"/>
  <c r="C18" i="1" l="1"/>
  <c r="F18" i="1"/>
  <c r="F19" i="1" s="1"/>
</calcChain>
</file>

<file path=xl/sharedStrings.xml><?xml version="1.0" encoding="utf-8"?>
<sst xmlns="http://schemas.openxmlformats.org/spreadsheetml/2006/main" count="57" uniqueCount="49">
  <si>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</si>
  <si>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</si>
  <si>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</si>
  <si>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</si>
  <si>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</si>
  <si>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</si>
  <si>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</si>
  <si>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</si>
  <si>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</si>
  <si>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</si>
  <si>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</si>
  <si>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</si>
  <si>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</si>
  <si>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</si>
  <si>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</si>
  <si>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</si>
  <si>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</si>
  <si>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</si>
  <si>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</si>
  <si>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</si>
  <si>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</si>
  <si>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</si>
  <si>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</si>
  <si>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</si>
  <si>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</si>
  <si>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</si>
  <si>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</si>
  <si>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</si>
  <si>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</si>
  <si>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</si>
  <si>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</si>
  <si>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</si>
  <si>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</si>
  <si>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</si>
  <si>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</si>
  <si>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</si>
  <si>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</si>
  <si>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</si>
  <si>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</si>
  <si>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</si>
  <si>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</si>
  <si>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</si>
  <si>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V0434 Cep</t>
  </si>
  <si>
    <t>2013a</t>
  </si>
  <si>
    <t>G4261-0018</t>
  </si>
  <si>
    <t>E</t>
  </si>
  <si>
    <t>JAVSO 49, 106</t>
  </si>
  <si>
    <t>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</si>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</sst>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V0434 Cep-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9-4323-BA26-D10297AC17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-0.10541499999817461</c:v>
                </c:pt>
                <c:pt idx="2">
                  <c:v>-0.11116999999649124</c:v>
                </c:pt>
                <c:pt idx="3">
                  <c:v>-0.11229000000457745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9-4323-BA26-D10297AC17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89-4323-BA26-D10297AC17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89-4323-BA26-D10297AC17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89-4323-BA26-D10297AC17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89-4323-BA26-D10297AC17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1.07E-4</c:v>
                  </c:pt>
                  <c:pt idx="2">
                    <c:v>2.8E-3</c:v>
                  </c:pt>
                  <c:pt idx="3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89-4323-BA26-D10297AC17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-4.3804880505515786E-4</c:v>
                </c:pt>
                <c:pt idx="1">
                  <c:v>-0.10152950129978511</c:v>
                </c:pt>
                <c:pt idx="2">
                  <c:v>-0.11188306107966549</c:v>
                </c:pt>
                <c:pt idx="3">
                  <c:v>-0.11502438881473756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89-4323-BA26-D10297AC17F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6307.5</c:v>
                </c:pt>
                <c:pt idx="2">
                  <c:v>6953.5</c:v>
                </c:pt>
                <c:pt idx="3">
                  <c:v>7149.5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89-4323-BA26-D10297AC1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60704"/>
        <c:axId val="1"/>
      </c:scatterChart>
      <c:valAx>
        <c:axId val="49496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960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DD29AADD-B26A-50F1-B44D-EE2D1B54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42</v>
      </c>
      <c r="F1" s="33" t="s">
        <v>42</v>
      </c>
      <c r="G1" s="34" t="s">
        <v>43</v>
      </c>
      <c r="H1" s="35"/>
      <c r="I1" s="36" t="s">
        <v>44</v>
      </c>
      <c r="J1" s="37" t="s">
        <v>42</v>
      </c>
      <c r="K1" s="38">
        <v>21.395</v>
      </c>
      <c r="L1" s="39">
        <v>65.440069999999992</v>
      </c>
      <c r="M1" s="40">
        <v>48500.228000000003</v>
      </c>
      <c r="N1" s="40">
        <v>1.5200199999999999</v>
      </c>
      <c r="O1" s="4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48500.228000000003</v>
      </c>
      <c r="D7" s="29"/>
    </row>
    <row r="8" spans="1:15" x14ac:dyDescent="0.2">
      <c r="A8" t="s">
        <v>3</v>
      </c>
      <c r="C8" s="8">
        <v>1.5200199999999999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-4.3804880505515786E-4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-1.6027182321796265E-5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59366.735963624786</v>
      </c>
      <c r="E15" s="14" t="s">
        <v>34</v>
      </c>
      <c r="F15" s="31">
        <v>1</v>
      </c>
    </row>
    <row r="16" spans="1:15" x14ac:dyDescent="0.2">
      <c r="A16" s="16" t="s">
        <v>4</v>
      </c>
      <c r="B16" s="10"/>
      <c r="C16" s="17">
        <f ca="1">+C8+C12</f>
        <v>1.5200039728176782</v>
      </c>
      <c r="E16" s="14" t="s">
        <v>30</v>
      </c>
      <c r="F16" s="32">
        <f ca="1">NOW()+15018.5+$C$5/24</f>
        <v>59970.831416203699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7547.5</v>
      </c>
    </row>
    <row r="18" spans="1:21" ht="14.25" thickTop="1" thickBot="1" x14ac:dyDescent="0.25">
      <c r="A18" s="16" t="s">
        <v>5</v>
      </c>
      <c r="B18" s="10"/>
      <c r="C18" s="19">
        <f ca="1">+C15</f>
        <v>59366.735963624786</v>
      </c>
      <c r="D18" s="20">
        <f ca="1">+C16</f>
        <v>1.5200039728176782</v>
      </c>
      <c r="E18" s="14" t="s">
        <v>36</v>
      </c>
      <c r="F18" s="23">
        <f ca="1">ROUND(2*(F16-$C$15)/$C$16,0)/2+F15</f>
        <v>398.5</v>
      </c>
    </row>
    <row r="19" spans="1:21" ht="13.5" thickTop="1" x14ac:dyDescent="0.2">
      <c r="E19" s="14" t="s">
        <v>31</v>
      </c>
      <c r="F19" s="18">
        <f ca="1">+$C$15+$C$16*F18-15018.5-$C$5/24</f>
        <v>44954.353380125969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48500.228000000003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-4.3804880505515786E-4</v>
      </c>
      <c r="Q21" s="2">
        <f>+C21-15018.5</f>
        <v>33481.728000000003</v>
      </c>
    </row>
    <row r="22" spans="1:21" x14ac:dyDescent="0.2">
      <c r="A22" t="s">
        <v>46</v>
      </c>
      <c r="B22" t="s">
        <v>47</v>
      </c>
      <c r="C22" s="8">
        <v>58087.648735000002</v>
      </c>
      <c r="D22" s="8">
        <v>1.07E-4</v>
      </c>
      <c r="E22">
        <f>+(C22-C$7)/C$8</f>
        <v>6307.43064893883</v>
      </c>
      <c r="F22">
        <f>ROUND(2*E22,0)/2</f>
        <v>6307.5</v>
      </c>
      <c r="G22">
        <f>+C22-(C$7+F22*C$8)</f>
        <v>-0.10541499999817461</v>
      </c>
      <c r="I22">
        <f>+G22</f>
        <v>-0.10541499999817461</v>
      </c>
      <c r="O22">
        <f ca="1">+C$11+C$12*$F22</f>
        <v>-0.10152950129978511</v>
      </c>
      <c r="Q22" s="2">
        <f>+C22-15018.5</f>
        <v>43069.148735000002</v>
      </c>
    </row>
    <row r="23" spans="1:21" x14ac:dyDescent="0.2">
      <c r="A23" s="42" t="s">
        <v>48</v>
      </c>
      <c r="B23" s="43" t="s">
        <v>47</v>
      </c>
      <c r="C23" s="44">
        <v>59069.575900000003</v>
      </c>
      <c r="D23" s="42">
        <v>2.8E-3</v>
      </c>
      <c r="E23">
        <f t="shared" ref="E23:E24" si="0">+(C23-C$7)/C$8</f>
        <v>6953.4268628044374</v>
      </c>
      <c r="F23">
        <f t="shared" ref="F23:F24" si="1">ROUND(2*E23,0)/2</f>
        <v>6953.5</v>
      </c>
      <c r="G23">
        <f t="shared" ref="G23:G24" si="2">+C23-(C$7+F23*C$8)</f>
        <v>-0.11116999999649124</v>
      </c>
      <c r="I23">
        <f t="shared" ref="I23:I24" si="3">+G23</f>
        <v>-0.11116999999649124</v>
      </c>
      <c r="O23">
        <f t="shared" ref="O23:O24" ca="1" si="4">+C$11+C$12*$F23</f>
        <v>-0.11188306107966549</v>
      </c>
      <c r="Q23" s="2">
        <f t="shared" ref="Q23:Q24" si="5">+C23-15018.5</f>
        <v>44051.075900000003</v>
      </c>
    </row>
    <row r="24" spans="1:21" x14ac:dyDescent="0.2">
      <c r="A24" s="42" t="s">
        <v>48</v>
      </c>
      <c r="B24" s="43" t="s">
        <v>47</v>
      </c>
      <c r="C24" s="44">
        <v>59367.498699999996</v>
      </c>
      <c r="D24" s="42">
        <v>2.5999999999999999E-3</v>
      </c>
      <c r="E24">
        <f t="shared" si="0"/>
        <v>7149.4261259720224</v>
      </c>
      <c r="F24">
        <f t="shared" si="1"/>
        <v>7149.5</v>
      </c>
      <c r="G24">
        <f t="shared" si="2"/>
        <v>-0.11229000000457745</v>
      </c>
      <c r="I24">
        <f t="shared" si="3"/>
        <v>-0.11229000000457745</v>
      </c>
      <c r="O24">
        <f t="shared" ca="1" si="4"/>
        <v>-0.11502438881473756</v>
      </c>
      <c r="Q24" s="2">
        <f t="shared" si="5"/>
        <v>44348.998699999996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2023-01-26T06:57:14Z</dcterms:modified>
</cp:coreProperties>
</file>