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E570B46-7DC0-44D4-92CF-2F5C4D84B84A}" xr6:coauthVersionLast="47" xr6:coauthVersionMax="47" xr10:uidLastSave="{00000000-0000-0000-0000-000000000000}"/>
  <bookViews>
    <workbookView xWindow="13815" yWindow="54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30" i="1"/>
  <c r="F30" i="1"/>
  <c r="G30" i="1" s="1"/>
  <c r="K30" i="1" s="1"/>
  <c r="Q30" i="1"/>
  <c r="E31" i="1"/>
  <c r="F31" i="1"/>
  <c r="G31" i="1" s="1"/>
  <c r="K31" i="1" s="1"/>
  <c r="Q31" i="1"/>
  <c r="Q29" i="1"/>
  <c r="E29" i="1"/>
  <c r="F29" i="1" s="1"/>
  <c r="G29" i="1" s="1"/>
  <c r="K29" i="1" s="1"/>
  <c r="E27" i="1"/>
  <c r="F27" i="1"/>
  <c r="G27" i="1" s="1"/>
  <c r="I27" i="1" s="1"/>
  <c r="E21" i="1"/>
  <c r="F21" i="1" s="1"/>
  <c r="G21" i="1" s="1"/>
  <c r="H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I26" i="1" s="1"/>
  <c r="Q27" i="1"/>
  <c r="C9" i="1"/>
  <c r="D9" i="1"/>
  <c r="C21" i="1"/>
  <c r="Q26" i="1"/>
  <c r="Q22" i="1"/>
  <c r="Q23" i="1"/>
  <c r="Q24" i="1"/>
  <c r="Q25" i="1"/>
  <c r="A21" i="1"/>
  <c r="F16" i="1"/>
  <c r="F17" i="1" s="1"/>
  <c r="C17" i="1"/>
  <c r="Q21" i="1"/>
  <c r="C12" i="1"/>
  <c r="C11" i="1"/>
  <c r="O31" i="1" l="1"/>
  <c r="O30" i="1"/>
  <c r="O28" i="1"/>
  <c r="O22" i="1"/>
  <c r="O27" i="1"/>
  <c r="O24" i="1"/>
  <c r="O25" i="1"/>
  <c r="C15" i="1"/>
  <c r="O21" i="1"/>
  <c r="O29" i="1"/>
  <c r="O23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<sst xmlns="http://schemas.openxmlformats.org/spreadsheetml/2006/main" count="71" uniqueCount="56">
  <si>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</si>
  <si>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</si>
  <si>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</si>
  <si>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</si>
  <si>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</si>
  <si>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</si>
  <si>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</si>
  <si>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</si>
  <si>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</si>
  <si>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</si>
  <si>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</si>
  <si>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</si>
  <si>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</si>
  <si>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</si>
  <si>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</si>
  <si>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</si>
  <si>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</si>
  <si>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</si>
  <si>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</si>
  <si>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</si>
  <si>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</si>
  <si>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</si>
  <si>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</si>
  <si>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</si>
  <si>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</si>
  <si>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</si>
  <si>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</si>
  <si>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</si>
  <si>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</si>
  <si>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</si>
  <si>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</si>
  <si>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</si>
  <si>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</si>
  <si>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</si>
  <si>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</si>
  <si>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</si>
  <si>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</si>
  <si>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</si>
  <si>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</si>
  <si>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</si>
  <si>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</si>
  <si>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</si>
  <si>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V0441 Cep</t>
  </si>
  <si>
    <t>V0441 Cep / GSC 4600-2466</t>
  </si>
  <si>
    <t>EA</t>
  </si>
  <si>
    <t>VSX</t>
  </si>
  <si>
    <t>OEJV 0160</t>
  </si>
  <si>
    <t>I</t>
  </si>
  <si>
    <t>OEJV 0172</t>
  </si>
  <si>
    <t>G4600-2466</t>
  </si>
  <si>
    <t>vis</t>
  </si>
  <si>
    <t>VSB 069</t>
  </si>
  <si>
    <t>cG</t>
  </si>
  <si>
    <t>JBAV, 60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</si>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</sst>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5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172" fontId="14" fillId="0" borderId="0" xfId="0" applyNumberFormat="1" applyFont="1" applyFill="1" applyBorder="1" applyAlignment="1" applyProtection="1">
      <alignment horizontal="left" vertical="top"/>
    </xf>
    <xf numFmtId="0" fontId="8" fillId="0" borderId="0" xfId="42" applyFont="1" applyAlignment="1">
      <alignment horizontal="left"/>
    </xf>
    <xf numFmtId="0" fontId="31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3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V0441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2D-4BCA-86B9-690C8F0729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0.25500000000465661</c:v>
                </c:pt>
                <c:pt idx="6">
                  <c:v>0.29899999999906868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2D-4BCA-86B9-690C8F0729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2D-4BCA-86B9-690C8F0729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0.22706000000471249</c:v>
                </c:pt>
                <c:pt idx="2">
                  <c:v>0.22613999999884982</c:v>
                </c:pt>
                <c:pt idx="3">
                  <c:v>0.23518999999942025</c:v>
                </c:pt>
                <c:pt idx="4">
                  <c:v>0.24035000000003492</c:v>
                </c:pt>
                <c:pt idx="7">
                  <c:v>0.31149999999615829</c:v>
                </c:pt>
                <c:pt idx="8">
                  <c:v>0.33310000000346918</c:v>
                </c:pt>
                <c:pt idx="9">
                  <c:v>0.32879999999568099</c:v>
                </c:pt>
                <c:pt idx="10">
                  <c:v>0.32800000000133878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2D-4BCA-86B9-690C8F0729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2D-4BCA-86B9-690C8F0729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2D-4BCA-86B9-690C8F0729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2D-4BCA-86B9-690C8F0729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3.225831151128955E-3</c:v>
                </c:pt>
                <c:pt idx="1">
                  <c:v>0.2264210732633036</c:v>
                </c:pt>
                <c:pt idx="2">
                  <c:v>0.22656993625270699</c:v>
                </c:pt>
                <c:pt idx="3">
                  <c:v>0.23178014088182625</c:v>
                </c:pt>
                <c:pt idx="4">
                  <c:v>0.23560095760984701</c:v>
                </c:pt>
                <c:pt idx="5">
                  <c:v>0.25242247541243201</c:v>
                </c:pt>
                <c:pt idx="6">
                  <c:v>0.29837151814161689</c:v>
                </c:pt>
                <c:pt idx="7">
                  <c:v>0.32099869253093471</c:v>
                </c:pt>
                <c:pt idx="8">
                  <c:v>0.32228883843909761</c:v>
                </c:pt>
                <c:pt idx="9">
                  <c:v>0.3330069736761429</c:v>
                </c:pt>
                <c:pt idx="10">
                  <c:v>0.33345356264435311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2D-4BCA-86B9-690C8F0729D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2D-4BCA-86B9-690C8F07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21072"/>
        <c:axId val="1"/>
      </c:scatterChart>
      <c:valAx>
        <c:axId val="57672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2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CA645E-EEFC-2862-7685-902B0514C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  <c r="E2" s="10" t="s">
        <v>42</v>
      </c>
      <c r="F2" t="s">
        <v>49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48500.93</v>
      </c>
      <c r="D7" s="29" t="s">
        <v>45</v>
      </c>
    </row>
    <row r="8" spans="1:6" x14ac:dyDescent="0.2">
      <c r="A8" t="s">
        <v>7</v>
      </c>
      <c r="C8" s="8">
        <v>1.649</v>
      </c>
      <c r="D8" s="29" t="s">
        <v>45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3.225831151128955E-3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4.9620996467802277E-5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59475.358453562643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1.6490496209964678</v>
      </c>
      <c r="E16" s="14" t="s">
        <v>34</v>
      </c>
      <c r="F16" s="15">
        <f ca="1">NOW()+15018.5+$C$5/24</f>
        <v>59952.715885879625</v>
      </c>
    </row>
    <row r="17" spans="1:21" ht="13.5" thickBot="1" x14ac:dyDescent="0.25">
      <c r="A17" s="14" t="s">
        <v>31</v>
      </c>
      <c r="B17" s="10"/>
      <c r="C17" s="10">
        <f>COUNT(C21:C2191)</f>
        <v>11</v>
      </c>
      <c r="E17" s="14" t="s">
        <v>39</v>
      </c>
      <c r="F17" s="15">
        <f ca="1">ROUND(2*(F16-$C$7)/$C$8,0)/2+F15</f>
        <v>6945.5</v>
      </c>
    </row>
    <row r="18" spans="1:21" ht="14.25" thickTop="1" thickBot="1" x14ac:dyDescent="0.25">
      <c r="A18" s="16" t="s">
        <v>9</v>
      </c>
      <c r="B18" s="10"/>
      <c r="C18" s="19">
        <f ca="1">+C15</f>
        <v>59475.358453562643</v>
      </c>
      <c r="D18" s="20">
        <f ca="1">+C16</f>
        <v>1.6490496209964678</v>
      </c>
      <c r="E18" s="14" t="s">
        <v>40</v>
      </c>
      <c r="F18" s="23">
        <f ca="1">ROUND(2*(F16-$C$15)/$C$16,0)/2+F15</f>
        <v>290.5</v>
      </c>
    </row>
    <row r="19" spans="1:21" ht="13.5" thickTop="1" x14ac:dyDescent="0.2">
      <c r="E19" s="14" t="s">
        <v>35</v>
      </c>
      <c r="F19" s="18">
        <f ca="1">+$C$15+$C$16*F18-15018.5-$C$5/24</f>
        <v>44936.303201795454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s="30" t="str">
        <f>D7</f>
        <v>VSX</v>
      </c>
      <c r="B21" s="30"/>
      <c r="C21" s="31">
        <f>C$7</f>
        <v>48500.93</v>
      </c>
      <c r="D21" s="31" t="s">
        <v>17</v>
      </c>
      <c r="E21" s="30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3.225831151128955E-3</v>
      </c>
      <c r="Q21" s="2">
        <f>+C21-15018.5</f>
        <v>33482.43</v>
      </c>
    </row>
    <row r="22" spans="1:21" x14ac:dyDescent="0.2">
      <c r="A22" s="32" t="s">
        <v>46</v>
      </c>
      <c r="B22" s="33" t="s">
        <v>47</v>
      </c>
      <c r="C22" s="31">
        <v>55918.359060000003</v>
      </c>
      <c r="D22" s="31">
        <v>1E-4</v>
      </c>
      <c r="E22" s="30">
        <f>+(C22-C$7)/C$8</f>
        <v>4498.1376955730757</v>
      </c>
      <c r="F22">
        <f>ROUND(2*E22,0)/2</f>
        <v>4498</v>
      </c>
      <c r="G22">
        <f>+C22-(C$7+F22*C$8)</f>
        <v>0.22706000000471249</v>
      </c>
      <c r="K22">
        <f>+G22</f>
        <v>0.22706000000471249</v>
      </c>
      <c r="O22">
        <f ca="1">+C$11+C$12*$F22</f>
        <v>0.2264210732633036</v>
      </c>
      <c r="Q22" s="2">
        <f>+C22-15018.5</f>
        <v>40899.859060000003</v>
      </c>
    </row>
    <row r="23" spans="1:21" x14ac:dyDescent="0.2">
      <c r="A23" s="32" t="s">
        <v>46</v>
      </c>
      <c r="B23" s="33" t="s">
        <v>47</v>
      </c>
      <c r="C23" s="31">
        <v>55923.305139999997</v>
      </c>
      <c r="D23" s="31">
        <v>0</v>
      </c>
      <c r="E23" s="30">
        <f>+(C23-C$7)/C$8</f>
        <v>4501.1371376591851</v>
      </c>
      <c r="F23">
        <f>ROUND(2*E23,0)/2</f>
        <v>4501</v>
      </c>
      <c r="G23">
        <f>+C23-(C$7+F23*C$8)</f>
        <v>0.22613999999884982</v>
      </c>
      <c r="K23">
        <f>+G23</f>
        <v>0.22613999999884982</v>
      </c>
      <c r="O23">
        <f ca="1">+C$11+C$12*$F23</f>
        <v>0.22656993625270699</v>
      </c>
      <c r="Q23" s="2">
        <f>+C23-15018.5</f>
        <v>40904.805139999997</v>
      </c>
    </row>
    <row r="24" spans="1:21" x14ac:dyDescent="0.2">
      <c r="A24" s="32" t="s">
        <v>46</v>
      </c>
      <c r="B24" s="33" t="s">
        <v>47</v>
      </c>
      <c r="C24" s="31">
        <v>56096.459190000001</v>
      </c>
      <c r="D24" s="31">
        <v>0</v>
      </c>
      <c r="E24" s="30">
        <f>+(C24-C$7)/C$8</f>
        <v>4606.1426258338397</v>
      </c>
      <c r="F24">
        <f>ROUND(2*E24,0)/2</f>
        <v>4606</v>
      </c>
      <c r="G24">
        <f>+C24-(C$7+F24*C$8)</f>
        <v>0.23518999999942025</v>
      </c>
      <c r="K24">
        <f>+G24</f>
        <v>0.23518999999942025</v>
      </c>
      <c r="O24">
        <f ca="1">+C$11+C$12*$F24</f>
        <v>0.23178014088182625</v>
      </c>
      <c r="Q24" s="2">
        <f>+C24-15018.5</f>
        <v>41077.959190000001</v>
      </c>
    </row>
    <row r="25" spans="1:21" x14ac:dyDescent="0.2">
      <c r="A25" s="32" t="s">
        <v>46</v>
      </c>
      <c r="B25" s="33" t="s">
        <v>47</v>
      </c>
      <c r="C25" s="31">
        <v>56223.43735</v>
      </c>
      <c r="D25" s="31">
        <v>1E-4</v>
      </c>
      <c r="E25" s="30">
        <f>+(C25-C$7)/C$8</f>
        <v>4683.1457550030318</v>
      </c>
      <c r="F25">
        <f>ROUND(2*E25,0)/2</f>
        <v>4683</v>
      </c>
      <c r="G25">
        <f>+C25-(C$7+F25*C$8)</f>
        <v>0.24035000000003492</v>
      </c>
      <c r="K25">
        <f>+G25</f>
        <v>0.24035000000003492</v>
      </c>
      <c r="O25">
        <f ca="1">+C$11+C$12*$F25</f>
        <v>0.23560095760984701</v>
      </c>
      <c r="Q25" s="2">
        <f>+C25-15018.5</f>
        <v>41204.93735</v>
      </c>
    </row>
    <row r="26" spans="1:21" x14ac:dyDescent="0.2">
      <c r="A26" s="34" t="s">
        <v>48</v>
      </c>
      <c r="B26" s="35" t="s">
        <v>47</v>
      </c>
      <c r="C26" s="36">
        <v>56782.463000000003</v>
      </c>
      <c r="D26" s="36">
        <v>8.9999999999999993E-3</v>
      </c>
      <c r="E26" s="30">
        <f>+(C26-C$7)/C$8</f>
        <v>5022.1546391752599</v>
      </c>
      <c r="F26">
        <f>ROUND(2*E26,0)/2</f>
        <v>5022</v>
      </c>
      <c r="G26">
        <f>+C26-(C$7+F26*C$8)</f>
        <v>0.25500000000465661</v>
      </c>
      <c r="I26">
        <f>+G26</f>
        <v>0.25500000000465661</v>
      </c>
      <c r="O26">
        <f ca="1">+C$11+C$12*$F26</f>
        <v>0.25242247541243201</v>
      </c>
      <c r="Q26" s="2">
        <f>+C26-15018.5</f>
        <v>41763.963000000003</v>
      </c>
    </row>
    <row r="27" spans="1:21" x14ac:dyDescent="0.2">
      <c r="A27" s="37" t="s">
        <v>0</v>
      </c>
      <c r="B27" s="37" t="s">
        <v>47</v>
      </c>
      <c r="C27" s="38">
        <v>58309.481</v>
      </c>
      <c r="D27" s="38">
        <v>0.01</v>
      </c>
      <c r="E27" s="30">
        <f>+(C27-C$7)/C$8</f>
        <v>5948.1813220133408</v>
      </c>
      <c r="F27">
        <f>ROUND(2*E27,0)/2</f>
        <v>5948</v>
      </c>
      <c r="G27">
        <f>+C27-(C$7+F27*C$8)</f>
        <v>0.29899999999906868</v>
      </c>
      <c r="I27">
        <f>+G27</f>
        <v>0.29899999999906868</v>
      </c>
      <c r="O27">
        <f ca="1">+C$11+C$12*$F27</f>
        <v>0.29837151814161689</v>
      </c>
      <c r="Q27" s="2">
        <f>+C27-15018.5</f>
        <v>43290.981</v>
      </c>
    </row>
    <row r="28" spans="1:21" x14ac:dyDescent="0.2">
      <c r="A28" s="42" t="s">
        <v>53</v>
      </c>
      <c r="B28" s="43" t="s">
        <v>47</v>
      </c>
      <c r="C28" s="44">
        <v>59061.4375</v>
      </c>
      <c r="D28" s="42">
        <v>1E-3</v>
      </c>
      <c r="E28" s="30">
        <f>+(C28-C$7)/C$8</f>
        <v>6404.1889023650692</v>
      </c>
      <c r="F28">
        <f>ROUND(2*E28,0)/2</f>
        <v>6404</v>
      </c>
      <c r="G28">
        <f>+C28-(C$7+F28*C$8)</f>
        <v>0.31149999999615829</v>
      </c>
      <c r="K28">
        <f>+G28</f>
        <v>0.31149999999615829</v>
      </c>
      <c r="O28">
        <f ca="1">+C$11+C$12*$F28</f>
        <v>0.32099869253093471</v>
      </c>
      <c r="Q28" s="2">
        <f>+C28-15018.5</f>
        <v>44042.9375</v>
      </c>
    </row>
    <row r="29" spans="1:21" x14ac:dyDescent="0.2">
      <c r="A29" s="39" t="s">
        <v>51</v>
      </c>
      <c r="B29" s="40" t="s">
        <v>47</v>
      </c>
      <c r="C29" s="41">
        <v>59104.333100000003</v>
      </c>
      <c r="D29" s="41" t="s">
        <v>52</v>
      </c>
      <c r="E29" s="30">
        <f>+(C29-C$7)/C$8</f>
        <v>6430.2020012128578</v>
      </c>
      <c r="F29">
        <f>ROUND(2*E29,0)/2</f>
        <v>6430</v>
      </c>
      <c r="G29">
        <f>+C29-(C$7+F29*C$8)</f>
        <v>0.33310000000346918</v>
      </c>
      <c r="K29">
        <f>+G29</f>
        <v>0.33310000000346918</v>
      </c>
      <c r="O29">
        <f ca="1">+C$11+C$12*$F29</f>
        <v>0.32228883843909761</v>
      </c>
      <c r="Q29" s="2">
        <f>+C29-15018.5</f>
        <v>44085.833100000003</v>
      </c>
    </row>
    <row r="30" spans="1:21" x14ac:dyDescent="0.2">
      <c r="A30" s="42" t="s">
        <v>53</v>
      </c>
      <c r="B30" s="43" t="s">
        <v>47</v>
      </c>
      <c r="C30" s="44">
        <v>59460.512799999997</v>
      </c>
      <c r="D30" s="42">
        <v>1.2999999999999999E-3</v>
      </c>
      <c r="E30" s="30">
        <f>+(C30-C$7)/C$8</f>
        <v>6646.1993935718592</v>
      </c>
      <c r="F30">
        <f>ROUND(2*E30,0)/2</f>
        <v>6646</v>
      </c>
      <c r="G30">
        <f>+C30-(C$7+F30*C$8)</f>
        <v>0.32879999999568099</v>
      </c>
      <c r="K30">
        <f>+G30</f>
        <v>0.32879999999568099</v>
      </c>
      <c r="O30">
        <f ca="1">+C$11+C$12*$F30</f>
        <v>0.3330069736761429</v>
      </c>
      <c r="Q30" s="2">
        <f>+C30-15018.5</f>
        <v>44442.012799999997</v>
      </c>
    </row>
    <row r="31" spans="1:21" x14ac:dyDescent="0.2">
      <c r="A31" s="42" t="s">
        <v>54</v>
      </c>
      <c r="B31" s="43" t="s">
        <v>55</v>
      </c>
      <c r="C31" s="44">
        <v>59475.353000000003</v>
      </c>
      <c r="D31" s="42">
        <v>6.0000000000000001E-3</v>
      </c>
      <c r="E31" s="30">
        <f>+(C31-C$7)/C$8</f>
        <v>6655.1989084293527</v>
      </c>
      <c r="F31">
        <f>ROUND(2*E31,0)/2</f>
        <v>6655</v>
      </c>
      <c r="G31">
        <f>+C31-(C$7+F31*C$8)</f>
        <v>0.32800000000133878</v>
      </c>
      <c r="K31">
        <f>+G31</f>
        <v>0.32800000000133878</v>
      </c>
      <c r="O31">
        <f ca="1">+C$11+C$12*$F31</f>
        <v>0.33345356264435311</v>
      </c>
      <c r="Q31" s="2">
        <f>+C31-15018.5</f>
        <v>44456.853000000003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8" name="Range1"/>
  </protectedRanges>
  <sortState xmlns:xlrd2="http://schemas.microsoft.com/office/spreadsheetml/2017/richdata2" ref="A21:X31">
    <sortCondition ref="C21:C31"/>
  </sortState>
  <phoneticPr fontId="6" type="noConversion"/>
  <hyperlinks>
    <hyperlink ref="H64913" r:id="rId1" display="http://vsolj.cetus-net.org/bulletin.html"/>
    <hyperlink ref="H64906" r:id="rId2" display="https://www.aavso.org/ejaavso"/>
    <hyperlink ref="AP1057" r:id="rId3" display="http://cdsbib.u-strasbg.fr/cgi-bin/cdsbib?1990RMxAA..21..381G"/>
    <hyperlink ref="AP1061" r:id="rId4" display="http://cdsbib.u-strasbg.fr/cgi-bin/cdsbib?1990RMxAA..21..381G"/>
    <hyperlink ref="AP1060" r:id="rId5" display="http://cdsbib.u-strasbg.fr/cgi-bin/cdsbib?1990RMxAA..21..381G"/>
    <hyperlink ref="AP1041" r:id="rId6" display="http://cdsbib.u-strasbg.fr/cgi-bin/cdsbib?1990RMxAA..21..381G"/>
    <hyperlink ref="I64913" r:id="rId7" display="http://vsolj.cetus-net.org/bulletin.html"/>
    <hyperlink ref="AQ1197" r:id="rId8" display="http://cdsbib.u-strasbg.fr/cgi-bin/cdsbib?1990RMxAA..21..381G"/>
    <hyperlink ref="AQ55963" r:id="rId9" display="http://cdsbib.u-strasbg.fr/cgi-bin/cdsbib?1990RMxAA..21..381G"/>
    <hyperlink ref="AQ1198" r:id="rId10" display="http://cdsbib.u-strasbg.fr/cgi-bin/cdsbib?1990RMxAA..21..381G"/>
    <hyperlink ref="H64910" r:id="rId11" display="https://www.aavso.org/ejaavso"/>
    <hyperlink ref="H2083" r:id="rId12" display="http://vsolj.cetus-net.org/bulletin.html"/>
    <hyperlink ref="AP3327" r:id="rId13" display="http://cdsbib.u-strasbg.fr/cgi-bin/cdsbib?1990RMxAA..21..381G"/>
    <hyperlink ref="AP3330" r:id="rId14" display="http://cdsbib.u-strasbg.fr/cgi-bin/cdsbib?1990RMxAA..21..381G"/>
    <hyperlink ref="AP3328" r:id="rId15" display="http://cdsbib.u-strasbg.fr/cgi-bin/cdsbib?1990RMxAA..21..381G"/>
    <hyperlink ref="AP3312" r:id="rId16" display="http://cdsbib.u-strasbg.fr/cgi-bin/cdsbib?1990RMxAA..21..381G"/>
    <hyperlink ref="I2083" r:id="rId17" display="http://vsolj.cetus-net.org/bulletin.html"/>
    <hyperlink ref="AQ3541" r:id="rId18" display="http://cdsbib.u-strasbg.fr/cgi-bin/cdsbib?1990RMxAA..21..381G"/>
    <hyperlink ref="AQ242" r:id="rId19" display="http://cdsbib.u-strasbg.fr/cgi-bin/cdsbib?1990RMxAA..21..381G"/>
    <hyperlink ref="AQ354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2023-01-08T04:10:52Z</dcterms:modified>
</cp:coreProperties>
</file>