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179CD272-802A-4A10-B9CE-608E1258C4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E23" i="1"/>
  <c r="F23" i="1" s="1"/>
  <c r="G23" i="1" s="1"/>
  <c r="K23" i="1" s="1"/>
  <c r="E22" i="1"/>
  <c r="F22" i="1" s="1"/>
  <c r="G22" i="1" s="1"/>
  <c r="K22" i="1" s="1"/>
  <c r="E21" i="1"/>
  <c r="F21" i="1"/>
  <c r="G21" i="1" s="1"/>
  <c r="I21" i="1" s="1"/>
  <c r="Q22" i="1"/>
  <c r="F16" i="1"/>
  <c r="F17" i="1" s="1"/>
  <c r="C17" i="1"/>
  <c r="Q21" i="1"/>
  <c r="C11" i="1"/>
  <c r="C12" i="1"/>
  <c r="O24" i="1" l="1"/>
  <c r="C16" i="1"/>
  <c r="D18" i="1" s="1"/>
  <c r="O23" i="1"/>
  <c r="O22" i="1"/>
  <c r="C15" i="1"/>
  <c r="O21" i="1"/>
  <c r="F18" i="1" l="1"/>
  <c r="F19" i="1" s="1"/>
  <c r="C18" i="1"/>
</calcChain>
</file>

<file path=xl/sharedStrings.xml><?xml version="1.0" encoding="utf-8"?>
<sst xmlns="http://schemas.openxmlformats.org/spreadsheetml/2006/main" count="62" uniqueCount="55">
  <si>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</si>
  <si>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</si>
  <si>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</si>
  <si>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</si>
  <si>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</si>
  <si>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</si>
  <si>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</si>
  <si>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</si>
  <si>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</si>
  <si>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</si>
  <si>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</si>
  <si>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</si>
  <si>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</si>
  <si>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</si>
  <si>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</si>
  <si>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</si>
  <si>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</si>
  <si>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</si>
  <si>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</si>
  <si>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</si>
  <si>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</si>
  <si>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</si>
  <si>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</si>
  <si>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</si>
  <si>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</si>
  <si>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</si>
  <si>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</si>
  <si>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</si>
  <si>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</si>
  <si>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</si>
  <si>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</si>
  <si>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</si>
  <si>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</si>
  <si>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</si>
  <si>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</si>
  <si>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</si>
  <si>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</si>
  <si>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</si>
  <si>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</si>
  <si>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</si>
  <si>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</si>
  <si>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</si>
  <si>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V0752 Cep</t>
  </si>
  <si>
    <t>2013a</t>
  </si>
  <si>
    <t>G4302-0309</t>
  </si>
  <si>
    <t>EW</t>
  </si>
  <si>
    <t>pr_0</t>
  </si>
  <si>
    <t>~</t>
  </si>
  <si>
    <t>V0752 Cep / GSC 4302-0309</t>
  </si>
  <si>
    <t>GCVS</t>
  </si>
  <si>
    <t>OEJV 0179</t>
  </si>
  <si>
    <t>OEJV 0211</t>
  </si>
  <si>
    <t>JBAV, 60</t>
  </si>
  <si>
    <t>F22</t>
  </si>
  <si>
    <t>G22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</si>
</sst>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5" fillId="24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6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26" borderId="0" xfId="0" applyFill="1" applyAlignment="1"/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V752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12432</c:v>
                </c:pt>
                <c:pt idx="2">
                  <c:v>14577</c:v>
                </c:pt>
                <c:pt idx="3">
                  <c:v>17892.5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8F-489E-93CA-C36E02D607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12432</c:v>
                </c:pt>
                <c:pt idx="2">
                  <c:v>14577</c:v>
                </c:pt>
                <c:pt idx="3">
                  <c:v>17892.5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8F-489E-93CA-C36E02D607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12432</c:v>
                </c:pt>
                <c:pt idx="2">
                  <c:v>14577</c:v>
                </c:pt>
                <c:pt idx="3">
                  <c:v>17892.5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8F-489E-93CA-C36E02D607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12432</c:v>
                </c:pt>
                <c:pt idx="2">
                  <c:v>14577</c:v>
                </c:pt>
                <c:pt idx="3">
                  <c:v>17892.5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0.85248000000137836</c:v>
                </c:pt>
                <c:pt idx="2">
                  <c:v>0.98113999990164302</c:v>
                </c:pt>
                <c:pt idx="3">
                  <c:v>0.95727500000066357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8F-489E-93CA-C36E02D607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12432</c:v>
                </c:pt>
                <c:pt idx="2">
                  <c:v>14577</c:v>
                </c:pt>
                <c:pt idx="3">
                  <c:v>17892.5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8F-489E-93CA-C36E02D607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12432</c:v>
                </c:pt>
                <c:pt idx="2">
                  <c:v>14577</c:v>
                </c:pt>
                <c:pt idx="3">
                  <c:v>17892.5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8F-489E-93CA-C36E02D607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12432</c:v>
                </c:pt>
                <c:pt idx="2">
                  <c:v>14577</c:v>
                </c:pt>
                <c:pt idx="3">
                  <c:v>17892.5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8F-489E-93CA-C36E02D607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12432</c:v>
                </c:pt>
                <c:pt idx="2">
                  <c:v>14577</c:v>
                </c:pt>
                <c:pt idx="3">
                  <c:v>17892.5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0.67681109059599298</c:v>
                </c:pt>
                <c:pt idx="1">
                  <c:v>0.8873621903128055</c:v>
                </c:pt>
                <c:pt idx="2">
                  <c:v>0.92369038440004514</c:v>
                </c:pt>
                <c:pt idx="3">
                  <c:v>0.97984242519083442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8F-489E-93CA-C36E02D607A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12432</c:v>
                </c:pt>
                <c:pt idx="2">
                  <c:v>14577</c:v>
                </c:pt>
                <c:pt idx="3">
                  <c:v>17892.5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8F-489E-93CA-C36E02D60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672"/>
        <c:axId val="1"/>
      </c:scatterChart>
      <c:valAx>
        <c:axId val="836814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14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28173C2-E076-26D7-3E66-DBFD522B2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1" ht="20.25" x14ac:dyDescent="0.3">
      <c r="A1" s="1" t="s">
        <v>48</v>
      </c>
      <c r="F1" s="34" t="s">
        <v>42</v>
      </c>
      <c r="G1" s="31" t="s">
        <v>43</v>
      </c>
      <c r="H1" s="35"/>
      <c r="I1" s="36" t="s">
        <v>44</v>
      </c>
      <c r="J1" s="37" t="s">
        <v>42</v>
      </c>
      <c r="K1" s="36">
        <v>0.14560000000000001</v>
      </c>
      <c r="L1" s="38">
        <v>72.183070000000001</v>
      </c>
      <c r="M1" s="39">
        <v>51359.03</v>
      </c>
      <c r="N1" s="39">
        <v>0.45033000000000001</v>
      </c>
      <c r="O1" s="40" t="s">
        <v>45</v>
      </c>
      <c r="P1" s="38">
        <v>13.05</v>
      </c>
      <c r="Q1" s="38">
        <v>13.5</v>
      </c>
      <c r="S1" s="42" t="s">
        <v>47</v>
      </c>
      <c r="U1" s="41" t="s">
        <v>46</v>
      </c>
    </row>
    <row r="2" spans="1:21" x14ac:dyDescent="0.2">
      <c r="A2" t="s">
        <v>24</v>
      </c>
      <c r="B2" t="s">
        <v>45</v>
      </c>
      <c r="C2" s="30"/>
      <c r="D2" s="3"/>
    </row>
    <row r="3" spans="1:21" ht="13.5" thickBot="1" x14ac:dyDescent="0.25"/>
    <row r="4" spans="1:21" ht="14.25" thickTop="1" thickBot="1" x14ac:dyDescent="0.25">
      <c r="A4" s="5" t="s">
        <v>1</v>
      </c>
      <c r="C4" s="27">
        <v>51359.03</v>
      </c>
      <c r="D4" s="28">
        <v>0.45033000000000001</v>
      </c>
    </row>
    <row r="5" spans="1:21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21" x14ac:dyDescent="0.2">
      <c r="A6" s="5" t="s">
        <v>2</v>
      </c>
    </row>
    <row r="7" spans="1:21" x14ac:dyDescent="0.2">
      <c r="A7" t="s">
        <v>3</v>
      </c>
      <c r="C7" s="8">
        <v>51359.03</v>
      </c>
      <c r="D7" s="29" t="s">
        <v>49</v>
      </c>
    </row>
    <row r="8" spans="1:21" x14ac:dyDescent="0.2">
      <c r="A8" t="s">
        <v>4</v>
      </c>
      <c r="C8" s="8">
        <v>0.45033000000000001</v>
      </c>
      <c r="D8" s="29" t="s">
        <v>49</v>
      </c>
    </row>
    <row r="9" spans="1:21" x14ac:dyDescent="0.2">
      <c r="A9" s="24" t="s">
        <v>33</v>
      </c>
      <c r="B9" s="25">
        <v>22</v>
      </c>
      <c r="C9" s="22" t="s">
        <v>53</v>
      </c>
      <c r="D9" s="23" t="s">
        <v>54</v>
      </c>
    </row>
    <row r="10" spans="1:21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21" x14ac:dyDescent="0.2">
      <c r="A11" s="10" t="s">
        <v>16</v>
      </c>
      <c r="B11" s="10"/>
      <c r="C11" s="21">
        <f ca="1">INTERCEPT(INDIRECT($D$9):G992,INDIRECT($C$9):F992)</f>
        <v>0.67681109059599298</v>
      </c>
      <c r="D11" s="3"/>
      <c r="E11" s="10"/>
    </row>
    <row r="12" spans="1:21" x14ac:dyDescent="0.2">
      <c r="A12" s="10" t="s">
        <v>17</v>
      </c>
      <c r="B12" s="10"/>
      <c r="C12" s="21">
        <f ca="1">SLOPE(INDIRECT($D$9):G992,INDIRECT($C$9):F992)</f>
        <v>1.693622101969213E-5</v>
      </c>
      <c r="D12" s="3"/>
      <c r="E12" s="10"/>
    </row>
    <row r="13" spans="1:21" x14ac:dyDescent="0.2">
      <c r="A13" s="10" t="s">
        <v>19</v>
      </c>
      <c r="B13" s="10"/>
      <c r="C13" s="3" t="s">
        <v>14</v>
      </c>
    </row>
    <row r="14" spans="1:21" x14ac:dyDescent="0.2">
      <c r="A14" s="10"/>
      <c r="B14" s="10"/>
      <c r="C14" s="10"/>
    </row>
    <row r="15" spans="1:21" x14ac:dyDescent="0.2">
      <c r="A15" s="12" t="s">
        <v>18</v>
      </c>
      <c r="B15" s="10"/>
      <c r="C15" s="13">
        <f ca="1">(C7+C11)+(C8+C12)*INT(MAX(F21:F3533))</f>
        <v>59417.314193957078</v>
      </c>
      <c r="E15" s="14" t="s">
        <v>35</v>
      </c>
      <c r="F15" s="32">
        <v>1</v>
      </c>
    </row>
    <row r="16" spans="1:21" x14ac:dyDescent="0.2">
      <c r="A16" s="16" t="s">
        <v>5</v>
      </c>
      <c r="B16" s="10"/>
      <c r="C16" s="17">
        <f ca="1">+C8+C12</f>
        <v>0.45034693622101968</v>
      </c>
      <c r="E16" s="14" t="s">
        <v>31</v>
      </c>
      <c r="F16" s="33">
        <f ca="1">NOW()+15018.5+$C$5/24</f>
        <v>59970.832381828703</v>
      </c>
    </row>
    <row r="17" spans="1:21" ht="13.5" thickBot="1" x14ac:dyDescent="0.25">
      <c r="A17" s="14" t="s">
        <v>28</v>
      </c>
      <c r="B17" s="10"/>
      <c r="C17" s="10">
        <f>COUNT(C21:C2191)</f>
        <v>4</v>
      </c>
      <c r="E17" s="14" t="s">
        <v>36</v>
      </c>
      <c r="F17" s="15">
        <f ca="1">ROUND(2*(F16-$C$7)/$C$8,0)/2+F15</f>
        <v>19124.5</v>
      </c>
    </row>
    <row r="18" spans="1:21" ht="14.25" thickTop="1" thickBot="1" x14ac:dyDescent="0.25">
      <c r="A18" s="16" t="s">
        <v>6</v>
      </c>
      <c r="B18" s="10"/>
      <c r="C18" s="19">
        <f ca="1">+C15</f>
        <v>59417.314193957078</v>
      </c>
      <c r="D18" s="20">
        <f ca="1">+C16</f>
        <v>0.45034693622101968</v>
      </c>
      <c r="E18" s="14" t="s">
        <v>37</v>
      </c>
      <c r="F18" s="23">
        <f ca="1">ROUND(2*(F16-$C$15)/$C$16,0)/2+F15</f>
        <v>1230</v>
      </c>
    </row>
    <row r="19" spans="1:21" ht="13.5" thickTop="1" x14ac:dyDescent="0.2">
      <c r="E19" s="14" t="s">
        <v>32</v>
      </c>
      <c r="F19" s="18">
        <f ca="1">+$C$15+$C$16*F18-15018.5-$C$5/24</f>
        <v>44953.136758842265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49</v>
      </c>
      <c r="C21" s="8">
        <v>51359.03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0.67681109059599298</v>
      </c>
      <c r="Q21" s="2">
        <f>+C21-15018.5</f>
        <v>36340.53</v>
      </c>
    </row>
    <row r="22" spans="1:21" x14ac:dyDescent="0.2">
      <c r="A22" s="43" t="s">
        <v>50</v>
      </c>
      <c r="B22" s="44" t="s">
        <v>0</v>
      </c>
      <c r="C22" s="45">
        <v>56958.385040000001</v>
      </c>
      <c r="D22" s="45">
        <v>2.9999999999999997E-4</v>
      </c>
      <c r="E22">
        <f>+(C22-C$7)/C$8</f>
        <v>12433.893011791357</v>
      </c>
      <c r="F22" s="49">
        <f>ROUND(2*E22,0)/2-2</f>
        <v>12432</v>
      </c>
      <c r="G22">
        <f>+C22-(C$7+F22*C$8)</f>
        <v>0.85248000000137836</v>
      </c>
      <c r="K22">
        <f>+G22</f>
        <v>0.85248000000137836</v>
      </c>
      <c r="O22">
        <f ca="1">+C$11+C$12*$F22</f>
        <v>0.8873621903128055</v>
      </c>
      <c r="Q22" s="2">
        <f>+C22-15018.5</f>
        <v>41939.885040000001</v>
      </c>
    </row>
    <row r="23" spans="1:21" x14ac:dyDescent="0.2">
      <c r="A23" s="46" t="s">
        <v>51</v>
      </c>
      <c r="B23" s="47" t="s">
        <v>0</v>
      </c>
      <c r="C23" s="48">
        <v>57924.4715499999</v>
      </c>
      <c r="D23" s="48">
        <v>2.9999999999999997E-4</v>
      </c>
      <c r="E23">
        <f>+(C23-C$7)/C$8</f>
        <v>14579.178713387741</v>
      </c>
      <c r="F23" s="49">
        <f>ROUND(2*E23,0)/2-2</f>
        <v>14577</v>
      </c>
      <c r="G23">
        <f>+C23-(C$7+F23*C$8)</f>
        <v>0.98113999990164302</v>
      </c>
      <c r="K23">
        <f>+G23</f>
        <v>0.98113999990164302</v>
      </c>
      <c r="O23">
        <f ca="1">+C$11+C$12*$F23</f>
        <v>0.92369038440004514</v>
      </c>
      <c r="Q23" s="2">
        <f>+C23-15018.5</f>
        <v>42905.9715499999</v>
      </c>
    </row>
    <row r="24" spans="1:21" x14ac:dyDescent="0.2">
      <c r="A24" s="50" t="s">
        <v>52</v>
      </c>
      <c r="B24" s="51" t="s">
        <v>0</v>
      </c>
      <c r="C24" s="52">
        <v>59417.516799999998</v>
      </c>
      <c r="D24" s="50">
        <v>2.5000000000000001E-3</v>
      </c>
      <c r="E24">
        <f>+(C24-C$7)/C$8</f>
        <v>17894.625718917236</v>
      </c>
      <c r="F24" s="49">
        <f>ROUND(2*E24,0)/2-2</f>
        <v>17892.5</v>
      </c>
      <c r="G24">
        <f>+C24-(C$7+F24*C$8)</f>
        <v>0.95727500000066357</v>
      </c>
      <c r="K24">
        <f>+G24</f>
        <v>0.95727500000066357</v>
      </c>
      <c r="O24">
        <f ca="1">+C$11+C$12*$F24</f>
        <v>0.97984242519083442</v>
      </c>
      <c r="Q24" s="2">
        <f>+C24-15018.5</f>
        <v>44399.016799999998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3" name="Range1"/>
  </protectedRanges>
  <phoneticPr fontId="7" type="noConversion"/>
  <hyperlinks>
    <hyperlink ref="H190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2023-01-26T06:58:37Z</dcterms:modified>
</cp:coreProperties>
</file>