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2395C5D-9865-4F7C-9288-21CB63399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3" i="1"/>
  <c r="F23" i="1"/>
  <c r="G23" i="1" s="1"/>
  <c r="K23" i="1" s="1"/>
  <c r="E22" i="1"/>
  <c r="F22" i="1" s="1"/>
  <c r="G22" i="1" s="1"/>
  <c r="K22" i="1" s="1"/>
  <c r="E21" i="1"/>
  <c r="F21" i="1" s="1"/>
  <c r="G21" i="1" s="1"/>
  <c r="I21" i="1" s="1"/>
  <c r="Q22" i="1"/>
  <c r="Q23" i="1"/>
  <c r="Q24" i="1"/>
  <c r="F16" i="1"/>
  <c r="F17" i="1" s="1"/>
  <c r="C17" i="1"/>
  <c r="Q21" i="1"/>
  <c r="E24" i="1"/>
  <c r="F24" i="1" s="1"/>
  <c r="G24" i="1" s="1"/>
  <c r="K24" i="1" s="1"/>
  <c r="C12" i="1"/>
  <c r="C11" i="1"/>
  <c r="O25" i="1" l="1"/>
  <c r="O23" i="1"/>
  <c r="O22" i="1"/>
  <c r="C15" i="1"/>
  <c r="O21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<sst xmlns="http://schemas.openxmlformats.org/spreadsheetml/2006/main" count="64" uniqueCount="55">
  <si>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</si>
  <si>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</si>
  <si>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</si>
  <si>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</si>
  <si>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</si>
  <si>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</si>
  <si>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</si>
  <si>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</si>
  <si>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</si>
  <si>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</si>
  <si>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</si>
  <si>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</si>
  <si>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</si>
  <si>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</si>
  <si>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</si>
  <si>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</si>
  <si>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</si>
  <si>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</si>
  <si>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</si>
  <si>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</si>
  <si>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</si>
  <si>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</si>
  <si>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</si>
  <si>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</si>
  <si>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</si>
  <si>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</si>
  <si>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</si>
  <si>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</si>
  <si>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</si>
  <si>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</si>
  <si>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</si>
  <si>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</si>
  <si>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</si>
  <si>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</si>
  <si>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</si>
  <si>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</si>
  <si>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</si>
  <si>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</si>
  <si>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</si>
  <si>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</si>
  <si>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</si>
  <si>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</si>
  <si>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</si>
  <si>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V0755 Cep</t>
  </si>
  <si>
    <t>2013a</t>
  </si>
  <si>
    <t>G4302-1381</t>
  </si>
  <si>
    <t>EW</t>
  </si>
  <si>
    <t>pr_0</t>
  </si>
  <si>
    <t>~</t>
  </si>
  <si>
    <t>V0755 Cep / GSC 4302-1381</t>
  </si>
  <si>
    <t>GCVS</t>
  </si>
  <si>
    <t>OEJV 0179</t>
  </si>
  <si>
    <t>JBAV, 60</t>
  </si>
  <si>
    <t>F22</t>
  </si>
  <si>
    <t>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</si>
</sst>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32" fillId="26" borderId="0" xfId="0" applyFont="1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32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V755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6-449E-83FD-326C75D08F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6-449E-83FD-326C75D08F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6-449E-83FD-326C75D08F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0.14987500000279397</c:v>
                </c:pt>
                <c:pt idx="2">
                  <c:v>0.14494999999442371</c:v>
                </c:pt>
                <c:pt idx="3">
                  <c:v>0.16141500000230735</c:v>
                </c:pt>
                <c:pt idx="4">
                  <c:v>0.15089499999885447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6-449E-83FD-326C75D08F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6-449E-83FD-326C75D08F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6-449E-83FD-326C75D08F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6-449E-83FD-326C75D08F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0.15105236678553866</c:v>
                </c:pt>
                <c:pt idx="1">
                  <c:v>0.15170324353498446</c:v>
                </c:pt>
                <c:pt idx="2">
                  <c:v>0.15170326667068806</c:v>
                </c:pt>
                <c:pt idx="3">
                  <c:v>0.15173604996269266</c:v>
                </c:pt>
                <c:pt idx="4">
                  <c:v>0.15199243983001426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6-449E-83FD-326C75D08F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A6-449E-83FD-326C75D08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05488"/>
        <c:axId val="1"/>
      </c:scatterChart>
      <c:valAx>
        <c:axId val="84170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70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AB5C58-61F9-95EF-5DAC-2E1997EDD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6">
        <v>0.18240000000000001</v>
      </c>
      <c r="L1" s="38">
        <v>73.072419999999994</v>
      </c>
      <c r="M1" s="39">
        <v>51449.762000000002</v>
      </c>
      <c r="N1" s="39">
        <v>0.39217000000000002</v>
      </c>
      <c r="O1" s="40" t="s">
        <v>46</v>
      </c>
      <c r="P1" s="38">
        <v>12.63</v>
      </c>
      <c r="Q1" s="38">
        <v>12.95</v>
      </c>
      <c r="S1" s="42" t="s">
        <v>48</v>
      </c>
      <c r="U1" s="41" t="s">
        <v>47</v>
      </c>
    </row>
    <row r="2" spans="1:21" x14ac:dyDescent="0.2">
      <c r="A2" t="s">
        <v>25</v>
      </c>
      <c r="B2" t="s">
        <v>46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2</v>
      </c>
      <c r="C4" s="27">
        <v>51449.762000000002</v>
      </c>
      <c r="D4" s="28">
        <v>0.39217000000000002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8">
        <v>51449.762000000002</v>
      </c>
      <c r="D7" s="29" t="s">
        <v>50</v>
      </c>
    </row>
    <row r="8" spans="1:21" x14ac:dyDescent="0.2">
      <c r="A8" t="s">
        <v>5</v>
      </c>
      <c r="C8" s="8">
        <v>0.39217000000000002</v>
      </c>
      <c r="D8" s="29" t="s">
        <v>50</v>
      </c>
    </row>
    <row r="9" spans="1:21" x14ac:dyDescent="0.2">
      <c r="A9" s="24" t="s">
        <v>34</v>
      </c>
      <c r="B9" s="25">
        <v>22</v>
      </c>
      <c r="C9" s="22" t="s">
        <v>53</v>
      </c>
      <c r="D9" s="23" t="s">
        <v>54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INTERCEPT(INDIRECT($D$9):G992,INDIRECT($C$9):F992)</f>
        <v>0.15105236678553866</v>
      </c>
      <c r="D11" s="3"/>
      <c r="E11" s="10"/>
    </row>
    <row r="12" spans="1:21" x14ac:dyDescent="0.2">
      <c r="A12" s="10" t="s">
        <v>18</v>
      </c>
      <c r="B12" s="10"/>
      <c r="C12" s="21">
        <f ca="1">SLOPE(INDIRECT($D$9):G992,INDIRECT($C$9):F992)</f>
        <v>4.6271407204764317E-8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59417.239712416696</v>
      </c>
      <c r="E15" s="14" t="s">
        <v>36</v>
      </c>
      <c r="F15" s="32">
        <v>1</v>
      </c>
    </row>
    <row r="16" spans="1:21" x14ac:dyDescent="0.2">
      <c r="A16" s="16" t="s">
        <v>6</v>
      </c>
      <c r="B16" s="10"/>
      <c r="C16" s="17">
        <f ca="1">+C8+C12</f>
        <v>0.39217004627140722</v>
      </c>
      <c r="E16" s="14" t="s">
        <v>32</v>
      </c>
      <c r="F16" s="33">
        <f ca="1">NOW()+15018.5+$C$5/24</f>
        <v>59970.832627662036</v>
      </c>
    </row>
    <row r="17" spans="1:21" ht="13.5" thickBot="1" x14ac:dyDescent="0.25">
      <c r="A17" s="14" t="s">
        <v>29</v>
      </c>
      <c r="B17" s="10"/>
      <c r="C17" s="10">
        <f>COUNT(C21:C2191)</f>
        <v>5</v>
      </c>
      <c r="E17" s="14" t="s">
        <v>37</v>
      </c>
      <c r="F17" s="15">
        <f ca="1">ROUND(2*(F16-$C$7)/$C$8,0)/2+F15</f>
        <v>21729</v>
      </c>
    </row>
    <row r="18" spans="1:21" ht="14.25" thickTop="1" thickBot="1" x14ac:dyDescent="0.25">
      <c r="A18" s="16" t="s">
        <v>7</v>
      </c>
      <c r="B18" s="10"/>
      <c r="C18" s="19">
        <f ca="1">+C15</f>
        <v>59417.239712416696</v>
      </c>
      <c r="D18" s="20">
        <f ca="1">+C16</f>
        <v>0.39217004627140722</v>
      </c>
      <c r="E18" s="14" t="s">
        <v>38</v>
      </c>
      <c r="F18" s="23">
        <f ca="1">ROUND(2*(F16-$C$15)/$C$16,0)/2+F15</f>
        <v>1412.5</v>
      </c>
    </row>
    <row r="19" spans="1:21" ht="13.5" thickTop="1" x14ac:dyDescent="0.2">
      <c r="E19" s="14" t="s">
        <v>33</v>
      </c>
      <c r="F19" s="18">
        <f ca="1">+$C$15+$C$16*F18-15018.5-$C$5/24</f>
        <v>44953.075736108396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51449.762000000002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0.15105236678553866</v>
      </c>
      <c r="Q21" s="2">
        <f>+C21-15018.5</f>
        <v>36431.262000000002</v>
      </c>
    </row>
    <row r="22" spans="1:21" x14ac:dyDescent="0.2">
      <c r="A22" s="43" t="s">
        <v>51</v>
      </c>
      <c r="B22" s="44" t="s">
        <v>1</v>
      </c>
      <c r="C22" s="45">
        <v>56966.371180000002</v>
      </c>
      <c r="D22" s="45">
        <v>4.0000000000000002E-4</v>
      </c>
      <c r="E22">
        <f>+(C22-C$7)/C$8</f>
        <v>14066.882168447355</v>
      </c>
      <c r="F22" s="46">
        <f>ROUND(2*E22,0)/2-0.5</f>
        <v>14066.5</v>
      </c>
      <c r="G22">
        <f>+C22-(C$7+F22*C$8)</f>
        <v>0.14987500000279397</v>
      </c>
      <c r="K22">
        <f>+G22</f>
        <v>0.14987500000279397</v>
      </c>
      <c r="O22">
        <f ca="1">+C$11+C$12*$F22</f>
        <v>0.15170324353498446</v>
      </c>
      <c r="Q22" s="2">
        <f>+C22-15018.5</f>
        <v>41947.871180000002</v>
      </c>
    </row>
    <row r="23" spans="1:21" x14ac:dyDescent="0.2">
      <c r="A23" s="43" t="s">
        <v>51</v>
      </c>
      <c r="B23" s="44" t="s">
        <v>0</v>
      </c>
      <c r="C23" s="45">
        <v>56966.562339999997</v>
      </c>
      <c r="D23" s="45">
        <v>2.9999999999999997E-4</v>
      </c>
      <c r="E23">
        <f>+(C23-C$7)/C$8</f>
        <v>14067.369610118047</v>
      </c>
      <c r="F23" s="46">
        <f>ROUND(2*E23,0)/2-0.5</f>
        <v>14067</v>
      </c>
      <c r="G23">
        <f>+C23-(C$7+F23*C$8)</f>
        <v>0.14494999999442371</v>
      </c>
      <c r="K23">
        <f>+G23</f>
        <v>0.14494999999442371</v>
      </c>
      <c r="O23">
        <f ca="1">+C$11+C$12*$F23</f>
        <v>0.15170326667068806</v>
      </c>
      <c r="Q23" s="2">
        <f>+C23-15018.5</f>
        <v>41948.062339999997</v>
      </c>
    </row>
    <row r="24" spans="1:21" x14ac:dyDescent="0.2">
      <c r="A24" s="43" t="s">
        <v>51</v>
      </c>
      <c r="B24" s="44" t="s">
        <v>0</v>
      </c>
      <c r="C24" s="45">
        <v>57244.431250000001</v>
      </c>
      <c r="D24" s="45">
        <v>4.0000000000000002E-4</v>
      </c>
      <c r="E24">
        <f>+(C24-C$7)/C$8</f>
        <v>14775.911594461582</v>
      </c>
      <c r="F24" s="46">
        <f>ROUND(2*E24,0)/2-0.5</f>
        <v>14775.5</v>
      </c>
      <c r="G24">
        <f>+C24-(C$7+F24*C$8)</f>
        <v>0.16141500000230735</v>
      </c>
      <c r="K24">
        <f>+G24</f>
        <v>0.16141500000230735</v>
      </c>
      <c r="O24">
        <f ca="1">+C$11+C$12*$F24</f>
        <v>0.15173604996269266</v>
      </c>
      <c r="Q24" s="2">
        <f>+C24-15018.5</f>
        <v>42225.931250000001</v>
      </c>
    </row>
    <row r="25" spans="1:21" x14ac:dyDescent="0.2">
      <c r="A25" s="47" t="s">
        <v>52</v>
      </c>
      <c r="B25" s="48" t="s">
        <v>0</v>
      </c>
      <c r="C25" s="49">
        <v>59417.434699999998</v>
      </c>
      <c r="D25" s="47">
        <v>2.8999999999999998E-3</v>
      </c>
      <c r="E25">
        <f>+(C25-C$7)/C$8</f>
        <v>20316.884769360215</v>
      </c>
      <c r="F25" s="50">
        <f>ROUND(2*E25,0)/2-0.5</f>
        <v>20316.5</v>
      </c>
      <c r="G25">
        <f>+C25-(C$7+F25*C$8)</f>
        <v>0.15089499999885447</v>
      </c>
      <c r="K25">
        <f>+G25</f>
        <v>0.15089499999885447</v>
      </c>
      <c r="O25">
        <f ca="1">+C$11+C$12*$F25</f>
        <v>0.15199243983001426</v>
      </c>
      <c r="Q25" s="2">
        <f>+C25-15018.5</f>
        <v>44398.934699999998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90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2023-01-26T06:58:59Z</dcterms:modified>
</cp:coreProperties>
</file>