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8BD6EA5-B289-469B-BD3A-5FB9FE74C609}" xr6:coauthVersionLast="47" xr6:coauthVersionMax="47" xr10:uidLastSave="{00000000-0000-0000-0000-000000000000}"/>
  <bookViews>
    <workbookView xWindow="14160" yWindow="375" windowWidth="12975" windowHeight="14640"/>
  </bookViews>
  <sheets>
    <sheet name="Active" sheetId="3" r:id="rId1"/>
    <sheet name="A_old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3" l="1"/>
  <c r="F47" i="3" s="1"/>
  <c r="G47" i="3" s="1"/>
  <c r="K47" i="3" s="1"/>
  <c r="Q47" i="3"/>
  <c r="Q44" i="3"/>
  <c r="Q45" i="3"/>
  <c r="Q46" i="3"/>
  <c r="D9" i="3"/>
  <c r="C9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24" i="3"/>
  <c r="Q30" i="3"/>
  <c r="Q26" i="3"/>
  <c r="Q28" i="3"/>
  <c r="F11" i="2"/>
  <c r="C7" i="3"/>
  <c r="E44" i="3"/>
  <c r="F44" i="3"/>
  <c r="F16" i="3"/>
  <c r="F17" i="3" s="1"/>
  <c r="C17" i="3"/>
  <c r="Q21" i="3"/>
  <c r="Q22" i="3"/>
  <c r="Q23" i="3"/>
  <c r="Q25" i="3"/>
  <c r="Q27" i="3"/>
  <c r="Q29" i="3"/>
  <c r="C7" i="2"/>
  <c r="G26" i="2"/>
  <c r="C8" i="2"/>
  <c r="E21" i="2"/>
  <c r="F21" i="2"/>
  <c r="G21" i="2"/>
  <c r="G11" i="2"/>
  <c r="E14" i="2"/>
  <c r="E15" i="2" s="1"/>
  <c r="C17" i="2"/>
  <c r="Q21" i="2"/>
  <c r="E22" i="2"/>
  <c r="F22" i="2"/>
  <c r="G22" i="2"/>
  <c r="Q22" i="2"/>
  <c r="E23" i="2"/>
  <c r="F23" i="2"/>
  <c r="G23" i="2"/>
  <c r="Q23" i="2"/>
  <c r="E24" i="2"/>
  <c r="F24" i="2"/>
  <c r="G24" i="2"/>
  <c r="Q24" i="2"/>
  <c r="E25" i="2"/>
  <c r="F25" i="2"/>
  <c r="G25" i="2"/>
  <c r="Q25" i="2"/>
  <c r="E26" i="2"/>
  <c r="F26" i="2"/>
  <c r="Q26" i="2"/>
  <c r="I25" i="2"/>
  <c r="I26" i="2"/>
  <c r="I24" i="2"/>
  <c r="I23" i="2"/>
  <c r="H21" i="2"/>
  <c r="E24" i="3"/>
  <c r="F24" i="3"/>
  <c r="G39" i="3"/>
  <c r="K39" i="3"/>
  <c r="E37" i="3"/>
  <c r="F37" i="3"/>
  <c r="G37" i="3"/>
  <c r="K37" i="3"/>
  <c r="E46" i="3"/>
  <c r="F46" i="3"/>
  <c r="I22" i="2"/>
  <c r="E29" i="3"/>
  <c r="F29" i="3"/>
  <c r="E21" i="3"/>
  <c r="F21" i="3"/>
  <c r="E42" i="3"/>
  <c r="F42" i="3"/>
  <c r="E34" i="3"/>
  <c r="F34" i="3"/>
  <c r="G31" i="3"/>
  <c r="K31" i="3"/>
  <c r="G28" i="3"/>
  <c r="K28" i="3"/>
  <c r="E26" i="3"/>
  <c r="F26" i="3"/>
  <c r="G26" i="3"/>
  <c r="K26" i="3"/>
  <c r="G41" i="3"/>
  <c r="K41" i="3"/>
  <c r="E39" i="3"/>
  <c r="F39" i="3"/>
  <c r="G25" i="3"/>
  <c r="K25" i="3"/>
  <c r="E23" i="3"/>
  <c r="F23" i="3"/>
  <c r="G23" i="3"/>
  <c r="K23" i="3"/>
  <c r="E36" i="3"/>
  <c r="F36" i="3"/>
  <c r="G36" i="3"/>
  <c r="K36" i="3"/>
  <c r="E31" i="3"/>
  <c r="F31" i="3"/>
  <c r="E45" i="3"/>
  <c r="F45" i="3"/>
  <c r="G45" i="3"/>
  <c r="K45" i="3"/>
  <c r="E28" i="3"/>
  <c r="F28" i="3"/>
  <c r="G22" i="3"/>
  <c r="K22" i="3"/>
  <c r="G43" i="3"/>
  <c r="K43" i="3"/>
  <c r="E41" i="3"/>
  <c r="F41" i="3"/>
  <c r="E33" i="3"/>
  <c r="F33" i="3"/>
  <c r="G33" i="3"/>
  <c r="K33" i="3"/>
  <c r="E25" i="3"/>
  <c r="F25" i="3"/>
  <c r="G40" i="3"/>
  <c r="K40" i="3"/>
  <c r="E38" i="3"/>
  <c r="F38" i="3"/>
  <c r="G38" i="3"/>
  <c r="K38" i="3"/>
  <c r="G44" i="3"/>
  <c r="K44" i="3"/>
  <c r="E30" i="3"/>
  <c r="F30" i="3"/>
  <c r="G30" i="3"/>
  <c r="K30" i="3"/>
  <c r="G24" i="3"/>
  <c r="J24" i="3"/>
  <c r="E22" i="3"/>
  <c r="F22" i="3"/>
  <c r="E43" i="3"/>
  <c r="F43" i="3"/>
  <c r="E35" i="3"/>
  <c r="F35" i="3"/>
  <c r="G35" i="3"/>
  <c r="K35" i="3"/>
  <c r="G46" i="3"/>
  <c r="K46" i="3"/>
  <c r="G29" i="3"/>
  <c r="K29" i="3"/>
  <c r="E27" i="3"/>
  <c r="F27" i="3"/>
  <c r="G27" i="3"/>
  <c r="K27" i="3"/>
  <c r="G21" i="3"/>
  <c r="G42" i="3"/>
  <c r="K42" i="3"/>
  <c r="E40" i="3"/>
  <c r="F40" i="3"/>
  <c r="G34" i="3"/>
  <c r="K34" i="3"/>
  <c r="E32" i="3"/>
  <c r="F32" i="3"/>
  <c r="G32" i="3"/>
  <c r="K32" i="3"/>
  <c r="I21" i="3"/>
  <c r="C11" i="3"/>
  <c r="C12" i="3"/>
  <c r="C12" i="2"/>
  <c r="O47" i="3" l="1"/>
  <c r="C16" i="2"/>
  <c r="D18" i="2" s="1"/>
  <c r="C16" i="3"/>
  <c r="D18" i="3" s="1"/>
  <c r="O35" i="3"/>
  <c r="O22" i="3"/>
  <c r="O34" i="3"/>
  <c r="O40" i="3"/>
  <c r="O25" i="3"/>
  <c r="O36" i="3"/>
  <c r="O42" i="3"/>
  <c r="O27" i="3"/>
  <c r="O44" i="3"/>
  <c r="O38" i="3"/>
  <c r="O24" i="3"/>
  <c r="O37" i="3"/>
  <c r="C15" i="3"/>
  <c r="O26" i="3"/>
  <c r="O21" i="3"/>
  <c r="O30" i="3"/>
  <c r="O23" i="3"/>
  <c r="O31" i="3"/>
  <c r="O29" i="3"/>
  <c r="O33" i="3"/>
  <c r="O46" i="3"/>
  <c r="O28" i="3"/>
  <c r="O43" i="3"/>
  <c r="O45" i="3"/>
  <c r="O41" i="3"/>
  <c r="O39" i="3"/>
  <c r="O32" i="3"/>
  <c r="C11" i="2"/>
  <c r="O25" i="2" l="1"/>
  <c r="R25" i="2" s="1"/>
  <c r="O23" i="2"/>
  <c r="R23" i="2" s="1"/>
  <c r="O22" i="2"/>
  <c r="R22" i="2" s="1"/>
  <c r="O24" i="2"/>
  <c r="R24" i="2" s="1"/>
  <c r="O21" i="2"/>
  <c r="R21" i="2" s="1"/>
  <c r="C15" i="2"/>
  <c r="O26" i="2"/>
  <c r="R26" i="2" s="1"/>
  <c r="C18" i="3"/>
  <c r="F18" i="3"/>
  <c r="F19" i="3" s="1"/>
  <c r="R19" i="2" l="1"/>
  <c r="C18" i="2"/>
  <c r="E16" i="2"/>
  <c r="E17" i="2" s="1"/>
</calcChain>
</file>

<file path=xl/sharedStrings.xml><?xml version="1.0" encoding="utf-8"?>
<sst xmlns="http://schemas.openxmlformats.org/spreadsheetml/2006/main" count="176" uniqueCount="64">
  <si>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</si>
  <si>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</si>
  <si>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</si>
  <si>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</si>
  <si>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</si>
  <si>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</si>
  <si>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</si>
  <si>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</si>
  <si>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</si>
  <si>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</si>
  <si>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</si>
  <si>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</si>
  <si>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</si>
  <si>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</si>
  <si>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</si>
  <si>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</si>
  <si>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</si>
  <si>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</si>
  <si>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</si>
  <si>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</si>
  <si>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</si>
  <si>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</si>
  <si>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</si>
  <si>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</si>
  <si>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</si>
  <si>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</si>
  <si>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</si>
  <si>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</si>
  <si>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</si>
  <si>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</si>
  <si>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</si>
  <si>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</si>
  <si>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</si>
  <si>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</si>
  <si>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</si>
  <si>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</si>
  <si>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</si>
  <si>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</si>
  <si>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</si>
  <si>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</si>
  <si>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</si>
  <si>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</si>
  <si>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</si>
  <si>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</si>
  <si>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V796 Cep / GSC 4502-0138</t>
  </si>
  <si>
    <t xml:space="preserve">EW        </t>
  </si>
  <si>
    <t>IBVS 6011</t>
  </si>
  <si>
    <t>I</t>
  </si>
  <si>
    <t>GCVS</t>
  </si>
  <si>
    <t>IBVS 5871</t>
  </si>
  <si>
    <t>IBVS 5920</t>
  </si>
  <si>
    <t>II</t>
  </si>
  <si>
    <t>IBVS 5960</t>
  </si>
  <si>
    <t>IBVS 6042</t>
  </si>
  <si>
    <t>IBVS 6075</t>
  </si>
  <si>
    <t>IBVS 6093</t>
  </si>
  <si>
    <t>IBVS 5984</t>
  </si>
  <si>
    <t>vis</t>
  </si>
  <si>
    <t>OEJV 0179</t>
  </si>
  <si>
    <t>CCD?</t>
  </si>
  <si>
    <t>OEJV 0210</t>
  </si>
  <si>
    <t>OEJV 0211</t>
  </si>
  <si>
    <t>JBAV, 60</t>
  </si>
  <si>
    <t>V0796 Cep / GSC 4502-0138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</si>
</sst>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>
      <alignment vertical="top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6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V796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7-4699-983C-9B77D5FA16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7-4699-983C-9B77D5FA16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0.1053100000062841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7-4699-983C-9B77D5FA16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7.069249999767635E-2</c:v>
                </c:pt>
                <c:pt idx="2">
                  <c:v>9.01400000002468E-2</c:v>
                </c:pt>
                <c:pt idx="4">
                  <c:v>0.11333000000013271</c:v>
                </c:pt>
                <c:pt idx="5">
                  <c:v>0.12963250000029802</c:v>
                </c:pt>
                <c:pt idx="6">
                  <c:v>0.1323400000037509</c:v>
                </c:pt>
                <c:pt idx="7">
                  <c:v>0.12995000000228174</c:v>
                </c:pt>
                <c:pt idx="8">
                  <c:v>0.14638500000000931</c:v>
                </c:pt>
                <c:pt idx="9">
                  <c:v>0.16628249999484979</c:v>
                </c:pt>
                <c:pt idx="10">
                  <c:v>0.18942499999684514</c:v>
                </c:pt>
                <c:pt idx="11">
                  <c:v>0.18962499999906868</c:v>
                </c:pt>
                <c:pt idx="12">
                  <c:v>0.19097499999770662</c:v>
                </c:pt>
                <c:pt idx="13">
                  <c:v>0.18972750000102678</c:v>
                </c:pt>
                <c:pt idx="14">
                  <c:v>0.19022750000294764</c:v>
                </c:pt>
                <c:pt idx="15">
                  <c:v>0.1894350000002305</c:v>
                </c:pt>
                <c:pt idx="16">
                  <c:v>0.19110500000533648</c:v>
                </c:pt>
                <c:pt idx="17">
                  <c:v>0.19941250000556465</c:v>
                </c:pt>
                <c:pt idx="18">
                  <c:v>0.19941250000556465</c:v>
                </c:pt>
                <c:pt idx="19">
                  <c:v>0.19984249999833992</c:v>
                </c:pt>
                <c:pt idx="20">
                  <c:v>0.20195249999960652</c:v>
                </c:pt>
                <c:pt idx="21">
                  <c:v>0.20021000000269851</c:v>
                </c:pt>
                <c:pt idx="22">
                  <c:v>0.20040000000153668</c:v>
                </c:pt>
                <c:pt idx="23">
                  <c:v>0.27450600013980875</c:v>
                </c:pt>
                <c:pt idx="24">
                  <c:v>0.27959099997679004</c:v>
                </c:pt>
                <c:pt idx="25">
                  <c:v>0.2204525001507136</c:v>
                </c:pt>
                <c:pt idx="26">
                  <c:v>0.29356749999715248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7-4699-983C-9B77D5FA16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7-4699-983C-9B77D5FA16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7-4699-983C-9B77D5FA16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7-4699-983C-9B77D5FA16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1.1273192628194373E-2</c:v>
                </c:pt>
                <c:pt idx="1">
                  <c:v>7.641200817713957E-2</c:v>
                </c:pt>
                <c:pt idx="2">
                  <c:v>9.1166274323565874E-2</c:v>
                </c:pt>
                <c:pt idx="3">
                  <c:v>0.10497077572761547</c:v>
                </c:pt>
                <c:pt idx="4">
                  <c:v>0.11106431585692347</c:v>
                </c:pt>
                <c:pt idx="5">
                  <c:v>0.12809425594052962</c:v>
                </c:pt>
                <c:pt idx="6">
                  <c:v>0.12915686401863424</c:v>
                </c:pt>
                <c:pt idx="7">
                  <c:v>0.12919447846387688</c:v>
                </c:pt>
                <c:pt idx="8">
                  <c:v>0.14380769044064329</c:v>
                </c:pt>
                <c:pt idx="9">
                  <c:v>0.16213532888512058</c:v>
                </c:pt>
                <c:pt idx="10">
                  <c:v>0.18781659137453438</c:v>
                </c:pt>
                <c:pt idx="11">
                  <c:v>0.18781659137453438</c:v>
                </c:pt>
                <c:pt idx="12">
                  <c:v>0.18781659137453438</c:v>
                </c:pt>
                <c:pt idx="13">
                  <c:v>0.18795764554419428</c:v>
                </c:pt>
                <c:pt idx="14">
                  <c:v>0.18795764554419428</c:v>
                </c:pt>
                <c:pt idx="15">
                  <c:v>0.18796704915550494</c:v>
                </c:pt>
                <c:pt idx="16">
                  <c:v>0.18796704915550494</c:v>
                </c:pt>
                <c:pt idx="17">
                  <c:v>0.19786905186563045</c:v>
                </c:pt>
                <c:pt idx="18">
                  <c:v>0.19786905186563045</c:v>
                </c:pt>
                <c:pt idx="19">
                  <c:v>0.19877179855145385</c:v>
                </c:pt>
                <c:pt idx="20">
                  <c:v>0.19877179855145385</c:v>
                </c:pt>
                <c:pt idx="21">
                  <c:v>0.19878120216276451</c:v>
                </c:pt>
                <c:pt idx="22">
                  <c:v>0.19878120216276451</c:v>
                </c:pt>
                <c:pt idx="23">
                  <c:v>0.28444810120288155</c:v>
                </c:pt>
                <c:pt idx="24">
                  <c:v>0.28444810120288155</c:v>
                </c:pt>
                <c:pt idx="25">
                  <c:v>0.22280742906150205</c:v>
                </c:pt>
                <c:pt idx="26">
                  <c:v>0.29880741567426011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7-4699-983C-9B77D5FA1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080"/>
        <c:axId val="1"/>
      </c:scatterChart>
      <c:valAx>
        <c:axId val="49495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V796 Cep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9A-417A-A52E-C5021777E05A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A_old!$I$21:$I$999</c:f>
              <c:numCache>
                <c:formatCode>General</c:formatCode>
                <c:ptCount val="979"/>
                <c:pt idx="1">
                  <c:v>3.0100000003585592E-2</c:v>
                </c:pt>
                <c:pt idx="2">
                  <c:v>8.4849999999278225E-2</c:v>
                </c:pt>
                <c:pt idx="3">
                  <c:v>-4.0800000002491288E-2</c:v>
                </c:pt>
                <c:pt idx="4">
                  <c:v>2.1500000002561137E-2</c:v>
                </c:pt>
                <c:pt idx="5">
                  <c:v>7.0599999999103602E-2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9A-417A-A52E-C5021777E05A}"/>
            </c:ext>
          </c:extLst>
        </c:ser>
        <c:ser>
          <c:idx val="3"/>
          <c:order val="2"/>
          <c:tx>
            <c:strRef>
              <c:f>A_old!$J$20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9A-417A-A52E-C5021777E05A}"/>
            </c:ext>
          </c:extLst>
        </c:ser>
        <c:ser>
          <c:idx val="4"/>
          <c:order val="3"/>
          <c:tx>
            <c:strRef>
              <c:f>A_old!$K$20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9A-417A-A52E-C5021777E05A}"/>
            </c:ext>
          </c:extLst>
        </c:ser>
        <c:ser>
          <c:idx val="2"/>
          <c:order val="4"/>
          <c:tx>
            <c:strRef>
              <c:f>A_old!$L$20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9A-417A-A52E-C5021777E05A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9A-417A-A52E-C5021777E05A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9A-417A-A52E-C5021777E05A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A_old!$O$21:$O$999</c:f>
              <c:numCache>
                <c:formatCode>General</c:formatCode>
                <c:ptCount val="979"/>
                <c:pt idx="0">
                  <c:v>6.744112832658862E-3</c:v>
                </c:pt>
                <c:pt idx="1">
                  <c:v>2.3288466064602182E-2</c:v>
                </c:pt>
                <c:pt idx="2">
                  <c:v>2.7035303567621679E-2</c:v>
                </c:pt>
                <c:pt idx="3">
                  <c:v>3.2090787948687499E-2</c:v>
                </c:pt>
                <c:pt idx="4">
                  <c:v>3.6685380272339196E-2</c:v>
                </c:pt>
                <c:pt idx="5">
                  <c:v>4.0405949316127836E-2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A-417A-A52E-C5021777E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408"/>
        <c:axId val="1"/>
      </c:scatterChart>
      <c:valAx>
        <c:axId val="49495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210526315789474"/>
          <c:y val="0.92375366568914952"/>
          <c:w val="0.90225563909774431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9AD50E-2AEE-45BF-31D4-6D86587CD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2414FF2-C482-8682-5A1D-E83B7702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63</v>
      </c>
    </row>
    <row r="2" spans="1:6" x14ac:dyDescent="0.2">
      <c r="A2" t="s">
        <v>28</v>
      </c>
      <c r="B2" s="12" t="s">
        <v>45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5" spans="1:6" ht="13.5" thickTop="1" x14ac:dyDescent="0.2">
      <c r="A5" s="11" t="s">
        <v>35</v>
      </c>
      <c r="B5" s="12"/>
      <c r="C5" s="13">
        <v>-9.5</v>
      </c>
      <c r="D5" s="12" t="s">
        <v>36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53433.635999999999</v>
      </c>
    </row>
    <row r="8" spans="1:6" x14ac:dyDescent="0.2">
      <c r="A8" t="s">
        <v>6</v>
      </c>
      <c r="C8">
        <v>0.39294499999999999</v>
      </c>
    </row>
    <row r="9" spans="1:6" x14ac:dyDescent="0.2">
      <c r="A9" s="27" t="s">
        <v>40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19</v>
      </c>
      <c r="B11" s="12"/>
      <c r="C11" s="24">
        <f ca="1">INTERCEPT(INDIRECT($D$9):G992,INDIRECT($C$9):F992)</f>
        <v>1.1273192628194373E-2</v>
      </c>
      <c r="D11" s="3"/>
      <c r="E11" s="12"/>
    </row>
    <row r="12" spans="1:6" x14ac:dyDescent="0.2">
      <c r="A12" s="12" t="s">
        <v>20</v>
      </c>
      <c r="B12" s="12"/>
      <c r="C12" s="24">
        <f ca="1">SLOPE(INDIRECT($D$9):G992,INDIRECT($C$9):F992)</f>
        <v>1.8807222621320976E-5</v>
      </c>
      <c r="D12" s="3"/>
      <c r="E12" s="12"/>
    </row>
    <row r="13" spans="1:6" x14ac:dyDescent="0.2">
      <c r="A13" s="12" t="s">
        <v>23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59441.277958012062</v>
      </c>
      <c r="E15" s="16" t="s">
        <v>41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0.39296380722262131</v>
      </c>
      <c r="E16" s="16" t="s">
        <v>37</v>
      </c>
      <c r="F16" s="17">
        <f ca="1">NOW()+15018.5+$C$5/24</f>
        <v>59952.723640972217</v>
      </c>
    </row>
    <row r="17" spans="1:18" ht="13.5" thickBot="1" x14ac:dyDescent="0.25">
      <c r="A17" s="16" t="s">
        <v>34</v>
      </c>
      <c r="B17" s="12"/>
      <c r="C17" s="12">
        <f>COUNT(C21:C2191)</f>
        <v>27</v>
      </c>
      <c r="E17" s="16" t="s">
        <v>42</v>
      </c>
      <c r="F17" s="17">
        <f ca="1">ROUND(2*(F16-$C$7)/$C$8,0)/2+F15</f>
        <v>16591.5</v>
      </c>
    </row>
    <row r="18" spans="1:18" ht="14.25" thickTop="1" thickBot="1" x14ac:dyDescent="0.25">
      <c r="A18" s="18" t="s">
        <v>8</v>
      </c>
      <c r="B18" s="12"/>
      <c r="C18" s="21">
        <f ca="1">+C15</f>
        <v>59441.277958012062</v>
      </c>
      <c r="D18" s="22">
        <f ca="1">+C16</f>
        <v>0.39296380722262131</v>
      </c>
      <c r="E18" s="16" t="s">
        <v>43</v>
      </c>
      <c r="F18" s="26">
        <f ca="1">ROUND(2*(F16-$C$15)/$C$16,0)/2+F15</f>
        <v>1302.5</v>
      </c>
    </row>
    <row r="19" spans="1:18" ht="13.5" thickTop="1" x14ac:dyDescent="0.2">
      <c r="E19" s="16" t="s">
        <v>38</v>
      </c>
      <c r="F19" s="20">
        <f ca="1">+$C$15+$C$16*F18-15018.5-$C$5/24</f>
        <v>44935.009150252859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57</v>
      </c>
      <c r="J20" s="7" t="s">
        <v>0</v>
      </c>
      <c r="K20" s="7" t="s">
        <v>1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43" si="0">+(C21-C$7)/C$8</f>
        <v>0</v>
      </c>
      <c r="F21">
        <f>ROUND(2*E21,0)/2</f>
        <v>0</v>
      </c>
      <c r="G21">
        <f t="shared" ref="G21:G43" si="1">+C21-(C$7+F21*C$8)</f>
        <v>0</v>
      </c>
      <c r="I21">
        <f>+G21</f>
        <v>0</v>
      </c>
      <c r="O21">
        <f t="shared" ref="O21:O43" ca="1" si="2">+C$11+C$12*$F21</f>
        <v>1.1273192628194373E-2</v>
      </c>
      <c r="Q21" s="2">
        <f t="shared" ref="Q21:Q43" si="3">+C21-15018.5</f>
        <v>38415.135999999999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3463.6799043123092</v>
      </c>
      <c r="F22">
        <f>ROUND(2*E22,0)/2</f>
        <v>3463.5</v>
      </c>
      <c r="G22">
        <f t="shared" si="1"/>
        <v>7.069249999767635E-2</v>
      </c>
      <c r="K22">
        <f>+G22</f>
        <v>7.069249999767635E-2</v>
      </c>
      <c r="O22">
        <f t="shared" ca="1" si="2"/>
        <v>7.641200817713957E-2</v>
      </c>
      <c r="Q22" s="2">
        <f t="shared" si="3"/>
        <v>39776.171699999999</v>
      </c>
      <c r="R22" t="s">
        <v>1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4248.2293959714507</v>
      </c>
      <c r="F23">
        <f>ROUND(2*E23,0)/2</f>
        <v>4248</v>
      </c>
      <c r="G23">
        <f t="shared" si="1"/>
        <v>9.01400000002468E-2</v>
      </c>
      <c r="K23">
        <f>+G23</f>
        <v>9.01400000002468E-2</v>
      </c>
      <c r="O23">
        <f t="shared" ca="1" si="2"/>
        <v>9.1166274323565874E-2</v>
      </c>
      <c r="Q23" s="2">
        <f t="shared" si="3"/>
        <v>40084.4565</v>
      </c>
      <c r="R23" t="s">
        <v>1</v>
      </c>
    </row>
    <row r="24" spans="1:18" x14ac:dyDescent="0.2">
      <c r="A24" s="42" t="s">
        <v>56</v>
      </c>
      <c r="B24" s="42"/>
      <c r="C24" s="39">
        <v>55391.393300000003</v>
      </c>
      <c r="D24" s="39">
        <v>1E-3</v>
      </c>
      <c r="E24">
        <f t="shared" si="0"/>
        <v>4982.268001883227</v>
      </c>
      <c r="F24">
        <f t="shared" ref="F24:F46" si="4">ROUND(2*E24,0)/2-0.5</f>
        <v>4982</v>
      </c>
      <c r="G24">
        <f t="shared" si="1"/>
        <v>0.1053100000062841</v>
      </c>
      <c r="J24">
        <f>+G24</f>
        <v>0.1053100000062841</v>
      </c>
      <c r="O24">
        <f t="shared" ca="1" si="2"/>
        <v>0.10497077572761547</v>
      </c>
      <c r="Q24" s="2">
        <f t="shared" si="3"/>
        <v>40372.893300000003</v>
      </c>
      <c r="R24" t="s">
        <v>0</v>
      </c>
    </row>
    <row r="25" spans="1:18" x14ac:dyDescent="0.2">
      <c r="A25" s="29" t="s">
        <v>52</v>
      </c>
      <c r="B25" s="30" t="s">
        <v>51</v>
      </c>
      <c r="C25" s="29">
        <v>55518.715499999998</v>
      </c>
      <c r="D25" s="29">
        <v>2.9999999999999997E-4</v>
      </c>
      <c r="E25">
        <f t="shared" si="0"/>
        <v>5306.2884118642551</v>
      </c>
      <c r="F25">
        <f t="shared" si="4"/>
        <v>5306</v>
      </c>
      <c r="G25">
        <f t="shared" si="1"/>
        <v>0.11333000000013271</v>
      </c>
      <c r="K25">
        <f t="shared" ref="K25:K43" si="5">+G25</f>
        <v>0.11333000000013271</v>
      </c>
      <c r="O25">
        <f t="shared" ca="1" si="2"/>
        <v>0.11106431585692347</v>
      </c>
      <c r="Q25" s="2">
        <f t="shared" si="3"/>
        <v>40500.215499999998</v>
      </c>
      <c r="R25" t="s">
        <v>59</v>
      </c>
    </row>
    <row r="26" spans="1:18" x14ac:dyDescent="0.2">
      <c r="A26" s="34" t="s">
        <v>54</v>
      </c>
      <c r="B26" s="37" t="s">
        <v>47</v>
      </c>
      <c r="C26" s="38">
        <v>55874.5435</v>
      </c>
      <c r="D26" s="38">
        <v>2.0000000000000001E-4</v>
      </c>
      <c r="E26">
        <f t="shared" si="0"/>
        <v>6211.8298998587616</v>
      </c>
      <c r="F26">
        <f t="shared" si="4"/>
        <v>6211.5</v>
      </c>
      <c r="G26">
        <f t="shared" si="1"/>
        <v>0.12963250000029802</v>
      </c>
      <c r="K26">
        <f t="shared" si="5"/>
        <v>0.12963250000029802</v>
      </c>
      <c r="O26">
        <f t="shared" ca="1" si="2"/>
        <v>0.12809425594052962</v>
      </c>
      <c r="Q26" s="2">
        <f t="shared" si="3"/>
        <v>40856.0435</v>
      </c>
      <c r="R26" t="s">
        <v>1</v>
      </c>
    </row>
    <row r="27" spans="1:18" x14ac:dyDescent="0.2">
      <c r="A27" s="29" t="s">
        <v>46</v>
      </c>
      <c r="B27" s="30" t="s">
        <v>47</v>
      </c>
      <c r="C27" s="29">
        <v>55896.747600000002</v>
      </c>
      <c r="D27" s="29">
        <v>5.9999999999999995E-4</v>
      </c>
      <c r="E27">
        <f t="shared" si="0"/>
        <v>6268.3367901360343</v>
      </c>
      <c r="F27">
        <f t="shared" si="4"/>
        <v>6268</v>
      </c>
      <c r="G27">
        <f t="shared" si="1"/>
        <v>0.1323400000037509</v>
      </c>
      <c r="K27">
        <f t="shared" si="5"/>
        <v>0.1323400000037509</v>
      </c>
      <c r="O27">
        <f t="shared" ca="1" si="2"/>
        <v>0.12915686401863424</v>
      </c>
      <c r="Q27" s="2">
        <f t="shared" si="3"/>
        <v>40878.247600000002</v>
      </c>
      <c r="R27" t="s">
        <v>1</v>
      </c>
    </row>
    <row r="28" spans="1:18" x14ac:dyDescent="0.2">
      <c r="A28" s="34" t="s">
        <v>54</v>
      </c>
      <c r="B28" s="37" t="s">
        <v>51</v>
      </c>
      <c r="C28" s="38">
        <v>55897.5311</v>
      </c>
      <c r="D28" s="38">
        <v>5.9999999999999995E-4</v>
      </c>
      <c r="E28">
        <f t="shared" si="0"/>
        <v>6270.3307078598828</v>
      </c>
      <c r="F28">
        <f t="shared" si="4"/>
        <v>6270</v>
      </c>
      <c r="G28">
        <f t="shared" si="1"/>
        <v>0.12995000000228174</v>
      </c>
      <c r="K28">
        <f t="shared" si="5"/>
        <v>0.12995000000228174</v>
      </c>
      <c r="O28">
        <f t="shared" ca="1" si="2"/>
        <v>0.12919447846387688</v>
      </c>
      <c r="Q28" s="2">
        <f t="shared" si="3"/>
        <v>40879.0311</v>
      </c>
      <c r="R28" t="s">
        <v>1</v>
      </c>
    </row>
    <row r="29" spans="1:18" x14ac:dyDescent="0.2">
      <c r="A29" s="34" t="s">
        <v>53</v>
      </c>
      <c r="B29" s="35" t="s">
        <v>47</v>
      </c>
      <c r="C29" s="36">
        <v>56202.8658</v>
      </c>
      <c r="D29" s="36">
        <v>4.0000000000000002E-4</v>
      </c>
      <c r="E29">
        <f t="shared" si="0"/>
        <v>7047.3725330517018</v>
      </c>
      <c r="F29">
        <f t="shared" si="4"/>
        <v>7047</v>
      </c>
      <c r="G29">
        <f t="shared" si="1"/>
        <v>0.14638500000000931</v>
      </c>
      <c r="K29">
        <f t="shared" si="5"/>
        <v>0.14638500000000931</v>
      </c>
      <c r="O29">
        <f t="shared" ca="1" si="2"/>
        <v>0.14380769044064329</v>
      </c>
      <c r="Q29" s="2">
        <f t="shared" si="3"/>
        <v>41184.3658</v>
      </c>
      <c r="R29" t="s">
        <v>1</v>
      </c>
    </row>
    <row r="30" spans="1:18" x14ac:dyDescent="0.2">
      <c r="A30" s="40" t="s">
        <v>55</v>
      </c>
      <c r="B30" s="41" t="s">
        <v>51</v>
      </c>
      <c r="C30" s="40">
        <v>56585.810599999997</v>
      </c>
      <c r="D30" s="40">
        <v>4.0000000000000002E-4</v>
      </c>
      <c r="E30">
        <f t="shared" si="0"/>
        <v>8021.9231699092716</v>
      </c>
      <c r="F30">
        <f t="shared" si="4"/>
        <v>8021.5</v>
      </c>
      <c r="G30">
        <f t="shared" si="1"/>
        <v>0.16628249999484979</v>
      </c>
      <c r="K30">
        <f t="shared" si="5"/>
        <v>0.16628249999484979</v>
      </c>
      <c r="O30">
        <f t="shared" ca="1" si="2"/>
        <v>0.16213532888512058</v>
      </c>
      <c r="Q30" s="2">
        <f t="shared" si="3"/>
        <v>41567.310599999997</v>
      </c>
      <c r="R30" t="s">
        <v>1</v>
      </c>
    </row>
    <row r="31" spans="1:18" x14ac:dyDescent="0.2">
      <c r="A31" s="43" t="s">
        <v>58</v>
      </c>
      <c r="B31" s="44" t="s">
        <v>51</v>
      </c>
      <c r="C31" s="45">
        <v>57122.400139999998</v>
      </c>
      <c r="D31" s="45">
        <v>2.0000000000000001E-4</v>
      </c>
      <c r="E31">
        <f t="shared" si="0"/>
        <v>9387.4820649200246</v>
      </c>
      <c r="F31">
        <f t="shared" si="4"/>
        <v>9387</v>
      </c>
      <c r="G31">
        <f t="shared" si="1"/>
        <v>0.18942499999684514</v>
      </c>
      <c r="K31">
        <f t="shared" si="5"/>
        <v>0.18942499999684514</v>
      </c>
      <c r="O31">
        <f t="shared" ca="1" si="2"/>
        <v>0.18781659137453438</v>
      </c>
      <c r="Q31" s="2">
        <f t="shared" si="3"/>
        <v>42103.900139999998</v>
      </c>
      <c r="R31" t="s">
        <v>1</v>
      </c>
    </row>
    <row r="32" spans="1:18" x14ac:dyDescent="0.2">
      <c r="A32" s="43" t="s">
        <v>58</v>
      </c>
      <c r="B32" s="44" t="s">
        <v>51</v>
      </c>
      <c r="C32" s="45">
        <v>57122.40034</v>
      </c>
      <c r="D32" s="45">
        <v>2.9999999999999997E-4</v>
      </c>
      <c r="E32">
        <f t="shared" si="0"/>
        <v>9387.482573897114</v>
      </c>
      <c r="F32">
        <f t="shared" si="4"/>
        <v>9387</v>
      </c>
      <c r="G32">
        <f t="shared" si="1"/>
        <v>0.18962499999906868</v>
      </c>
      <c r="K32">
        <f t="shared" si="5"/>
        <v>0.18962499999906868</v>
      </c>
      <c r="O32">
        <f t="shared" ca="1" si="2"/>
        <v>0.18781659137453438</v>
      </c>
      <c r="Q32" s="2">
        <f t="shared" si="3"/>
        <v>42103.90034</v>
      </c>
      <c r="R32" t="s">
        <v>1</v>
      </c>
    </row>
    <row r="33" spans="1:18" x14ac:dyDescent="0.2">
      <c r="A33" s="43" t="s">
        <v>58</v>
      </c>
      <c r="B33" s="44" t="s">
        <v>51</v>
      </c>
      <c r="C33" s="45">
        <v>57122.401689999999</v>
      </c>
      <c r="D33" s="45">
        <v>2.9999999999999997E-4</v>
      </c>
      <c r="E33">
        <f t="shared" si="0"/>
        <v>9387.4860094924225</v>
      </c>
      <c r="F33">
        <f t="shared" si="4"/>
        <v>9387</v>
      </c>
      <c r="G33">
        <f t="shared" si="1"/>
        <v>0.19097499999770662</v>
      </c>
      <c r="K33">
        <f t="shared" si="5"/>
        <v>0.19097499999770662</v>
      </c>
      <c r="O33">
        <f t="shared" ca="1" si="2"/>
        <v>0.18781659137453438</v>
      </c>
      <c r="Q33" s="2">
        <f t="shared" si="3"/>
        <v>42103.901689999999</v>
      </c>
      <c r="R33" t="s">
        <v>1</v>
      </c>
    </row>
    <row r="34" spans="1:18" x14ac:dyDescent="0.2">
      <c r="A34" s="43" t="s">
        <v>58</v>
      </c>
      <c r="B34" s="44" t="s">
        <v>47</v>
      </c>
      <c r="C34" s="45">
        <v>57125.347529999999</v>
      </c>
      <c r="D34" s="45">
        <v>2.0000000000000001E-4</v>
      </c>
      <c r="E34">
        <f t="shared" si="0"/>
        <v>9394.9828347478669</v>
      </c>
      <c r="F34">
        <f t="shared" si="4"/>
        <v>9394.5</v>
      </c>
      <c r="G34">
        <f t="shared" si="1"/>
        <v>0.18972750000102678</v>
      </c>
      <c r="K34">
        <f t="shared" si="5"/>
        <v>0.18972750000102678</v>
      </c>
      <c r="O34">
        <f t="shared" ca="1" si="2"/>
        <v>0.18795764554419428</v>
      </c>
      <c r="Q34" s="2">
        <f t="shared" si="3"/>
        <v>42106.847529999999</v>
      </c>
      <c r="R34" t="s">
        <v>1</v>
      </c>
    </row>
    <row r="35" spans="1:18" x14ac:dyDescent="0.2">
      <c r="A35" s="43" t="s">
        <v>58</v>
      </c>
      <c r="B35" s="44" t="s">
        <v>47</v>
      </c>
      <c r="C35" s="45">
        <v>57125.348030000001</v>
      </c>
      <c r="D35" s="45">
        <v>2.0000000000000001E-4</v>
      </c>
      <c r="E35">
        <f t="shared" si="0"/>
        <v>9394.9841071905794</v>
      </c>
      <c r="F35">
        <f t="shared" si="4"/>
        <v>9394.5</v>
      </c>
      <c r="G35">
        <f t="shared" si="1"/>
        <v>0.19022750000294764</v>
      </c>
      <c r="K35">
        <f t="shared" si="5"/>
        <v>0.19022750000294764</v>
      </c>
      <c r="O35">
        <f t="shared" ca="1" si="2"/>
        <v>0.18795764554419428</v>
      </c>
      <c r="Q35" s="2">
        <f t="shared" si="3"/>
        <v>42106.848030000001</v>
      </c>
      <c r="R35" t="s">
        <v>1</v>
      </c>
    </row>
    <row r="36" spans="1:18" x14ac:dyDescent="0.2">
      <c r="A36" s="43" t="s">
        <v>58</v>
      </c>
      <c r="B36" s="44" t="s">
        <v>51</v>
      </c>
      <c r="C36" s="45">
        <v>57125.543709999998</v>
      </c>
      <c r="D36" s="45">
        <v>2.0000000000000001E-4</v>
      </c>
      <c r="E36">
        <f t="shared" si="0"/>
        <v>9395.4820903688797</v>
      </c>
      <c r="F36">
        <f t="shared" si="4"/>
        <v>9395</v>
      </c>
      <c r="G36">
        <f t="shared" si="1"/>
        <v>0.1894350000002305</v>
      </c>
      <c r="K36">
        <f t="shared" si="5"/>
        <v>0.1894350000002305</v>
      </c>
      <c r="O36">
        <f t="shared" ca="1" si="2"/>
        <v>0.18796704915550494</v>
      </c>
      <c r="Q36" s="2">
        <f t="shared" si="3"/>
        <v>42107.043709999998</v>
      </c>
      <c r="R36" t="s">
        <v>1</v>
      </c>
    </row>
    <row r="37" spans="1:18" x14ac:dyDescent="0.2">
      <c r="A37" s="43" t="s">
        <v>58</v>
      </c>
      <c r="B37" s="44" t="s">
        <v>51</v>
      </c>
      <c r="C37" s="45">
        <v>57125.545380000003</v>
      </c>
      <c r="D37" s="45">
        <v>8.9999999999999998E-4</v>
      </c>
      <c r="E37">
        <f t="shared" si="0"/>
        <v>9395.4863403275394</v>
      </c>
      <c r="F37">
        <f t="shared" si="4"/>
        <v>9395</v>
      </c>
      <c r="G37">
        <f t="shared" si="1"/>
        <v>0.19110500000533648</v>
      </c>
      <c r="K37">
        <f t="shared" si="5"/>
        <v>0.19110500000533648</v>
      </c>
      <c r="O37">
        <f t="shared" ca="1" si="2"/>
        <v>0.18796704915550494</v>
      </c>
      <c r="Q37" s="2">
        <f t="shared" si="3"/>
        <v>42107.045380000003</v>
      </c>
      <c r="R37" t="s">
        <v>1</v>
      </c>
    </row>
    <row r="38" spans="1:18" x14ac:dyDescent="0.2">
      <c r="A38" s="43" t="s">
        <v>58</v>
      </c>
      <c r="B38" s="44" t="s">
        <v>51</v>
      </c>
      <c r="C38" s="45">
        <v>57332.439230000004</v>
      </c>
      <c r="D38" s="45">
        <v>2.0000000000000001E-4</v>
      </c>
      <c r="E38">
        <f t="shared" si="0"/>
        <v>9922.0074819631373</v>
      </c>
      <c r="F38">
        <f t="shared" si="4"/>
        <v>9921.5</v>
      </c>
      <c r="G38">
        <f t="shared" si="1"/>
        <v>0.19941250000556465</v>
      </c>
      <c r="K38">
        <f t="shared" si="5"/>
        <v>0.19941250000556465</v>
      </c>
      <c r="O38">
        <f t="shared" ca="1" si="2"/>
        <v>0.19786905186563045</v>
      </c>
      <c r="Q38" s="2">
        <f t="shared" si="3"/>
        <v>42313.939230000004</v>
      </c>
      <c r="R38" t="s">
        <v>1</v>
      </c>
    </row>
    <row r="39" spans="1:18" x14ac:dyDescent="0.2">
      <c r="A39" s="43" t="s">
        <v>58</v>
      </c>
      <c r="B39" s="44" t="s">
        <v>51</v>
      </c>
      <c r="C39" s="45">
        <v>57332.439230000004</v>
      </c>
      <c r="D39" s="45">
        <v>2.0000000000000001E-4</v>
      </c>
      <c r="E39">
        <f t="shared" si="0"/>
        <v>9922.0074819631373</v>
      </c>
      <c r="F39">
        <f t="shared" si="4"/>
        <v>9921.5</v>
      </c>
      <c r="G39">
        <f t="shared" si="1"/>
        <v>0.19941250000556465</v>
      </c>
      <c r="K39">
        <f t="shared" si="5"/>
        <v>0.19941250000556465</v>
      </c>
      <c r="O39">
        <f t="shared" ca="1" si="2"/>
        <v>0.19786905186563045</v>
      </c>
      <c r="Q39" s="2">
        <f t="shared" si="3"/>
        <v>42313.939230000004</v>
      </c>
      <c r="R39" t="s">
        <v>1</v>
      </c>
    </row>
    <row r="40" spans="1:18" x14ac:dyDescent="0.2">
      <c r="A40" s="43" t="s">
        <v>58</v>
      </c>
      <c r="B40" s="44" t="s">
        <v>51</v>
      </c>
      <c r="C40" s="45">
        <v>57351.301019999999</v>
      </c>
      <c r="D40" s="45">
        <v>2.0000000000000001E-4</v>
      </c>
      <c r="E40">
        <f t="shared" si="0"/>
        <v>9970.0085762638555</v>
      </c>
      <c r="F40">
        <f t="shared" si="4"/>
        <v>9969.5</v>
      </c>
      <c r="G40">
        <f t="shared" si="1"/>
        <v>0.19984249999833992</v>
      </c>
      <c r="K40">
        <f t="shared" si="5"/>
        <v>0.19984249999833992</v>
      </c>
      <c r="O40">
        <f t="shared" ca="1" si="2"/>
        <v>0.19877179855145385</v>
      </c>
      <c r="Q40" s="2">
        <f t="shared" si="3"/>
        <v>42332.801019999999</v>
      </c>
      <c r="R40" t="s">
        <v>1</v>
      </c>
    </row>
    <row r="41" spans="1:18" x14ac:dyDescent="0.2">
      <c r="A41" s="43" t="s">
        <v>58</v>
      </c>
      <c r="B41" s="44" t="s">
        <v>51</v>
      </c>
      <c r="C41" s="45">
        <v>57351.30313</v>
      </c>
      <c r="D41" s="45">
        <v>2.9999999999999997E-4</v>
      </c>
      <c r="E41">
        <f t="shared" si="0"/>
        <v>9970.0139459720867</v>
      </c>
      <c r="F41">
        <f t="shared" si="4"/>
        <v>9969.5</v>
      </c>
      <c r="G41">
        <f t="shared" si="1"/>
        <v>0.20195249999960652</v>
      </c>
      <c r="K41">
        <f t="shared" si="5"/>
        <v>0.20195249999960652</v>
      </c>
      <c r="O41">
        <f t="shared" ca="1" si="2"/>
        <v>0.19877179855145385</v>
      </c>
      <c r="Q41" s="2">
        <f t="shared" si="3"/>
        <v>42332.80313</v>
      </c>
      <c r="R41" t="s">
        <v>1</v>
      </c>
    </row>
    <row r="42" spans="1:18" x14ac:dyDescent="0.2">
      <c r="A42" s="43" t="s">
        <v>58</v>
      </c>
      <c r="B42" s="44" t="s">
        <v>47</v>
      </c>
      <c r="C42" s="45">
        <v>57351.497860000003</v>
      </c>
      <c r="D42" s="45">
        <v>2.0000000000000001E-4</v>
      </c>
      <c r="E42">
        <f t="shared" si="0"/>
        <v>9970.5095115092554</v>
      </c>
      <c r="F42">
        <f t="shared" si="4"/>
        <v>9970</v>
      </c>
      <c r="G42">
        <f t="shared" si="1"/>
        <v>0.20021000000269851</v>
      </c>
      <c r="K42">
        <f t="shared" si="5"/>
        <v>0.20021000000269851</v>
      </c>
      <c r="O42">
        <f t="shared" ca="1" si="2"/>
        <v>0.19878120216276451</v>
      </c>
      <c r="Q42" s="2">
        <f t="shared" si="3"/>
        <v>42332.997860000003</v>
      </c>
      <c r="R42" t="s">
        <v>1</v>
      </c>
    </row>
    <row r="43" spans="1:18" x14ac:dyDescent="0.2">
      <c r="A43" s="43" t="s">
        <v>58</v>
      </c>
      <c r="B43" s="44" t="s">
        <v>47</v>
      </c>
      <c r="C43" s="45">
        <v>57351.498050000002</v>
      </c>
      <c r="D43" s="45">
        <v>1E-4</v>
      </c>
      <c r="E43">
        <f t="shared" si="0"/>
        <v>9970.5099950374824</v>
      </c>
      <c r="F43">
        <f t="shared" si="4"/>
        <v>9970</v>
      </c>
      <c r="G43">
        <f t="shared" si="1"/>
        <v>0.20040000000153668</v>
      </c>
      <c r="K43">
        <f t="shared" si="5"/>
        <v>0.20040000000153668</v>
      </c>
      <c r="O43">
        <f t="shared" ca="1" si="2"/>
        <v>0.19878120216276451</v>
      </c>
      <c r="Q43" s="2">
        <f t="shared" si="3"/>
        <v>42332.998050000002</v>
      </c>
      <c r="R43" t="s">
        <v>1</v>
      </c>
    </row>
    <row r="44" spans="1:18" x14ac:dyDescent="0.2">
      <c r="A44" s="46" t="s">
        <v>60</v>
      </c>
      <c r="B44" s="47" t="s">
        <v>47</v>
      </c>
      <c r="C44" s="48">
        <v>59141.436631000135</v>
      </c>
      <c r="D44" s="48">
        <v>4.7159999999999997E-3</v>
      </c>
      <c r="E44">
        <f>+(C44-C$7)/C$8</f>
        <v>14525.698586316499</v>
      </c>
      <c r="F44">
        <f t="shared" si="4"/>
        <v>14525</v>
      </c>
      <c r="G44">
        <f>+C44-(C$7+F44*C$8)</f>
        <v>0.27450600013980875</v>
      </c>
      <c r="K44">
        <f>+G44</f>
        <v>0.27450600013980875</v>
      </c>
      <c r="O44">
        <f ca="1">+C$11+C$12*$F44</f>
        <v>0.28444810120288155</v>
      </c>
      <c r="Q44" s="2">
        <f>+C44-15018.5</f>
        <v>44122.936631000135</v>
      </c>
      <c r="R44" t="s">
        <v>1</v>
      </c>
    </row>
    <row r="45" spans="1:18" x14ac:dyDescent="0.2">
      <c r="A45" s="46" t="s">
        <v>60</v>
      </c>
      <c r="B45" s="47" t="s">
        <v>47</v>
      </c>
      <c r="C45" s="48">
        <v>59141.441715999972</v>
      </c>
      <c r="D45" s="48">
        <v>3.1589999999999999E-3</v>
      </c>
      <c r="E45">
        <f>+(C45-C$7)/C$8</f>
        <v>14525.711527058427</v>
      </c>
      <c r="F45">
        <f t="shared" si="4"/>
        <v>14525</v>
      </c>
      <c r="G45">
        <f>+C45-(C$7+F45*C$8)</f>
        <v>0.27959099997679004</v>
      </c>
      <c r="K45">
        <f>+G45</f>
        <v>0.27959099997679004</v>
      </c>
      <c r="O45">
        <f ca="1">+C$11+C$12*$F45</f>
        <v>0.28444810120288155</v>
      </c>
      <c r="Q45" s="2">
        <f>+C45-15018.5</f>
        <v>44122.941715999972</v>
      </c>
      <c r="R45" t="s">
        <v>1</v>
      </c>
    </row>
    <row r="46" spans="1:18" x14ac:dyDescent="0.2">
      <c r="A46" s="46" t="s">
        <v>61</v>
      </c>
      <c r="B46" s="47" t="s">
        <v>47</v>
      </c>
      <c r="C46" s="48">
        <v>57853.505340000149</v>
      </c>
      <c r="D46" s="48">
        <v>2.0000000000000001E-4</v>
      </c>
      <c r="E46">
        <f>+(C46-C$7)/C$8</f>
        <v>11248.061026352671</v>
      </c>
      <c r="F46">
        <f t="shared" si="4"/>
        <v>11247.5</v>
      </c>
      <c r="G46">
        <f>+C46-(C$7+F46*C$8)</f>
        <v>0.2204525001507136</v>
      </c>
      <c r="K46">
        <f>+G46</f>
        <v>0.2204525001507136</v>
      </c>
      <c r="O46">
        <f ca="1">+C$11+C$12*$F46</f>
        <v>0.22280742906150205</v>
      </c>
      <c r="Q46" s="2">
        <f>+C46-15018.5</f>
        <v>42835.005340000149</v>
      </c>
      <c r="R46" t="s">
        <v>1</v>
      </c>
    </row>
    <row r="47" spans="1:18" x14ac:dyDescent="0.2">
      <c r="A47" s="49" t="s">
        <v>62</v>
      </c>
      <c r="B47" s="50" t="s">
        <v>47</v>
      </c>
      <c r="C47" s="51">
        <v>59441.4692</v>
      </c>
      <c r="D47" s="49">
        <v>2.9999999999999997E-4</v>
      </c>
      <c r="E47">
        <f>+(C47-C$7)/C$8</f>
        <v>15289.247095649522</v>
      </c>
      <c r="F47">
        <f t="shared" ref="F47" si="6">ROUND(2*E47,0)/2-0.5</f>
        <v>15288.5</v>
      </c>
      <c r="G47">
        <f>+C47-(C$7+F47*C$8)</f>
        <v>0.29356749999715248</v>
      </c>
      <c r="K47">
        <f>+G47</f>
        <v>0.29356749999715248</v>
      </c>
      <c r="O47">
        <f ca="1">+C$11+C$12*$F47</f>
        <v>0.29880741567426011</v>
      </c>
      <c r="Q47" s="2">
        <f>+C47-15018.5</f>
        <v>44422.9692</v>
      </c>
      <c r="R47" t="s">
        <v>1</v>
      </c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44:D46" name="Range1"/>
  </protectedRanges>
  <phoneticPr fontId="7" type="noConversion"/>
  <hyperlinks>
    <hyperlink ref="H190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R19" sqref="R19:R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28</v>
      </c>
      <c r="B2" s="12" t="s">
        <v>45</v>
      </c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6" spans="1:7" x14ac:dyDescent="0.2">
      <c r="A6" s="5" t="s">
        <v>4</v>
      </c>
    </row>
    <row r="7" spans="1:7" x14ac:dyDescent="0.2">
      <c r="A7" t="s">
        <v>5</v>
      </c>
      <c r="C7">
        <f>+C4</f>
        <v>53433.635999999999</v>
      </c>
    </row>
    <row r="8" spans="1:7" x14ac:dyDescent="0.2">
      <c r="A8" t="s">
        <v>6</v>
      </c>
      <c r="C8">
        <f>+D4</f>
        <v>0.39290000000000003</v>
      </c>
    </row>
    <row r="9" spans="1:7" x14ac:dyDescent="0.2">
      <c r="A9" s="11" t="s">
        <v>35</v>
      </c>
      <c r="B9" s="12"/>
      <c r="C9" s="13">
        <v>8</v>
      </c>
      <c r="D9" s="12" t="s">
        <v>36</v>
      </c>
      <c r="E9" s="12"/>
    </row>
    <row r="10" spans="1:7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7" x14ac:dyDescent="0.2">
      <c r="A11" s="12" t="s">
        <v>19</v>
      </c>
      <c r="B11" s="12"/>
      <c r="C11" s="24">
        <f ca="1">INTERCEPT(INDIRECT($G$11):G992,INDIRECT($F$11):F992)</f>
        <v>6.744112832658862E-3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20</v>
      </c>
      <c r="B12" s="12"/>
      <c r="C12" s="24">
        <f ca="1">SLOPE(INDIRECT($G$11):G992,INDIRECT($F$11):F992)</f>
        <v>4.7760834965194346E-6</v>
      </c>
      <c r="D12" s="3"/>
      <c r="E12" s="12"/>
    </row>
    <row r="13" spans="1:7" x14ac:dyDescent="0.2">
      <c r="A13" s="12" t="s">
        <v>23</v>
      </c>
      <c r="B13" s="12"/>
      <c r="C13" s="3" t="s">
        <v>17</v>
      </c>
      <c r="D13" s="16" t="s">
        <v>41</v>
      </c>
      <c r="E13" s="13">
        <v>1</v>
      </c>
    </row>
    <row r="14" spans="1:7" x14ac:dyDescent="0.2">
      <c r="A14" s="12"/>
      <c r="B14" s="12"/>
      <c r="C14" s="12"/>
      <c r="D14" s="16" t="s">
        <v>37</v>
      </c>
      <c r="E14" s="17">
        <f ca="1">NOW()+15018.5+$C$9/24</f>
        <v>59953.452807638889</v>
      </c>
    </row>
    <row r="15" spans="1:7" x14ac:dyDescent="0.2">
      <c r="A15" s="14" t="s">
        <v>21</v>
      </c>
      <c r="B15" s="12"/>
      <c r="C15" s="15">
        <f ca="1">(C7+C11)+(C8+C12)*INT(MAX(F21:F3533))</f>
        <v>56202.835605949316</v>
      </c>
      <c r="D15" s="16" t="s">
        <v>42</v>
      </c>
      <c r="E15" s="17">
        <f ca="1">ROUND(2*(E14-$C$7)/$C$8,0)/2+E13</f>
        <v>16595</v>
      </c>
    </row>
    <row r="16" spans="1:7" x14ac:dyDescent="0.2">
      <c r="A16" s="18" t="s">
        <v>7</v>
      </c>
      <c r="B16" s="12"/>
      <c r="C16" s="19">
        <f ca="1">+C8+C12</f>
        <v>0.39290477608349655</v>
      </c>
      <c r="D16" s="16" t="s">
        <v>43</v>
      </c>
      <c r="E16" s="26">
        <f ca="1">ROUND(2*(E14-$C$15)/$C$16,0)/2+E13</f>
        <v>9547</v>
      </c>
    </row>
    <row r="17" spans="1:18" ht="13.5" thickBot="1" x14ac:dyDescent="0.25">
      <c r="A17" s="16" t="s">
        <v>34</v>
      </c>
      <c r="B17" s="12"/>
      <c r="C17" s="12">
        <f>COUNT(C21:C2191)</f>
        <v>6</v>
      </c>
      <c r="D17" s="16" t="s">
        <v>38</v>
      </c>
      <c r="E17" s="20">
        <f ca="1">+$C$15+$C$16*E16-15018.5-$C$9/24</f>
        <v>44935.064169885125</v>
      </c>
    </row>
    <row r="18" spans="1:18" ht="14.25" thickTop="1" thickBot="1" x14ac:dyDescent="0.25">
      <c r="A18" s="18" t="s">
        <v>8</v>
      </c>
      <c r="B18" s="12"/>
      <c r="C18" s="21">
        <f ca="1">+C15</f>
        <v>56202.835605949316</v>
      </c>
      <c r="D18" s="22">
        <f ca="1">+C16</f>
        <v>0.39290477608349655</v>
      </c>
      <c r="E18" s="23" t="s">
        <v>39</v>
      </c>
    </row>
    <row r="19" spans="1:18" ht="13.5" thickTop="1" x14ac:dyDescent="0.2">
      <c r="A19" s="27" t="s">
        <v>40</v>
      </c>
      <c r="E19" s="28">
        <v>21</v>
      </c>
      <c r="R19">
        <f ca="1">SUM(R21:R26)</f>
        <v>9.8897626147137398E-3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48</v>
      </c>
      <c r="I20" s="7" t="s">
        <v>33</v>
      </c>
      <c r="J20" s="7" t="s">
        <v>22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6.744112832658862E-3</v>
      </c>
      <c r="Q21" s="2">
        <f t="shared" ref="Q21:Q26" si="4">+C21-15018.5</f>
        <v>38415.135999999999</v>
      </c>
      <c r="R21">
        <f t="shared" ref="R21:R26" ca="1" si="5">(G21-O21)^2</f>
        <v>4.5483057899633938E-5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3464.0766098243835</v>
      </c>
      <c r="F22">
        <f t="shared" si="1"/>
        <v>3464</v>
      </c>
      <c r="G22">
        <f t="shared" si="2"/>
        <v>3.0100000003585592E-2</v>
      </c>
      <c r="I22">
        <f>+G22</f>
        <v>3.0100000003585592E-2</v>
      </c>
      <c r="O22">
        <f t="shared" ca="1" si="3"/>
        <v>2.3288466064602182E-2</v>
      </c>
      <c r="Q22" s="2">
        <f t="shared" si="4"/>
        <v>39776.171699999999</v>
      </c>
      <c r="R22">
        <f t="shared" ca="1" si="5"/>
        <v>4.6396994601922849E-5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4248.715958259103</v>
      </c>
      <c r="F23">
        <f t="shared" si="1"/>
        <v>4248.5</v>
      </c>
      <c r="G23">
        <f t="shared" si="2"/>
        <v>8.4849999999278225E-2</v>
      </c>
      <c r="I23">
        <f>+G23</f>
        <v>8.4849999999278225E-2</v>
      </c>
      <c r="O23">
        <f t="shared" ca="1" si="3"/>
        <v>2.7035303567621679E-2</v>
      </c>
      <c r="Q23" s="2">
        <f t="shared" si="4"/>
        <v>40084.4565</v>
      </c>
      <c r="R23">
        <f t="shared" ca="1" si="5"/>
        <v>3.3425391234845996E-3</v>
      </c>
    </row>
    <row r="24" spans="1:18" x14ac:dyDescent="0.2">
      <c r="A24" s="29" t="s">
        <v>52</v>
      </c>
      <c r="B24" s="30" t="s">
        <v>51</v>
      </c>
      <c r="C24" s="29">
        <v>55518.715499999998</v>
      </c>
      <c r="D24" s="29">
        <v>2.9999999999999997E-4</v>
      </c>
      <c r="E24">
        <f t="shared" si="0"/>
        <v>5306.8961567828956</v>
      </c>
      <c r="F24">
        <f t="shared" si="1"/>
        <v>5307</v>
      </c>
      <c r="G24">
        <f t="shared" si="2"/>
        <v>-4.0800000002491288E-2</v>
      </c>
      <c r="I24">
        <f>+G24</f>
        <v>-4.0800000002491288E-2</v>
      </c>
      <c r="O24">
        <f t="shared" ca="1" si="3"/>
        <v>3.2090787948687499E-2</v>
      </c>
      <c r="Q24" s="2">
        <f t="shared" si="4"/>
        <v>40500.215499999998</v>
      </c>
      <c r="R24">
        <f t="shared" ca="1" si="5"/>
        <v>5.313066968143711E-3</v>
      </c>
    </row>
    <row r="25" spans="1:18" x14ac:dyDescent="0.2">
      <c r="A25" s="29" t="s">
        <v>46</v>
      </c>
      <c r="B25" s="30" t="s">
        <v>47</v>
      </c>
      <c r="C25" s="29">
        <v>55896.747600000002</v>
      </c>
      <c r="D25" s="29">
        <v>5.9999999999999995E-4</v>
      </c>
      <c r="E25">
        <f t="shared" si="0"/>
        <v>6269.0547213031396</v>
      </c>
      <c r="F25">
        <f t="shared" si="1"/>
        <v>6269</v>
      </c>
      <c r="G25">
        <f t="shared" si="2"/>
        <v>2.1500000002561137E-2</v>
      </c>
      <c r="I25">
        <f>+G25</f>
        <v>2.1500000002561137E-2</v>
      </c>
      <c r="O25">
        <f t="shared" ca="1" si="3"/>
        <v>3.6685380272339196E-2</v>
      </c>
      <c r="Q25" s="2">
        <f t="shared" si="4"/>
        <v>40878.247600000002</v>
      </c>
      <c r="R25">
        <f t="shared" ca="1" si="5"/>
        <v>2.3059577393776476E-4</v>
      </c>
    </row>
    <row r="26" spans="1:18" x14ac:dyDescent="0.2">
      <c r="A26" s="31" t="s">
        <v>53</v>
      </c>
      <c r="B26" s="32" t="s">
        <v>47</v>
      </c>
      <c r="C26" s="33">
        <v>56202.8658</v>
      </c>
      <c r="D26" s="33">
        <v>4.0000000000000002E-4</v>
      </c>
      <c r="E26">
        <f t="shared" si="0"/>
        <v>7048.1796894884219</v>
      </c>
      <c r="F26">
        <f t="shared" si="1"/>
        <v>7048</v>
      </c>
      <c r="G26">
        <f t="shared" si="2"/>
        <v>7.0599999999103602E-2</v>
      </c>
      <c r="I26">
        <f>+G26</f>
        <v>7.0599999999103602E-2</v>
      </c>
      <c r="O26">
        <f t="shared" ca="1" si="3"/>
        <v>4.0405949316127836E-2</v>
      </c>
      <c r="Q26" s="2">
        <f t="shared" si="4"/>
        <v>41184.3658</v>
      </c>
      <c r="R26">
        <f t="shared" ca="1" si="5"/>
        <v>9.1168069664610929E-4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2023-01-08T04:22:02Z</dcterms:modified>
</cp:coreProperties>
</file>