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51A987D-FC44-497B-A127-144C136C9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/>
  <c r="G22" i="1" s="1"/>
  <c r="K22" i="1" s="1"/>
  <c r="E23" i="1"/>
  <c r="F23" i="1" s="1"/>
  <c r="G23" i="1" s="1"/>
  <c r="K23" i="1" s="1"/>
  <c r="Q22" i="1"/>
  <c r="Q23" i="1"/>
  <c r="E21" i="1"/>
  <c r="F21" i="1"/>
  <c r="G21" i="1" s="1"/>
  <c r="I21" i="1" s="1"/>
  <c r="F16" i="1"/>
  <c r="C17" i="1"/>
  <c r="Q21" i="1"/>
  <c r="C11" i="1"/>
  <c r="C12" i="1"/>
  <c r="O24" i="1" l="1"/>
  <c r="C16" i="1"/>
  <c r="D18" i="1" s="1"/>
  <c r="O23" i="1"/>
  <c r="O21" i="1"/>
  <c r="O22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<sst xmlns="http://schemas.openxmlformats.org/spreadsheetml/2006/main" count="61" uniqueCount="55">
  <si>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</si>
  <si>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</si>
  <si>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</si>
  <si>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</si>
  <si>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</si>
  <si>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</si>
  <si>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</si>
  <si>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</si>
  <si>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</si>
  <si>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</si>
  <si>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</si>
  <si>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</si>
  <si>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</si>
  <si>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</si>
  <si>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</si>
  <si>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</si>
  <si>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</si>
  <si>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</si>
  <si>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</si>
  <si>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</si>
  <si>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</si>
  <si>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</si>
  <si>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</si>
  <si>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</si>
  <si>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</si>
  <si>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</si>
  <si>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</si>
  <si>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</si>
  <si>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</si>
  <si>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</si>
  <si>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</si>
  <si>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</si>
  <si>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</si>
  <si>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</si>
  <si>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</si>
  <si>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</si>
  <si>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</si>
  <si>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</si>
  <si>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</si>
  <si>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</si>
  <si>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</si>
  <si>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</si>
  <si>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</si>
  <si>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V0947 Cep</t>
  </si>
  <si>
    <t>G4614-1353</t>
  </si>
  <si>
    <t xml:space="preserve"> V0947 Cep </t>
  </si>
  <si>
    <t>EW</t>
  </si>
  <si>
    <t>pr_6</t>
  </si>
  <si>
    <t>~</t>
  </si>
  <si>
    <t>V0947 Cep / GSC 4614-1353</t>
  </si>
  <si>
    <t>GCVS</t>
  </si>
  <si>
    <t>OEJV 0179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</si>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</sst>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V947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C-4796-AE9B-08E7389666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C-4796-AE9B-08E7389666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8C-4796-AE9B-08E7389666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1.8761999999696855E-2</c:v>
                </c:pt>
                <c:pt idx="2">
                  <c:v>1.9013999997696374E-2</c:v>
                </c:pt>
                <c:pt idx="3">
                  <c:v>3.6717999995744321E-2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8C-4796-AE9B-08E7389666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8C-4796-AE9B-08E7389666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8C-4796-AE9B-08E7389666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8C-4796-AE9B-08E7389666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-1.9326814974572164E-3</c:v>
                </c:pt>
                <c:pt idx="1">
                  <c:v>2.2550983805962183E-2</c:v>
                </c:pt>
                <c:pt idx="2">
                  <c:v>2.2551678259822617E-2</c:v>
                </c:pt>
                <c:pt idx="3">
                  <c:v>3.132401942480996E-2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8C-4796-AE9B-08E7389666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8C-4796-AE9B-08E73896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50264"/>
        <c:axId val="1"/>
      </c:scatterChart>
      <c:valAx>
        <c:axId val="81415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15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857268-16DD-B801-FBA1-2564A7587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43</v>
      </c>
      <c r="G1" s="31">
        <v>0</v>
      </c>
      <c r="H1" s="38"/>
      <c r="I1" s="39" t="s">
        <v>44</v>
      </c>
      <c r="J1" s="40" t="s">
        <v>45</v>
      </c>
      <c r="K1" s="41">
        <v>23.355467000000001</v>
      </c>
      <c r="L1" s="33">
        <v>81.153400000000005</v>
      </c>
      <c r="M1" s="34">
        <v>51524.605000000003</v>
      </c>
      <c r="N1" s="34">
        <v>0.33167600000000003</v>
      </c>
      <c r="O1" s="32" t="s">
        <v>46</v>
      </c>
      <c r="P1" s="33">
        <v>12.62</v>
      </c>
      <c r="Q1" s="33">
        <v>12.88</v>
      </c>
      <c r="R1" s="42" t="s">
        <v>47</v>
      </c>
      <c r="S1" s="43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51524.605000000003</v>
      </c>
      <c r="D4" s="28">
        <v>0.33167600000000003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51524.605000000003</v>
      </c>
      <c r="D7" s="29" t="s">
        <v>50</v>
      </c>
    </row>
    <row r="8" spans="1:19" x14ac:dyDescent="0.2">
      <c r="A8" t="s">
        <v>5</v>
      </c>
      <c r="C8" s="8">
        <v>0.33167600000000003</v>
      </c>
      <c r="D8" s="29" t="s">
        <v>50</v>
      </c>
    </row>
    <row r="9" spans="1:19" x14ac:dyDescent="0.2">
      <c r="A9" s="24" t="s">
        <v>34</v>
      </c>
      <c r="C9" s="25">
        <v>21</v>
      </c>
      <c r="D9" s="22" t="s">
        <v>53</v>
      </c>
      <c r="E9" s="23" t="s">
        <v>54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-1.9326814974572164E-3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1.3889077208656342E-6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59466.286467324979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0.33167738890772092</v>
      </c>
      <c r="E16" s="14" t="s">
        <v>32</v>
      </c>
      <c r="F16" s="36">
        <f ca="1">NOW()+15018.5+$C$5/24</f>
        <v>59970.835228587959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25466.5</v>
      </c>
    </row>
    <row r="18" spans="1:21" ht="14.25" thickTop="1" thickBot="1" x14ac:dyDescent="0.25">
      <c r="A18" s="16" t="s">
        <v>7</v>
      </c>
      <c r="B18" s="10"/>
      <c r="C18" s="19">
        <f ca="1">+C15</f>
        <v>59466.286467324979</v>
      </c>
      <c r="D18" s="20">
        <f ca="1">+C16</f>
        <v>0.33167738890772092</v>
      </c>
      <c r="E18" s="14" t="s">
        <v>38</v>
      </c>
      <c r="F18" s="23">
        <f ca="1">ROUND(2*(F16-$C$15)/$C$16,0)/2+F15</f>
        <v>1522</v>
      </c>
    </row>
    <row r="19" spans="1:21" ht="13.5" thickTop="1" x14ac:dyDescent="0.2">
      <c r="E19" s="14" t="s">
        <v>33</v>
      </c>
      <c r="F19" s="18">
        <f ca="1">+$C$15+$C$16*F18-15018.5-$C$5/24</f>
        <v>44952.995286575868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51524.605000000003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-1.9326814974572164E-3</v>
      </c>
      <c r="Q21" s="2">
        <f>+C21-15018.5</f>
        <v>36506.105000000003</v>
      </c>
    </row>
    <row r="22" spans="1:21" x14ac:dyDescent="0.2">
      <c r="A22" s="44" t="s">
        <v>51</v>
      </c>
      <c r="B22" s="45" t="s">
        <v>0</v>
      </c>
      <c r="C22" s="46">
        <v>57371.408289999999</v>
      </c>
      <c r="D22" s="46">
        <v>5.0000000000000001E-4</v>
      </c>
      <c r="E22">
        <f>+(C22-C$7)/C$8</f>
        <v>17628.056567252366</v>
      </c>
      <c r="F22">
        <f>ROUND(2*E22,0)/2</f>
        <v>17628</v>
      </c>
      <c r="G22">
        <f>+C22-(C$7+F22*C$8)</f>
        <v>1.8761999999696855E-2</v>
      </c>
      <c r="K22">
        <f>+G22</f>
        <v>1.8761999999696855E-2</v>
      </c>
      <c r="O22">
        <f ca="1">+C$11+C$12*$F22</f>
        <v>2.2550983805962183E-2</v>
      </c>
      <c r="Q22" s="2">
        <f>+C22-15018.5</f>
        <v>42352.908289999999</v>
      </c>
    </row>
    <row r="23" spans="1:21" x14ac:dyDescent="0.2">
      <c r="A23" s="44" t="s">
        <v>51</v>
      </c>
      <c r="B23" s="45" t="s">
        <v>1</v>
      </c>
      <c r="C23" s="46">
        <v>57371.574379999998</v>
      </c>
      <c r="D23" s="46">
        <v>8.0000000000000004E-4</v>
      </c>
      <c r="E23">
        <f>+(C23-C$7)/C$8</f>
        <v>17628.557327029976</v>
      </c>
      <c r="F23">
        <f>ROUND(2*E23,0)/2</f>
        <v>17628.5</v>
      </c>
      <c r="G23">
        <f>+C23-(C$7+F23*C$8)</f>
        <v>1.9013999997696374E-2</v>
      </c>
      <c r="K23">
        <f>+G23</f>
        <v>1.9013999997696374E-2</v>
      </c>
      <c r="O23">
        <f ca="1">+C$11+C$12*$F23</f>
        <v>2.2551678259822617E-2</v>
      </c>
      <c r="Q23" s="2">
        <f>+C23-15018.5</f>
        <v>42353.074379999998</v>
      </c>
    </row>
    <row r="24" spans="1:21" x14ac:dyDescent="0.2">
      <c r="A24" s="47" t="s">
        <v>52</v>
      </c>
      <c r="B24" s="48" t="s">
        <v>0</v>
      </c>
      <c r="C24" s="49">
        <v>59466.457699999999</v>
      </c>
      <c r="D24" s="47">
        <v>3.0999999999999999E-3</v>
      </c>
      <c r="E24">
        <f>+(C24-C$7)/C$8</f>
        <v>23944.610704422375</v>
      </c>
      <c r="F24">
        <f>ROUND(2*E24,0)/2</f>
        <v>23944.5</v>
      </c>
      <c r="G24">
        <f>+C24-(C$7+F24*C$8)</f>
        <v>3.6717999995744321E-2</v>
      </c>
      <c r="K24">
        <f>+G24</f>
        <v>3.6717999995744321E-2</v>
      </c>
      <c r="O24">
        <f ca="1">+C$11+C$12*$F24</f>
        <v>3.132401942480996E-2</v>
      </c>
      <c r="Q24" s="2">
        <f>+C24-15018.5</f>
        <v>44447.957699999999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3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2023-01-26T07:02:43Z</dcterms:modified>
</cp:coreProperties>
</file>