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8E8DFFB0-D643-41C2-92BB-8CBD49838EED}" xr6:coauthVersionLast="47" xr6:coauthVersionMax="47" xr10:uidLastSave="{00000000-0000-0000-0000-000000000000}"/>
  <bookViews>
    <workbookView xWindow="14775" yWindow="570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1" l="1"/>
  <c r="F42" i="1" s="1"/>
  <c r="G42" i="1" s="1"/>
  <c r="Q42" i="1"/>
  <c r="E41" i="1"/>
  <c r="F41" i="1"/>
  <c r="G41" i="1"/>
  <c r="C13" i="1"/>
  <c r="Q41" i="1"/>
  <c r="E40" i="1"/>
  <c r="F40" i="1"/>
  <c r="G40" i="1"/>
  <c r="E21" i="1"/>
  <c r="F21" i="1"/>
  <c r="G21" i="1"/>
  <c r="E24" i="1"/>
  <c r="F24" i="1"/>
  <c r="G24" i="1"/>
  <c r="E25" i="1"/>
  <c r="F25" i="1"/>
  <c r="G25" i="1"/>
  <c r="E27" i="1"/>
  <c r="F27" i="1"/>
  <c r="G27" i="1"/>
  <c r="E30" i="1"/>
  <c r="F30" i="1"/>
  <c r="G30" i="1"/>
  <c r="E32" i="1"/>
  <c r="F32" i="1"/>
  <c r="G32" i="1"/>
  <c r="E35" i="1"/>
  <c r="F35" i="1"/>
  <c r="G35" i="1"/>
  <c r="E22" i="1"/>
  <c r="F22" i="1"/>
  <c r="E23" i="1"/>
  <c r="F23" i="1"/>
  <c r="G23" i="1"/>
  <c r="E26" i="1"/>
  <c r="F26" i="1"/>
  <c r="E28" i="1"/>
  <c r="F28" i="1"/>
  <c r="E29" i="1"/>
  <c r="F29" i="1"/>
  <c r="E31" i="1"/>
  <c r="F31" i="1"/>
  <c r="E33" i="1"/>
  <c r="F33" i="1"/>
  <c r="E34" i="1"/>
  <c r="F34" i="1"/>
  <c r="E36" i="1"/>
  <c r="F36" i="1"/>
  <c r="E37" i="1"/>
  <c r="F37" i="1"/>
  <c r="E38" i="1"/>
  <c r="F38" i="1"/>
  <c r="E39" i="1"/>
  <c r="F39" i="1"/>
  <c r="G22" i="1"/>
  <c r="S22" i="1"/>
  <c r="G26" i="1"/>
  <c r="S26" i="1"/>
  <c r="G28" i="1"/>
  <c r="S28" i="1"/>
  <c r="G29" i="1"/>
  <c r="S29" i="1"/>
  <c r="G31" i="1"/>
  <c r="K31" i="1"/>
  <c r="G33" i="1"/>
  <c r="K33" i="1"/>
  <c r="G34" i="1"/>
  <c r="K34" i="1"/>
  <c r="G36" i="1"/>
  <c r="S36" i="1"/>
  <c r="G37" i="1"/>
  <c r="K37" i="1"/>
  <c r="G38" i="1"/>
  <c r="S38" i="1"/>
  <c r="G39" i="1"/>
  <c r="S39" i="1"/>
  <c r="Q40" i="1"/>
  <c r="Q28" i="1"/>
  <c r="Q29" i="1"/>
  <c r="C14" i="1"/>
  <c r="D14" i="1"/>
  <c r="D13" i="1"/>
  <c r="Q21" i="1"/>
  <c r="Q30" i="1"/>
  <c r="Q31" i="1"/>
  <c r="Q22" i="1"/>
  <c r="Q32" i="1"/>
  <c r="Q33" i="1"/>
  <c r="Q34" i="1"/>
  <c r="Q27" i="1"/>
  <c r="Q24" i="1"/>
  <c r="Q25" i="1"/>
  <c r="Q23" i="1"/>
  <c r="Q26" i="1"/>
  <c r="Q35" i="1"/>
  <c r="Q36" i="1"/>
  <c r="Q37" i="1"/>
  <c r="Q38" i="1"/>
  <c r="Q39" i="1"/>
  <c r="F12" i="1"/>
  <c r="F13" i="1" s="1"/>
  <c r="C17" i="1"/>
  <c r="K28" i="1"/>
  <c r="K39" i="1"/>
  <c r="K36" i="1"/>
  <c r="K22" i="1"/>
  <c r="K27" i="1"/>
  <c r="R27" i="1"/>
  <c r="R24" i="1"/>
  <c r="K24" i="1"/>
  <c r="R21" i="1"/>
  <c r="H21" i="1"/>
  <c r="R25" i="1"/>
  <c r="K25" i="1"/>
  <c r="R40" i="1"/>
  <c r="K40" i="1"/>
  <c r="R35" i="1"/>
  <c r="K35" i="1"/>
  <c r="R32" i="1"/>
  <c r="K32" i="1"/>
  <c r="K23" i="1"/>
  <c r="S23" i="1"/>
  <c r="S19" i="1"/>
  <c r="E19" i="1" s="1"/>
  <c r="R30" i="1"/>
  <c r="K30" i="1"/>
  <c r="K41" i="1"/>
  <c r="R41" i="1"/>
  <c r="K26" i="1"/>
  <c r="K29" i="1"/>
  <c r="S37" i="1"/>
  <c r="S31" i="1"/>
  <c r="S34" i="1"/>
  <c r="K38" i="1"/>
  <c r="S33" i="1"/>
  <c r="D12" i="1"/>
  <c r="D11" i="1"/>
  <c r="P42" i="1" l="1"/>
  <c r="K42" i="1"/>
  <c r="R42" i="1"/>
  <c r="P36" i="1"/>
  <c r="P35" i="1"/>
  <c r="P23" i="1"/>
  <c r="P27" i="1"/>
  <c r="P41" i="1"/>
  <c r="P28" i="1"/>
  <c r="P21" i="1"/>
  <c r="P25" i="1"/>
  <c r="P33" i="1"/>
  <c r="P31" i="1"/>
  <c r="D15" i="1"/>
  <c r="C19" i="1" s="1"/>
  <c r="P29" i="1"/>
  <c r="P24" i="1"/>
  <c r="P40" i="1"/>
  <c r="P34" i="1"/>
  <c r="P39" i="1"/>
  <c r="P37" i="1"/>
  <c r="P22" i="1"/>
  <c r="P30" i="1"/>
  <c r="P32" i="1"/>
  <c r="P38" i="1"/>
  <c r="P26" i="1"/>
  <c r="D16" i="1"/>
  <c r="D19" i="1" s="1"/>
  <c r="C11" i="1"/>
  <c r="C12" i="1"/>
  <c r="O42" i="1" l="1"/>
  <c r="R19" i="1"/>
  <c r="E18" i="1" s="1"/>
  <c r="C16" i="1"/>
  <c r="D18" i="1" s="1"/>
  <c r="O29" i="1"/>
  <c r="O38" i="1"/>
  <c r="O23" i="1"/>
  <c r="O30" i="1"/>
  <c r="C15" i="1"/>
  <c r="O32" i="1"/>
  <c r="O36" i="1"/>
  <c r="O33" i="1"/>
  <c r="O37" i="1"/>
  <c r="O41" i="1"/>
  <c r="O21" i="1"/>
  <c r="O26" i="1"/>
  <c r="O39" i="1"/>
  <c r="O31" i="1"/>
  <c r="O35" i="1"/>
  <c r="O27" i="1"/>
  <c r="O24" i="1"/>
  <c r="O40" i="1"/>
  <c r="O25" i="1"/>
  <c r="O34" i="1"/>
  <c r="O28" i="1"/>
  <c r="O22" i="1"/>
  <c r="C18" i="1" l="1"/>
  <c r="F14" i="1"/>
  <c r="F15" i="1" s="1"/>
</calcChain>
</file>

<file path=xl/sharedStrings.xml><?xml version="1.0" encoding="utf-8"?>
<sst xmlns="http://schemas.openxmlformats.org/spreadsheetml/2006/main" count="92" uniqueCount="60">
  <si>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</si>
  <si>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</si>
  <si>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</si>
  <si>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</si>
  <si>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</si>
  <si>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</si>
  <si>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</si>
  <si>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</si>
  <si>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</si>
  <si>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</si>
  <si>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</si>
  <si>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</si>
  <si>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Date</t>
  </si>
  <si>
    <t>LS Intercept =</t>
  </si>
  <si>
    <t>LS Slope =</t>
  </si>
  <si>
    <t>New epoch =</t>
  </si>
  <si>
    <t>System Type:</t>
  </si>
  <si>
    <t>S6</t>
  </si>
  <si>
    <t>Primary</t>
  </si>
  <si>
    <t>Secondary</t>
  </si>
  <si>
    <t>Misc</t>
  </si>
  <si>
    <t>Prim. Ephem. =</t>
  </si>
  <si>
    <t>Sec. Ephem. =</t>
  </si>
  <si>
    <t>Prim. Fit</t>
  </si>
  <si>
    <t>Sec. Fit</t>
  </si>
  <si>
    <t>S5</t>
  </si>
  <si>
    <t>na</t>
  </si>
  <si>
    <t># of data points =</t>
  </si>
  <si>
    <t>Start of Lin fit (row)</t>
  </si>
  <si>
    <t>Start cell (x)</t>
  </si>
  <si>
    <t>Start cell (y)</t>
  </si>
  <si>
    <t>Local time</t>
  </si>
  <si>
    <t>Add cycle</t>
  </si>
  <si>
    <t>JD today</t>
  </si>
  <si>
    <t>Old Cycle</t>
  </si>
  <si>
    <t>New Cycle</t>
  </si>
  <si>
    <t>Next ToM</t>
  </si>
  <si>
    <t>V0957 Cep / GSC 4487-0347</t>
  </si>
  <si>
    <t>EA</t>
  </si>
  <si>
    <t>V0957 Cep</t>
  </si>
  <si>
    <t>VSX</t>
  </si>
  <si>
    <t>OEJV 0160</t>
  </si>
  <si>
    <t>I</t>
  </si>
  <si>
    <t>II</t>
  </si>
  <si>
    <t>IBVS 5681</t>
  </si>
  <si>
    <t>OEJV 0094</t>
  </si>
  <si>
    <t>IBVS 5933</t>
  </si>
  <si>
    <t>OEJV 0137</t>
  </si>
  <si>
    <t>IBVS 6042</t>
  </si>
  <si>
    <t>IBVS 6020</t>
  </si>
  <si>
    <t>IBVS 6230</t>
  </si>
  <si>
    <t>pg</t>
  </si>
  <si>
    <t>vis</t>
  </si>
  <si>
    <t>PE</t>
  </si>
  <si>
    <t>CCD</t>
  </si>
  <si>
    <t>as of 2018-09-06</t>
  </si>
  <si>
    <t>IBVS 6262</t>
  </si>
  <si>
    <t>OEJV 0205</t>
  </si>
  <si>
    <t>My local time&gt;&gt;&gt;&gt;&gt;&gt;</t>
  </si>
  <si>
    <t>IBVS, 63, 6262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</si>
</sst>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>
      <alignment vertical="top"/>
    </xf>
    <xf numFmtId="3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12" fillId="0" borderId="1" applyNumberFormat="0" applyFont="0" applyFill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8" fillId="0" borderId="0" xfId="0" applyFont="1" applyAlignment="1"/>
    <xf numFmtId="0" fontId="8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0" xfId="0">
      <alignment vertical="top"/>
    </xf>
    <xf numFmtId="0" fontId="9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 applyAlignment="1"/>
    <xf numFmtId="22" fontId="9" fillId="0" borderId="0" xfId="0" applyNumberFormat="1" applyFont="1">
      <alignment vertical="top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top"/>
    </xf>
    <xf numFmtId="0" fontId="13" fillId="0" borderId="0" xfId="0" applyFont="1" applyAlignment="1">
      <alignment horizontal="center"/>
    </xf>
    <xf numFmtId="0" fontId="14" fillId="0" borderId="0" xfId="7" applyFont="1" applyAlignment="1">
      <alignment horizontal="left" vertical="center" wrapText="1"/>
    </xf>
    <xf numFmtId="0" fontId="14" fillId="0" borderId="0" xfId="7" applyFont="1" applyAlignment="1">
      <alignment horizontal="center" vertical="center" wrapText="1"/>
    </xf>
    <xf numFmtId="0" fontId="14" fillId="0" borderId="0" xfId="7" applyFont="1" applyAlignment="1">
      <alignment horizontal="left" wrapText="1"/>
    </xf>
    <xf numFmtId="0" fontId="15" fillId="0" borderId="0" xfId="0" applyFont="1" applyAlignment="1">
      <alignment vertical="top"/>
    </xf>
    <xf numFmtId="0" fontId="16" fillId="0" borderId="0" xfId="0" applyFont="1" applyAlignment="1"/>
    <xf numFmtId="0" fontId="17" fillId="0" borderId="0" xfId="7" applyFont="1"/>
    <xf numFmtId="0" fontId="17" fillId="0" borderId="0" xfId="7" applyFont="1" applyAlignment="1">
      <alignment horizontal="center"/>
    </xf>
    <xf numFmtId="0" fontId="17" fillId="0" borderId="0" xfId="7" applyFont="1" applyAlignment="1">
      <alignment horizontal="left"/>
    </xf>
    <xf numFmtId="0" fontId="5" fillId="0" borderId="0" xfId="0" applyFont="1" applyAlignment="1"/>
    <xf numFmtId="0" fontId="18" fillId="0" borderId="0" xfId="0" applyFont="1" applyAlignment="1"/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76" fontId="19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V0957 Cep - Prim. O-C Diagr.</a:t>
            </a:r>
          </a:p>
        </c:rich>
      </c:tx>
      <c:layout>
        <c:manualLayout>
          <c:xMode val="edge"/>
          <c:yMode val="edge"/>
          <c:x val="0.27027048853820507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63635191612517"/>
          <c:y val="0.14634168126798494"/>
          <c:w val="0.76715254591726412"/>
          <c:h val="0.63109850046818505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Active!$R$20</c:f>
              <c:strCache>
                <c:ptCount val="1"/>
                <c:pt idx="0">
                  <c:v>Primary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1628.5</c:v>
                </c:pt>
                <c:pt idx="2">
                  <c:v>1818.5</c:v>
                </c:pt>
                <c:pt idx="3">
                  <c:v>1819</c:v>
                </c:pt>
                <c:pt idx="4">
                  <c:v>2163</c:v>
                </c:pt>
                <c:pt idx="5">
                  <c:v>2169.5</c:v>
                </c:pt>
                <c:pt idx="6">
                  <c:v>2387</c:v>
                </c:pt>
                <c:pt idx="7">
                  <c:v>2166.5</c:v>
                </c:pt>
                <c:pt idx="8">
                  <c:v>2511.5</c:v>
                </c:pt>
                <c:pt idx="9">
                  <c:v>1612</c:v>
                </c:pt>
                <c:pt idx="10">
                  <c:v>1627.5</c:v>
                </c:pt>
                <c:pt idx="11">
                  <c:v>1796</c:v>
                </c:pt>
                <c:pt idx="12">
                  <c:v>1802.5</c:v>
                </c:pt>
                <c:pt idx="13">
                  <c:v>1804.5</c:v>
                </c:pt>
                <c:pt idx="14">
                  <c:v>2148</c:v>
                </c:pt>
                <c:pt idx="15">
                  <c:v>2155.5</c:v>
                </c:pt>
                <c:pt idx="16">
                  <c:v>2158.5</c:v>
                </c:pt>
                <c:pt idx="17">
                  <c:v>2338.5</c:v>
                </c:pt>
                <c:pt idx="18">
                  <c:v>2338.5</c:v>
                </c:pt>
                <c:pt idx="19">
                  <c:v>3451</c:v>
                </c:pt>
                <c:pt idx="20">
                  <c:v>3522</c:v>
                </c:pt>
                <c:pt idx="21">
                  <c:v>3451</c:v>
                </c:pt>
              </c:numCache>
            </c:numRef>
          </c:xVal>
          <c:yVal>
            <c:numRef>
              <c:f>Active!$R$21:$R$920</c:f>
              <c:numCache>
                <c:formatCode>General</c:formatCode>
                <c:ptCount val="900"/>
                <c:pt idx="0">
                  <c:v>0</c:v>
                </c:pt>
                <c:pt idx="3">
                  <c:v>-8.069999996223487E-3</c:v>
                </c:pt>
                <c:pt idx="4">
                  <c:v>-6.2899999975343235E-3</c:v>
                </c:pt>
                <c:pt idx="6">
                  <c:v>-1.0909999997238629E-2</c:v>
                </c:pt>
                <c:pt idx="9">
                  <c:v>-6.2999999936437234E-3</c:v>
                </c:pt>
                <c:pt idx="11">
                  <c:v>-7.4900000035995618E-3</c:v>
                </c:pt>
                <c:pt idx="14">
                  <c:v>-7.9899999982444569E-3</c:v>
                </c:pt>
                <c:pt idx="19">
                  <c:v>-5.69355769403046E-3</c:v>
                </c:pt>
                <c:pt idx="20">
                  <c:v>-3.9499999984400347E-3</c:v>
                </c:pt>
                <c:pt idx="21">
                  <c:v>-5.7299999971291982E-3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5D-4817-9CA5-D668B166ED47}"/>
            </c:ext>
          </c:extLst>
        </c:ser>
        <c:ser>
          <c:idx val="7"/>
          <c:order val="1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1628.5</c:v>
                </c:pt>
                <c:pt idx="2">
                  <c:v>1818.5</c:v>
                </c:pt>
                <c:pt idx="3">
                  <c:v>1819</c:v>
                </c:pt>
                <c:pt idx="4">
                  <c:v>2163</c:v>
                </c:pt>
                <c:pt idx="5">
                  <c:v>2169.5</c:v>
                </c:pt>
                <c:pt idx="6">
                  <c:v>2387</c:v>
                </c:pt>
                <c:pt idx="7">
                  <c:v>2166.5</c:v>
                </c:pt>
                <c:pt idx="8">
                  <c:v>2511.5</c:v>
                </c:pt>
                <c:pt idx="9">
                  <c:v>1612</c:v>
                </c:pt>
                <c:pt idx="10">
                  <c:v>1627.5</c:v>
                </c:pt>
                <c:pt idx="11">
                  <c:v>1796</c:v>
                </c:pt>
                <c:pt idx="12">
                  <c:v>1802.5</c:v>
                </c:pt>
                <c:pt idx="13">
                  <c:v>1804.5</c:v>
                </c:pt>
                <c:pt idx="14">
                  <c:v>2148</c:v>
                </c:pt>
                <c:pt idx="15">
                  <c:v>2155.5</c:v>
                </c:pt>
                <c:pt idx="16">
                  <c:v>2158.5</c:v>
                </c:pt>
                <c:pt idx="17">
                  <c:v>2338.5</c:v>
                </c:pt>
                <c:pt idx="18">
                  <c:v>2338.5</c:v>
                </c:pt>
                <c:pt idx="19">
                  <c:v>3451</c:v>
                </c:pt>
                <c:pt idx="20">
                  <c:v>3522</c:v>
                </c:pt>
                <c:pt idx="21">
                  <c:v>3451</c:v>
                </c:pt>
              </c:numCache>
            </c:numRef>
          </c:xVal>
          <c:yVal>
            <c:numRef>
              <c:f>Active!$O$21:$O$920</c:f>
              <c:numCache>
                <c:formatCode>General</c:formatCode>
                <c:ptCount val="900"/>
                <c:pt idx="0">
                  <c:v>-4.3250134664068792E-3</c:v>
                </c:pt>
                <c:pt idx="1">
                  <c:v>-5.7221193492234066E-3</c:v>
                </c:pt>
                <c:pt idx="2">
                  <c:v>-5.8851221847991755E-3</c:v>
                </c:pt>
                <c:pt idx="3">
                  <c:v>-5.8855511396296379E-3</c:v>
                </c:pt>
                <c:pt idx="4">
                  <c:v>-6.1806720629878726E-3</c:v>
                </c:pt>
                <c:pt idx="5">
                  <c:v>-6.1862484757838855E-3</c:v>
                </c:pt>
                <c:pt idx="6">
                  <c:v>-6.3728438270350954E-3</c:v>
                </c:pt>
                <c:pt idx="7">
                  <c:v>-6.1836747468011106E-3</c:v>
                </c:pt>
                <c:pt idx="8">
                  <c:v>-6.4796535798202701E-3</c:v>
                </c:pt>
                <c:pt idx="9">
                  <c:v>-5.707963839818142E-3</c:v>
                </c:pt>
                <c:pt idx="10">
                  <c:v>-5.7212614395624811E-3</c:v>
                </c:pt>
                <c:pt idx="11">
                  <c:v>-5.8658192174283605E-3</c:v>
                </c:pt>
                <c:pt idx="12">
                  <c:v>-5.8713956302243742E-3</c:v>
                </c:pt>
                <c:pt idx="13">
                  <c:v>-5.8731114495462235E-3</c:v>
                </c:pt>
                <c:pt idx="14">
                  <c:v>-6.1678034180739959E-3</c:v>
                </c:pt>
                <c:pt idx="15">
                  <c:v>-6.1742377405309343E-3</c:v>
                </c:pt>
                <c:pt idx="16">
                  <c:v>-6.17681146951371E-3</c:v>
                </c:pt>
                <c:pt idx="17">
                  <c:v>-6.331235208480228E-3</c:v>
                </c:pt>
                <c:pt idx="18">
                  <c:v>-6.331235208480228E-3</c:v>
                </c:pt>
                <c:pt idx="19">
                  <c:v>-7.2856597062594033E-3</c:v>
                </c:pt>
                <c:pt idx="20">
                  <c:v>-7.3465712921850848E-3</c:v>
                </c:pt>
                <c:pt idx="21">
                  <c:v>-7.2856597062594033E-3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5D-4817-9CA5-D668B166E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963984"/>
        <c:axId val="1"/>
      </c:scatterChart>
      <c:valAx>
        <c:axId val="4949639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5239085239085244"/>
              <c:y val="0.85365853658536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6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821205821205821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9639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32640332640335"/>
          <c:y val="0.92073170731707321"/>
          <c:w val="0.30561330561330557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V0957 Cep - O-C Diagr.</a:t>
            </a:r>
          </a:p>
        </c:rich>
      </c:tx>
      <c:layout>
        <c:manualLayout>
          <c:xMode val="edge"/>
          <c:yMode val="edge"/>
          <c:x val="0.3564516129032258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58966565349544"/>
          <c:w val="0.81451612903225812"/>
          <c:h val="0.632218844984802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1"/>
            <c:plus>
              <c:numRef>
                <c:f>Active!$D$21:$D$493</c:f>
                <c:numCache>
                  <c:formatCode>General</c:formatCode>
                  <c:ptCount val="473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8.0000000000000004E-4</c:v>
                  </c:pt>
                  <c:pt idx="6">
                    <c:v>6.0000000000000006E-4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1.4999999999999999E-4</c:v>
                  </c:pt>
                  <c:pt idx="21">
                    <c:v>2.9999999999999997E-4</c:v>
                  </c:pt>
                </c:numCache>
              </c:numRef>
            </c:plus>
            <c:minus>
              <c:numRef>
                <c:f>Active!$D$21:$D$493</c:f>
                <c:numCache>
                  <c:formatCode>General</c:formatCode>
                  <c:ptCount val="473"/>
                  <c:pt idx="0">
                    <c:v>0</c:v>
                  </c:pt>
                  <c:pt idx="1">
                    <c:v>1E-4</c:v>
                  </c:pt>
                  <c:pt idx="2">
                    <c:v>5.0000000000000001E-4</c:v>
                  </c:pt>
                  <c:pt idx="3">
                    <c:v>5.0000000000000001E-4</c:v>
                  </c:pt>
                  <c:pt idx="4">
                    <c:v>5.0000000000000001E-4</c:v>
                  </c:pt>
                  <c:pt idx="5">
                    <c:v>8.0000000000000004E-4</c:v>
                  </c:pt>
                  <c:pt idx="6">
                    <c:v>6.0000000000000006E-4</c:v>
                  </c:pt>
                  <c:pt idx="7">
                    <c:v>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1E-4</c:v>
                  </c:pt>
                  <c:pt idx="12">
                    <c:v>2.0000000000000001E-4</c:v>
                  </c:pt>
                  <c:pt idx="13">
                    <c:v>2.0000000000000001E-4</c:v>
                  </c:pt>
                  <c:pt idx="14">
                    <c:v>1E-4</c:v>
                  </c:pt>
                  <c:pt idx="15">
                    <c:v>2.0000000000000001E-4</c:v>
                  </c:pt>
                  <c:pt idx="16">
                    <c:v>1E-4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1.4999999999999999E-4</c:v>
                  </c:pt>
                  <c:pt idx="2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1628.5</c:v>
                </c:pt>
                <c:pt idx="2">
                  <c:v>1818.5</c:v>
                </c:pt>
                <c:pt idx="3">
                  <c:v>1819</c:v>
                </c:pt>
                <c:pt idx="4">
                  <c:v>2163</c:v>
                </c:pt>
                <c:pt idx="5">
                  <c:v>2169.5</c:v>
                </c:pt>
                <c:pt idx="6">
                  <c:v>2387</c:v>
                </c:pt>
                <c:pt idx="7">
                  <c:v>2166.5</c:v>
                </c:pt>
                <c:pt idx="8">
                  <c:v>2511.5</c:v>
                </c:pt>
                <c:pt idx="9">
                  <c:v>1612</c:v>
                </c:pt>
                <c:pt idx="10">
                  <c:v>1627.5</c:v>
                </c:pt>
                <c:pt idx="11">
                  <c:v>1796</c:v>
                </c:pt>
                <c:pt idx="12">
                  <c:v>1802.5</c:v>
                </c:pt>
                <c:pt idx="13">
                  <c:v>1804.5</c:v>
                </c:pt>
                <c:pt idx="14">
                  <c:v>2148</c:v>
                </c:pt>
                <c:pt idx="15">
                  <c:v>2155.5</c:v>
                </c:pt>
                <c:pt idx="16">
                  <c:v>2158.5</c:v>
                </c:pt>
                <c:pt idx="17">
                  <c:v>2338.5</c:v>
                </c:pt>
                <c:pt idx="18">
                  <c:v>2338.5</c:v>
                </c:pt>
                <c:pt idx="19">
                  <c:v>3451</c:v>
                </c:pt>
                <c:pt idx="20">
                  <c:v>3522</c:v>
                </c:pt>
                <c:pt idx="21">
                  <c:v>3451</c:v>
                </c:pt>
              </c:numCache>
            </c:numRef>
          </c:xVal>
          <c:yVal>
            <c:numRef>
              <c:f>Active!$H$21:$H$920</c:f>
              <c:numCache>
                <c:formatCode>General</c:formatCode>
                <c:ptCount val="900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87-4F9A-B696-C2E1D93F377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Active!#REF!</c:f>
                <c:numCache>
                  <c:formatCode>General</c:formatCode>
                  <c:ptCount val="900"/>
                </c:numCache>
              </c:numRef>
            </c:plus>
            <c:minus>
              <c:numRef>
                <c:f>Active!#REF!</c:f>
                <c:numCache>
                  <c:formatCode>General</c:formatCode>
                  <c:ptCount val="900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1628.5</c:v>
                </c:pt>
                <c:pt idx="2">
                  <c:v>1818.5</c:v>
                </c:pt>
                <c:pt idx="3">
                  <c:v>1819</c:v>
                </c:pt>
                <c:pt idx="4">
                  <c:v>2163</c:v>
                </c:pt>
                <c:pt idx="5">
                  <c:v>2169.5</c:v>
                </c:pt>
                <c:pt idx="6">
                  <c:v>2387</c:v>
                </c:pt>
                <c:pt idx="7">
                  <c:v>2166.5</c:v>
                </c:pt>
                <c:pt idx="8">
                  <c:v>2511.5</c:v>
                </c:pt>
                <c:pt idx="9">
                  <c:v>1612</c:v>
                </c:pt>
                <c:pt idx="10">
                  <c:v>1627.5</c:v>
                </c:pt>
                <c:pt idx="11">
                  <c:v>1796</c:v>
                </c:pt>
                <c:pt idx="12">
                  <c:v>1802.5</c:v>
                </c:pt>
                <c:pt idx="13">
                  <c:v>1804.5</c:v>
                </c:pt>
                <c:pt idx="14">
                  <c:v>2148</c:v>
                </c:pt>
                <c:pt idx="15">
                  <c:v>2155.5</c:v>
                </c:pt>
                <c:pt idx="16">
                  <c:v>2158.5</c:v>
                </c:pt>
                <c:pt idx="17">
                  <c:v>2338.5</c:v>
                </c:pt>
                <c:pt idx="18">
                  <c:v>2338.5</c:v>
                </c:pt>
                <c:pt idx="19">
                  <c:v>3451</c:v>
                </c:pt>
                <c:pt idx="20">
                  <c:v>3522</c:v>
                </c:pt>
                <c:pt idx="21">
                  <c:v>3451</c:v>
                </c:pt>
              </c:numCache>
            </c:numRef>
          </c:xVal>
          <c:yVal>
            <c:numRef>
              <c:f>Active!$I$21:$I$920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87-4F9A-B696-C2E1D93F377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Active!#REF!</c:f>
                <c:numCache>
                  <c:formatCode>General</c:formatCode>
                  <c:ptCount val="900"/>
                </c:numCache>
              </c:numRef>
            </c:plus>
            <c:minus>
              <c:numRef>
                <c:f>Active!#REF!</c:f>
                <c:numCache>
                  <c:formatCode>General</c:formatCode>
                  <c:ptCount val="900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1628.5</c:v>
                </c:pt>
                <c:pt idx="2">
                  <c:v>1818.5</c:v>
                </c:pt>
                <c:pt idx="3">
                  <c:v>1819</c:v>
                </c:pt>
                <c:pt idx="4">
                  <c:v>2163</c:v>
                </c:pt>
                <c:pt idx="5">
                  <c:v>2169.5</c:v>
                </c:pt>
                <c:pt idx="6">
                  <c:v>2387</c:v>
                </c:pt>
                <c:pt idx="7">
                  <c:v>2166.5</c:v>
                </c:pt>
                <c:pt idx="8">
                  <c:v>2511.5</c:v>
                </c:pt>
                <c:pt idx="9">
                  <c:v>1612</c:v>
                </c:pt>
                <c:pt idx="10">
                  <c:v>1627.5</c:v>
                </c:pt>
                <c:pt idx="11">
                  <c:v>1796</c:v>
                </c:pt>
                <c:pt idx="12">
                  <c:v>1802.5</c:v>
                </c:pt>
                <c:pt idx="13">
                  <c:v>1804.5</c:v>
                </c:pt>
                <c:pt idx="14">
                  <c:v>2148</c:v>
                </c:pt>
                <c:pt idx="15">
                  <c:v>2155.5</c:v>
                </c:pt>
                <c:pt idx="16">
                  <c:v>2158.5</c:v>
                </c:pt>
                <c:pt idx="17">
                  <c:v>2338.5</c:v>
                </c:pt>
                <c:pt idx="18">
                  <c:v>2338.5</c:v>
                </c:pt>
                <c:pt idx="19">
                  <c:v>3451</c:v>
                </c:pt>
                <c:pt idx="20">
                  <c:v>3522</c:v>
                </c:pt>
                <c:pt idx="21">
                  <c:v>3451</c:v>
                </c:pt>
              </c:numCache>
            </c:numRef>
          </c:xVal>
          <c:yVal>
            <c:numRef>
              <c:f>Active!$J$21:$J$920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87-4F9A-B696-C2E1D93F377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1628.5</c:v>
                </c:pt>
                <c:pt idx="2">
                  <c:v>1818.5</c:v>
                </c:pt>
                <c:pt idx="3">
                  <c:v>1819</c:v>
                </c:pt>
                <c:pt idx="4">
                  <c:v>2163</c:v>
                </c:pt>
                <c:pt idx="5">
                  <c:v>2169.5</c:v>
                </c:pt>
                <c:pt idx="6">
                  <c:v>2387</c:v>
                </c:pt>
                <c:pt idx="7">
                  <c:v>2166.5</c:v>
                </c:pt>
                <c:pt idx="8">
                  <c:v>2511.5</c:v>
                </c:pt>
                <c:pt idx="9">
                  <c:v>1612</c:v>
                </c:pt>
                <c:pt idx="10">
                  <c:v>1627.5</c:v>
                </c:pt>
                <c:pt idx="11">
                  <c:v>1796</c:v>
                </c:pt>
                <c:pt idx="12">
                  <c:v>1802.5</c:v>
                </c:pt>
                <c:pt idx="13">
                  <c:v>1804.5</c:v>
                </c:pt>
                <c:pt idx="14">
                  <c:v>2148</c:v>
                </c:pt>
                <c:pt idx="15">
                  <c:v>2155.5</c:v>
                </c:pt>
                <c:pt idx="16">
                  <c:v>2158.5</c:v>
                </c:pt>
                <c:pt idx="17">
                  <c:v>2338.5</c:v>
                </c:pt>
                <c:pt idx="18">
                  <c:v>2338.5</c:v>
                </c:pt>
                <c:pt idx="19">
                  <c:v>3451</c:v>
                </c:pt>
                <c:pt idx="20">
                  <c:v>3522</c:v>
                </c:pt>
                <c:pt idx="21">
                  <c:v>3451</c:v>
                </c:pt>
              </c:numCache>
            </c:numRef>
          </c:xVal>
          <c:yVal>
            <c:numRef>
              <c:f>Active!$K$21:$K$920</c:f>
              <c:numCache>
                <c:formatCode>General</c:formatCode>
                <c:ptCount val="900"/>
                <c:pt idx="1">
                  <c:v>0.14199500000540866</c:v>
                </c:pt>
                <c:pt idx="2">
                  <c:v>0.14349500000389526</c:v>
                </c:pt>
                <c:pt idx="3">
                  <c:v>-8.069999996223487E-3</c:v>
                </c:pt>
                <c:pt idx="4">
                  <c:v>-6.2899999975343235E-3</c:v>
                </c:pt>
                <c:pt idx="5">
                  <c:v>0.14986499999940861</c:v>
                </c:pt>
                <c:pt idx="6">
                  <c:v>-1.0909999997238629E-2</c:v>
                </c:pt>
                <c:pt idx="7">
                  <c:v>0.14595499999995809</c:v>
                </c:pt>
                <c:pt idx="8">
                  <c:v>0.14890500000183238</c:v>
                </c:pt>
                <c:pt idx="9">
                  <c:v>-6.2999999936437234E-3</c:v>
                </c:pt>
                <c:pt idx="10">
                  <c:v>0.14161500000045635</c:v>
                </c:pt>
                <c:pt idx="11">
                  <c:v>-7.4900000035995618E-3</c:v>
                </c:pt>
                <c:pt idx="12">
                  <c:v>0.14302500000485452</c:v>
                </c:pt>
                <c:pt idx="13">
                  <c:v>0.14321500000369269</c:v>
                </c:pt>
                <c:pt idx="14">
                  <c:v>-7.9899999982444569E-3</c:v>
                </c:pt>
                <c:pt idx="15">
                  <c:v>0.14598500000283821</c:v>
                </c:pt>
                <c:pt idx="16">
                  <c:v>0.14593500000046333</c:v>
                </c:pt>
                <c:pt idx="17">
                  <c:v>0.14824499999667751</c:v>
                </c:pt>
                <c:pt idx="18">
                  <c:v>0.14824499999667751</c:v>
                </c:pt>
                <c:pt idx="19">
                  <c:v>-5.69355769403046E-3</c:v>
                </c:pt>
                <c:pt idx="20">
                  <c:v>-3.9499999984400347E-3</c:v>
                </c:pt>
                <c:pt idx="21">
                  <c:v>-5.7299999971291982E-3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87-4F9A-B696-C2E1D93F377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1628.5</c:v>
                </c:pt>
                <c:pt idx="2">
                  <c:v>1818.5</c:v>
                </c:pt>
                <c:pt idx="3">
                  <c:v>1819</c:v>
                </c:pt>
                <c:pt idx="4">
                  <c:v>2163</c:v>
                </c:pt>
                <c:pt idx="5">
                  <c:v>2169.5</c:v>
                </c:pt>
                <c:pt idx="6">
                  <c:v>2387</c:v>
                </c:pt>
                <c:pt idx="7">
                  <c:v>2166.5</c:v>
                </c:pt>
                <c:pt idx="8">
                  <c:v>2511.5</c:v>
                </c:pt>
                <c:pt idx="9">
                  <c:v>1612</c:v>
                </c:pt>
                <c:pt idx="10">
                  <c:v>1627.5</c:v>
                </c:pt>
                <c:pt idx="11">
                  <c:v>1796</c:v>
                </c:pt>
                <c:pt idx="12">
                  <c:v>1802.5</c:v>
                </c:pt>
                <c:pt idx="13">
                  <c:v>1804.5</c:v>
                </c:pt>
                <c:pt idx="14">
                  <c:v>2148</c:v>
                </c:pt>
                <c:pt idx="15">
                  <c:v>2155.5</c:v>
                </c:pt>
                <c:pt idx="16">
                  <c:v>2158.5</c:v>
                </c:pt>
                <c:pt idx="17">
                  <c:v>2338.5</c:v>
                </c:pt>
                <c:pt idx="18">
                  <c:v>2338.5</c:v>
                </c:pt>
                <c:pt idx="19">
                  <c:v>3451</c:v>
                </c:pt>
                <c:pt idx="20">
                  <c:v>3522</c:v>
                </c:pt>
                <c:pt idx="21">
                  <c:v>3451</c:v>
                </c:pt>
              </c:numCache>
            </c:numRef>
          </c:xVal>
          <c:yVal>
            <c:numRef>
              <c:f>Active!$L$21:$L$920</c:f>
              <c:numCache>
                <c:formatCode>General</c:formatCode>
                <c:ptCount val="90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87-4F9A-B696-C2E1D93F377C}"/>
            </c:ext>
          </c:extLst>
        </c:ser>
        <c:ser>
          <c:idx val="5"/>
          <c:order val="5"/>
          <c:tx>
            <c:strRef>
              <c:f>Active!$O$20</c:f>
              <c:strCache>
                <c:ptCount val="1"/>
                <c:pt idx="0">
                  <c:v>Prim. Fit</c:v>
                </c:pt>
              </c:strCache>
            </c:strRef>
          </c:tx>
          <c:spPr>
            <a:ln w="3175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1628.5</c:v>
                </c:pt>
                <c:pt idx="2">
                  <c:v>1818.5</c:v>
                </c:pt>
                <c:pt idx="3">
                  <c:v>1819</c:v>
                </c:pt>
                <c:pt idx="4">
                  <c:v>2163</c:v>
                </c:pt>
                <c:pt idx="5">
                  <c:v>2169.5</c:v>
                </c:pt>
                <c:pt idx="6">
                  <c:v>2387</c:v>
                </c:pt>
                <c:pt idx="7">
                  <c:v>2166.5</c:v>
                </c:pt>
                <c:pt idx="8">
                  <c:v>2511.5</c:v>
                </c:pt>
                <c:pt idx="9">
                  <c:v>1612</c:v>
                </c:pt>
                <c:pt idx="10">
                  <c:v>1627.5</c:v>
                </c:pt>
                <c:pt idx="11">
                  <c:v>1796</c:v>
                </c:pt>
                <c:pt idx="12">
                  <c:v>1802.5</c:v>
                </c:pt>
                <c:pt idx="13">
                  <c:v>1804.5</c:v>
                </c:pt>
                <c:pt idx="14">
                  <c:v>2148</c:v>
                </c:pt>
                <c:pt idx="15">
                  <c:v>2155.5</c:v>
                </c:pt>
                <c:pt idx="16">
                  <c:v>2158.5</c:v>
                </c:pt>
                <c:pt idx="17">
                  <c:v>2338.5</c:v>
                </c:pt>
                <c:pt idx="18">
                  <c:v>2338.5</c:v>
                </c:pt>
                <c:pt idx="19">
                  <c:v>3451</c:v>
                </c:pt>
                <c:pt idx="20">
                  <c:v>3522</c:v>
                </c:pt>
                <c:pt idx="21">
                  <c:v>3451</c:v>
                </c:pt>
              </c:numCache>
            </c:numRef>
          </c:xVal>
          <c:yVal>
            <c:numRef>
              <c:f>Active!$O$21:$O$920</c:f>
              <c:numCache>
                <c:formatCode>General</c:formatCode>
                <c:ptCount val="900"/>
                <c:pt idx="0">
                  <c:v>-4.3250134664068792E-3</c:v>
                </c:pt>
                <c:pt idx="1">
                  <c:v>-5.7221193492234066E-3</c:v>
                </c:pt>
                <c:pt idx="2">
                  <c:v>-5.8851221847991755E-3</c:v>
                </c:pt>
                <c:pt idx="3">
                  <c:v>-5.8855511396296379E-3</c:v>
                </c:pt>
                <c:pt idx="4">
                  <c:v>-6.1806720629878726E-3</c:v>
                </c:pt>
                <c:pt idx="5">
                  <c:v>-6.1862484757838855E-3</c:v>
                </c:pt>
                <c:pt idx="6">
                  <c:v>-6.3728438270350954E-3</c:v>
                </c:pt>
                <c:pt idx="7">
                  <c:v>-6.1836747468011106E-3</c:v>
                </c:pt>
                <c:pt idx="8">
                  <c:v>-6.4796535798202701E-3</c:v>
                </c:pt>
                <c:pt idx="9">
                  <c:v>-5.707963839818142E-3</c:v>
                </c:pt>
                <c:pt idx="10">
                  <c:v>-5.7212614395624811E-3</c:v>
                </c:pt>
                <c:pt idx="11">
                  <c:v>-5.8658192174283605E-3</c:v>
                </c:pt>
                <c:pt idx="12">
                  <c:v>-5.8713956302243742E-3</c:v>
                </c:pt>
                <c:pt idx="13">
                  <c:v>-5.8731114495462235E-3</c:v>
                </c:pt>
                <c:pt idx="14">
                  <c:v>-6.1678034180739959E-3</c:v>
                </c:pt>
                <c:pt idx="15">
                  <c:v>-6.1742377405309343E-3</c:v>
                </c:pt>
                <c:pt idx="16">
                  <c:v>-6.17681146951371E-3</c:v>
                </c:pt>
                <c:pt idx="17">
                  <c:v>-6.331235208480228E-3</c:v>
                </c:pt>
                <c:pt idx="18">
                  <c:v>-6.331235208480228E-3</c:v>
                </c:pt>
                <c:pt idx="19">
                  <c:v>-7.2856597062594033E-3</c:v>
                </c:pt>
                <c:pt idx="20">
                  <c:v>-7.3465712921850848E-3</c:v>
                </c:pt>
                <c:pt idx="21">
                  <c:v>-7.2856597062594033E-3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87-4F9A-B696-C2E1D93F377C}"/>
            </c:ext>
          </c:extLst>
        </c:ser>
        <c:ser>
          <c:idx val="6"/>
          <c:order val="6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31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1628.5</c:v>
                </c:pt>
                <c:pt idx="2">
                  <c:v>1818.5</c:v>
                </c:pt>
                <c:pt idx="3">
                  <c:v>1819</c:v>
                </c:pt>
                <c:pt idx="4">
                  <c:v>2163</c:v>
                </c:pt>
                <c:pt idx="5">
                  <c:v>2169.5</c:v>
                </c:pt>
                <c:pt idx="6">
                  <c:v>2387</c:v>
                </c:pt>
                <c:pt idx="7">
                  <c:v>2166.5</c:v>
                </c:pt>
                <c:pt idx="8">
                  <c:v>2511.5</c:v>
                </c:pt>
                <c:pt idx="9">
                  <c:v>1612</c:v>
                </c:pt>
                <c:pt idx="10">
                  <c:v>1627.5</c:v>
                </c:pt>
                <c:pt idx="11">
                  <c:v>1796</c:v>
                </c:pt>
                <c:pt idx="12">
                  <c:v>1802.5</c:v>
                </c:pt>
                <c:pt idx="13">
                  <c:v>1804.5</c:v>
                </c:pt>
                <c:pt idx="14">
                  <c:v>2148</c:v>
                </c:pt>
                <c:pt idx="15">
                  <c:v>2155.5</c:v>
                </c:pt>
                <c:pt idx="16">
                  <c:v>2158.5</c:v>
                </c:pt>
                <c:pt idx="17">
                  <c:v>2338.5</c:v>
                </c:pt>
                <c:pt idx="18">
                  <c:v>2338.5</c:v>
                </c:pt>
                <c:pt idx="19">
                  <c:v>3451</c:v>
                </c:pt>
                <c:pt idx="20">
                  <c:v>3522</c:v>
                </c:pt>
                <c:pt idx="21">
                  <c:v>3451</c:v>
                </c:pt>
              </c:numCache>
            </c:numRef>
          </c:xVal>
          <c:yVal>
            <c:numRef>
              <c:f>Active!$P$21:$P$920</c:f>
              <c:numCache>
                <c:formatCode>General</c:formatCode>
                <c:ptCount val="900"/>
                <c:pt idx="0">
                  <c:v>0.12727902939043553</c:v>
                </c:pt>
                <c:pt idx="1">
                  <c:v>0.14183269528270431</c:v>
                </c:pt>
                <c:pt idx="2">
                  <c:v>0.14353069744391467</c:v>
                </c:pt>
                <c:pt idx="3">
                  <c:v>0.14353516587065471</c:v>
                </c:pt>
                <c:pt idx="4">
                  <c:v>0.14660944346779345</c:v>
                </c:pt>
                <c:pt idx="5">
                  <c:v>0.1466675330154138</c:v>
                </c:pt>
                <c:pt idx="6">
                  <c:v>0.14861129864732567</c:v>
                </c:pt>
                <c:pt idx="7">
                  <c:v>0.14664072245497364</c:v>
                </c:pt>
                <c:pt idx="8">
                  <c:v>0.14972393690559246</c:v>
                </c:pt>
                <c:pt idx="9">
                  <c:v>0.14168523720028342</c:v>
                </c:pt>
                <c:pt idx="10">
                  <c:v>0.14182375842922426</c:v>
                </c:pt>
                <c:pt idx="11">
                  <c:v>0.14332961824061344</c:v>
                </c:pt>
                <c:pt idx="12">
                  <c:v>0.14338770778823379</c:v>
                </c:pt>
                <c:pt idx="13">
                  <c:v>0.14340558149519392</c:v>
                </c:pt>
                <c:pt idx="14">
                  <c:v>0.14647539066559265</c:v>
                </c:pt>
                <c:pt idx="15">
                  <c:v>0.14654241706669305</c:v>
                </c:pt>
                <c:pt idx="16">
                  <c:v>0.1465692276271332</c:v>
                </c:pt>
                <c:pt idx="17">
                  <c:v>0.14817786125354301</c:v>
                </c:pt>
                <c:pt idx="18">
                  <c:v>0.14817786125354301</c:v>
                </c:pt>
                <c:pt idx="19">
                  <c:v>0.15812011075010368</c:v>
                </c:pt>
                <c:pt idx="20">
                  <c:v>0.15875462734718754</c:v>
                </c:pt>
                <c:pt idx="21">
                  <c:v>0.15812011075010368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187-4F9A-B696-C2E1D93F3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4963656"/>
        <c:axId val="1"/>
      </c:scatterChart>
      <c:valAx>
        <c:axId val="4949636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774193548387097"/>
              <c:y val="0.8693009118541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8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49636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1290322580645158E-2"/>
          <c:y val="0.90881458966565354"/>
          <c:w val="0.6758064516129032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V0957 Cep - Sec. O-C Diagr.</a:t>
            </a:r>
          </a:p>
        </c:rich>
      </c:tx>
      <c:layout>
        <c:manualLayout>
          <c:xMode val="edge"/>
          <c:yMode val="edge"/>
          <c:x val="0.27959205099362577"/>
          <c:y val="3.3434650455927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51037897638211"/>
          <c:y val="0.1458966565349544"/>
          <c:w val="0.76734770343162406"/>
          <c:h val="0.63221884498480241"/>
        </c:manualLayout>
      </c:layout>
      <c:scatterChart>
        <c:scatterStyle val="lineMarker"/>
        <c:varyColors val="0"/>
        <c:ser>
          <c:idx val="6"/>
          <c:order val="0"/>
          <c:tx>
            <c:strRef>
              <c:f>Active!$S$20</c:f>
              <c:strCache>
                <c:ptCount val="1"/>
                <c:pt idx="0">
                  <c:v>Secondary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1628.5</c:v>
                </c:pt>
                <c:pt idx="2">
                  <c:v>1818.5</c:v>
                </c:pt>
                <c:pt idx="3">
                  <c:v>1819</c:v>
                </c:pt>
                <c:pt idx="4">
                  <c:v>2163</c:v>
                </c:pt>
                <c:pt idx="5">
                  <c:v>2169.5</c:v>
                </c:pt>
                <c:pt idx="6">
                  <c:v>2387</c:v>
                </c:pt>
                <c:pt idx="7">
                  <c:v>2166.5</c:v>
                </c:pt>
                <c:pt idx="8">
                  <c:v>2511.5</c:v>
                </c:pt>
                <c:pt idx="9">
                  <c:v>1612</c:v>
                </c:pt>
                <c:pt idx="10">
                  <c:v>1627.5</c:v>
                </c:pt>
                <c:pt idx="11">
                  <c:v>1796</c:v>
                </c:pt>
                <c:pt idx="12">
                  <c:v>1802.5</c:v>
                </c:pt>
                <c:pt idx="13">
                  <c:v>1804.5</c:v>
                </c:pt>
                <c:pt idx="14">
                  <c:v>2148</c:v>
                </c:pt>
                <c:pt idx="15">
                  <c:v>2155.5</c:v>
                </c:pt>
                <c:pt idx="16">
                  <c:v>2158.5</c:v>
                </c:pt>
                <c:pt idx="17">
                  <c:v>2338.5</c:v>
                </c:pt>
                <c:pt idx="18">
                  <c:v>2338.5</c:v>
                </c:pt>
                <c:pt idx="19">
                  <c:v>3451</c:v>
                </c:pt>
                <c:pt idx="20">
                  <c:v>3522</c:v>
                </c:pt>
                <c:pt idx="21">
                  <c:v>3451</c:v>
                </c:pt>
              </c:numCache>
            </c:numRef>
          </c:xVal>
          <c:yVal>
            <c:numRef>
              <c:f>Active!$S$21:$S$920</c:f>
              <c:numCache>
                <c:formatCode>General</c:formatCode>
                <c:ptCount val="900"/>
                <c:pt idx="1">
                  <c:v>0.14199500000540866</c:v>
                </c:pt>
                <c:pt idx="2">
                  <c:v>0.14349500000389526</c:v>
                </c:pt>
                <c:pt idx="5">
                  <c:v>0.14986499999940861</c:v>
                </c:pt>
                <c:pt idx="7">
                  <c:v>0.14595499999995809</c:v>
                </c:pt>
                <c:pt idx="8">
                  <c:v>0.14890500000183238</c:v>
                </c:pt>
                <c:pt idx="10">
                  <c:v>0.14161500000045635</c:v>
                </c:pt>
                <c:pt idx="12">
                  <c:v>0.14302500000485452</c:v>
                </c:pt>
                <c:pt idx="13">
                  <c:v>0.14321500000369269</c:v>
                </c:pt>
                <c:pt idx="15">
                  <c:v>0.14598500000283821</c:v>
                </c:pt>
                <c:pt idx="16">
                  <c:v>0.14593500000046333</c:v>
                </c:pt>
                <c:pt idx="17">
                  <c:v>0.14824499999667751</c:v>
                </c:pt>
                <c:pt idx="18">
                  <c:v>0.14824499999667751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EB-4AAF-BF40-7301ADC20236}"/>
            </c:ext>
          </c:extLst>
        </c:ser>
        <c:ser>
          <c:idx val="7"/>
          <c:order val="1"/>
          <c:tx>
            <c:strRef>
              <c:f>Active!$P$20</c:f>
              <c:strCache>
                <c:ptCount val="1"/>
                <c:pt idx="0">
                  <c:v>Sec.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Active!$F$21:$F$920</c:f>
              <c:numCache>
                <c:formatCode>General</c:formatCode>
                <c:ptCount val="900"/>
                <c:pt idx="0">
                  <c:v>0</c:v>
                </c:pt>
                <c:pt idx="1">
                  <c:v>1628.5</c:v>
                </c:pt>
                <c:pt idx="2">
                  <c:v>1818.5</c:v>
                </c:pt>
                <c:pt idx="3">
                  <c:v>1819</c:v>
                </c:pt>
                <c:pt idx="4">
                  <c:v>2163</c:v>
                </c:pt>
                <c:pt idx="5">
                  <c:v>2169.5</c:v>
                </c:pt>
                <c:pt idx="6">
                  <c:v>2387</c:v>
                </c:pt>
                <c:pt idx="7">
                  <c:v>2166.5</c:v>
                </c:pt>
                <c:pt idx="8">
                  <c:v>2511.5</c:v>
                </c:pt>
                <c:pt idx="9">
                  <c:v>1612</c:v>
                </c:pt>
                <c:pt idx="10">
                  <c:v>1627.5</c:v>
                </c:pt>
                <c:pt idx="11">
                  <c:v>1796</c:v>
                </c:pt>
                <c:pt idx="12">
                  <c:v>1802.5</c:v>
                </c:pt>
                <c:pt idx="13">
                  <c:v>1804.5</c:v>
                </c:pt>
                <c:pt idx="14">
                  <c:v>2148</c:v>
                </c:pt>
                <c:pt idx="15">
                  <c:v>2155.5</c:v>
                </c:pt>
                <c:pt idx="16">
                  <c:v>2158.5</c:v>
                </c:pt>
                <c:pt idx="17">
                  <c:v>2338.5</c:v>
                </c:pt>
                <c:pt idx="18">
                  <c:v>2338.5</c:v>
                </c:pt>
                <c:pt idx="19">
                  <c:v>3451</c:v>
                </c:pt>
                <c:pt idx="20">
                  <c:v>3522</c:v>
                </c:pt>
                <c:pt idx="21">
                  <c:v>3451</c:v>
                </c:pt>
              </c:numCache>
            </c:numRef>
          </c:xVal>
          <c:yVal>
            <c:numRef>
              <c:f>Active!$P$21:$P$920</c:f>
              <c:numCache>
                <c:formatCode>General</c:formatCode>
                <c:ptCount val="900"/>
                <c:pt idx="0">
                  <c:v>0.12727902939043553</c:v>
                </c:pt>
                <c:pt idx="1">
                  <c:v>0.14183269528270431</c:v>
                </c:pt>
                <c:pt idx="2">
                  <c:v>0.14353069744391467</c:v>
                </c:pt>
                <c:pt idx="3">
                  <c:v>0.14353516587065471</c:v>
                </c:pt>
                <c:pt idx="4">
                  <c:v>0.14660944346779345</c:v>
                </c:pt>
                <c:pt idx="5">
                  <c:v>0.1466675330154138</c:v>
                </c:pt>
                <c:pt idx="6">
                  <c:v>0.14861129864732567</c:v>
                </c:pt>
                <c:pt idx="7">
                  <c:v>0.14664072245497364</c:v>
                </c:pt>
                <c:pt idx="8">
                  <c:v>0.14972393690559246</c:v>
                </c:pt>
                <c:pt idx="9">
                  <c:v>0.14168523720028342</c:v>
                </c:pt>
                <c:pt idx="10">
                  <c:v>0.14182375842922426</c:v>
                </c:pt>
                <c:pt idx="11">
                  <c:v>0.14332961824061344</c:v>
                </c:pt>
                <c:pt idx="12">
                  <c:v>0.14338770778823379</c:v>
                </c:pt>
                <c:pt idx="13">
                  <c:v>0.14340558149519392</c:v>
                </c:pt>
                <c:pt idx="14">
                  <c:v>0.14647539066559265</c:v>
                </c:pt>
                <c:pt idx="15">
                  <c:v>0.14654241706669305</c:v>
                </c:pt>
                <c:pt idx="16">
                  <c:v>0.1465692276271332</c:v>
                </c:pt>
                <c:pt idx="17">
                  <c:v>0.14817786125354301</c:v>
                </c:pt>
                <c:pt idx="18">
                  <c:v>0.14817786125354301</c:v>
                </c:pt>
                <c:pt idx="19">
                  <c:v>0.15812011075010368</c:v>
                </c:pt>
                <c:pt idx="20">
                  <c:v>0.15875462734718754</c:v>
                </c:pt>
                <c:pt idx="21">
                  <c:v>0.15812011075010368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EB-4AAF-BF40-7301ADC20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1602904"/>
        <c:axId val="1"/>
      </c:scatterChart>
      <c:valAx>
        <c:axId val="841602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4081632653061222"/>
              <c:y val="0.86930091185410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370820668693009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1602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20408163265306"/>
          <c:y val="0.90273556231003038"/>
          <c:w val="0.33265306122448973"/>
          <c:h val="6.079027355623101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0</xdr:row>
      <xdr:rowOff>0</xdr:rowOff>
    </xdr:from>
    <xdr:to>
      <xdr:col>14</xdr:col>
      <xdr:colOff>390525</xdr:colOff>
      <xdr:row>18</xdr:row>
      <xdr:rowOff>38100</xdr:rowOff>
    </xdr:to>
    <xdr:graphicFrame macro="">
      <xdr:nvGraphicFramePr>
        <xdr:cNvPr id="1034" name="Chart 1">
          <a:extLst>
            <a:ext uri="{FF2B5EF4-FFF2-40B4-BE49-F238E27FC236}">
              <a16:creationId xmlns:a16="http://schemas.microsoft.com/office/drawing/2014/main" id="{E7D16E7B-1519-345E-30C1-8CA460F79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104775</xdr:colOff>
      <xdr:row>0</xdr:row>
      <xdr:rowOff>0</xdr:rowOff>
    </xdr:from>
    <xdr:to>
      <xdr:col>30</xdr:col>
      <xdr:colOff>523875</xdr:colOff>
      <xdr:row>18</xdr:row>
      <xdr:rowOff>47625</xdr:rowOff>
    </xdr:to>
    <xdr:graphicFrame macro="">
      <xdr:nvGraphicFramePr>
        <xdr:cNvPr id="1035" name="Chart 2">
          <a:extLst>
            <a:ext uri="{FF2B5EF4-FFF2-40B4-BE49-F238E27FC236}">
              <a16:creationId xmlns:a16="http://schemas.microsoft.com/office/drawing/2014/main" id="{87A994D4-5D8B-52FF-099D-998F78A499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523875</xdr:colOff>
      <xdr:row>0</xdr:row>
      <xdr:rowOff>0</xdr:rowOff>
    </xdr:from>
    <xdr:to>
      <xdr:col>22</xdr:col>
      <xdr:colOff>57150</xdr:colOff>
      <xdr:row>18</xdr:row>
      <xdr:rowOff>47625</xdr:rowOff>
    </xdr:to>
    <xdr:graphicFrame macro="">
      <xdr:nvGraphicFramePr>
        <xdr:cNvPr id="1036" name="Chart 3">
          <a:extLst>
            <a:ext uri="{FF2B5EF4-FFF2-40B4-BE49-F238E27FC236}">
              <a16:creationId xmlns:a16="http://schemas.microsoft.com/office/drawing/2014/main" id="{7B859376-BE33-C293-77D7-800B836C3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workbookViewId="0">
      <selection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2.85546875" customWidth="1"/>
    <col min="4" max="4" width="8.28515625" customWidth="1"/>
    <col min="5" max="5" width="9.42578125" customWidth="1"/>
    <col min="6" max="6" width="16.5703125" customWidth="1"/>
    <col min="7" max="7" width="9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37</v>
      </c>
    </row>
    <row r="2" spans="1:6" x14ac:dyDescent="0.2">
      <c r="A2" t="s">
        <v>16</v>
      </c>
      <c r="B2" t="s">
        <v>38</v>
      </c>
      <c r="C2" s="24"/>
      <c r="D2" s="24"/>
      <c r="E2" s="13" t="s">
        <v>39</v>
      </c>
    </row>
    <row r="3" spans="1:6" ht="13.5" thickBot="1" x14ac:dyDescent="0.25"/>
    <row r="4" spans="1:6" ht="14.25" thickTop="1" thickBot="1" x14ac:dyDescent="0.25">
      <c r="A4" s="6" t="s">
        <v>0</v>
      </c>
      <c r="C4" s="25">
        <v>51504.665999999997</v>
      </c>
      <c r="D4" s="26">
        <v>1.9887300000000001</v>
      </c>
      <c r="E4" s="39" t="s">
        <v>55</v>
      </c>
    </row>
    <row r="5" spans="1:6" ht="13.5" thickTop="1" x14ac:dyDescent="0.2">
      <c r="A5" s="43" t="s">
        <v>58</v>
      </c>
      <c r="C5" s="44">
        <v>-9.5</v>
      </c>
    </row>
    <row r="6" spans="1:6" x14ac:dyDescent="0.2">
      <c r="A6" s="6" t="s">
        <v>1</v>
      </c>
    </row>
    <row r="7" spans="1:6" x14ac:dyDescent="0.2">
      <c r="A7" t="s">
        <v>2</v>
      </c>
      <c r="C7" s="27">
        <v>51504.665999999997</v>
      </c>
      <c r="D7" s="28" t="s">
        <v>40</v>
      </c>
    </row>
    <row r="8" spans="1:6" x14ac:dyDescent="0.2">
      <c r="A8" t="s">
        <v>3</v>
      </c>
      <c r="C8" s="27">
        <v>1.9887300000000001</v>
      </c>
      <c r="D8" s="28" t="s">
        <v>40</v>
      </c>
    </row>
    <row r="9" spans="1:6" x14ac:dyDescent="0.2">
      <c r="A9" s="11" t="s">
        <v>28</v>
      </c>
      <c r="B9" s="11"/>
      <c r="C9" s="12">
        <v>21</v>
      </c>
      <c r="D9" s="12">
        <v>21</v>
      </c>
    </row>
    <row r="10" spans="1:6" ht="13.5" thickBot="1" x14ac:dyDescent="0.25">
      <c r="A10" s="13"/>
      <c r="B10" s="13"/>
      <c r="C10" s="5" t="s">
        <v>18</v>
      </c>
      <c r="D10" s="5" t="s">
        <v>19</v>
      </c>
    </row>
    <row r="11" spans="1:6" x14ac:dyDescent="0.2">
      <c r="A11" s="13" t="s">
        <v>13</v>
      </c>
      <c r="B11" s="13"/>
      <c r="C11" s="14">
        <f ca="1">INTERCEPT(INDIRECT(C14):R$934,INDIRECT(C13):$F$934)</f>
        <v>-4.3250134664068792E-3</v>
      </c>
      <c r="D11" s="14">
        <f ca="1">INTERCEPT(INDIRECT(D14):S$934,INDIRECT(D13):$F$934)</f>
        <v>0.12727902939043553</v>
      </c>
      <c r="E11" s="11" t="s">
        <v>32</v>
      </c>
      <c r="F11">
        <v>1</v>
      </c>
    </row>
    <row r="12" spans="1:6" x14ac:dyDescent="0.2">
      <c r="A12" s="13" t="s">
        <v>14</v>
      </c>
      <c r="B12" s="13"/>
      <c r="C12" s="14">
        <f ca="1">SLOPE(INDIRECT(C14):R$934,INDIRECT(C13):$F$934)</f>
        <v>-8.5790966092510098E-7</v>
      </c>
      <c r="D12" s="14">
        <f ca="1">SLOPE(INDIRECT(D14):S$934,INDIRECT(D13):$F$934)</f>
        <v>8.9368534800545173E-6</v>
      </c>
      <c r="E12" s="11" t="s">
        <v>33</v>
      </c>
      <c r="F12" s="19">
        <f ca="1">NOW()+15018.5+$C$5/24</f>
        <v>59952.755728935183</v>
      </c>
    </row>
    <row r="13" spans="1:6" x14ac:dyDescent="0.2">
      <c r="A13" s="11" t="s">
        <v>29</v>
      </c>
      <c r="B13" s="11"/>
      <c r="C13" s="12" t="str">
        <f>"F"&amp;C9</f>
        <v>F21</v>
      </c>
      <c r="D13" s="12" t="str">
        <f>"F"&amp;D9</f>
        <v>F21</v>
      </c>
      <c r="E13" s="11" t="s">
        <v>34</v>
      </c>
      <c r="F13" s="19">
        <f ca="1">ROUND(2*(F12-$C$7)/$C$8,0)/2+F11</f>
        <v>4249</v>
      </c>
    </row>
    <row r="14" spans="1:6" x14ac:dyDescent="0.2">
      <c r="A14" s="11" t="s">
        <v>30</v>
      </c>
      <c r="B14" s="11"/>
      <c r="C14" s="12" t="str">
        <f>"R"&amp;C9</f>
        <v>R21</v>
      </c>
      <c r="D14" s="12" t="str">
        <f>"S"&amp;D9</f>
        <v>S21</v>
      </c>
      <c r="E14" s="11" t="s">
        <v>35</v>
      </c>
      <c r="F14" s="20">
        <f ca="1">ROUND(2*(F12-$C$15)/$C$16,0)/2+F11</f>
        <v>727</v>
      </c>
    </row>
    <row r="15" spans="1:6" x14ac:dyDescent="0.2">
      <c r="A15" s="15" t="s">
        <v>15</v>
      </c>
      <c r="B15" s="13"/>
      <c r="C15" s="16">
        <f ca="1">($C7+C11)+($C8+C12)*INT(MAX($F21:$F3532))</f>
        <v>58508.965713428704</v>
      </c>
      <c r="D15" s="16">
        <f ca="1">($C7+D11)+($C8+D12)*INT(MAX($F21:$F3532))</f>
        <v>58509.131814627341</v>
      </c>
      <c r="E15" s="11" t="s">
        <v>36</v>
      </c>
      <c r="F15" s="21">
        <f ca="1">+$C$15+$C$16*F14-15018.5-$C$5/24</f>
        <v>44936.667633061719</v>
      </c>
    </row>
    <row r="16" spans="1:6" x14ac:dyDescent="0.2">
      <c r="A16" s="17" t="s">
        <v>4</v>
      </c>
      <c r="B16" s="13"/>
      <c r="C16" s="18">
        <f ca="1">+$C8+C12</f>
        <v>1.9887291420903392</v>
      </c>
      <c r="D16" s="14">
        <f ca="1">+$C8+D12</f>
        <v>1.9887389368534802</v>
      </c>
      <c r="E16" s="22"/>
      <c r="F16" s="22" t="s">
        <v>31</v>
      </c>
    </row>
    <row r="17" spans="1:19" ht="13.5" thickBot="1" x14ac:dyDescent="0.25">
      <c r="A17" s="10" t="s">
        <v>27</v>
      </c>
      <c r="C17">
        <f>COUNT(C21:C1246)</f>
        <v>22</v>
      </c>
    </row>
    <row r="18" spans="1:19" ht="14.25" thickTop="1" thickBot="1" x14ac:dyDescent="0.25">
      <c r="A18" s="6" t="s">
        <v>21</v>
      </c>
      <c r="C18" s="3">
        <f ca="1">+C15</f>
        <v>58508.965713428704</v>
      </c>
      <c r="D18" s="4">
        <f ca="1">+C16</f>
        <v>1.9887291420903392</v>
      </c>
      <c r="E18" s="23">
        <f>R19</f>
        <v>10</v>
      </c>
    </row>
    <row r="19" spans="1:19" ht="14.25" thickTop="1" thickBot="1" x14ac:dyDescent="0.25">
      <c r="A19" s="6" t="s">
        <v>22</v>
      </c>
      <c r="C19" s="3">
        <f ca="1">+D15</f>
        <v>58509.131814627341</v>
      </c>
      <c r="D19" s="4">
        <f ca="1">+D16</f>
        <v>1.9887389368534802</v>
      </c>
      <c r="E19" s="23">
        <f>S19</f>
        <v>12</v>
      </c>
      <c r="R19">
        <f>COUNT(R21:R321)</f>
        <v>10</v>
      </c>
      <c r="S19">
        <f>COUNT(S21:S321)</f>
        <v>12</v>
      </c>
    </row>
    <row r="20" spans="1:19" ht="14.25" thickTop="1" thickBot="1" x14ac:dyDescent="0.25">
      <c r="A20" s="5" t="s">
        <v>5</v>
      </c>
      <c r="B20" s="5" t="s">
        <v>6</v>
      </c>
      <c r="C20" s="5" t="s">
        <v>7</v>
      </c>
      <c r="D20" s="5" t="s">
        <v>11</v>
      </c>
      <c r="E20" s="5" t="s">
        <v>8</v>
      </c>
      <c r="F20" s="5" t="s">
        <v>9</v>
      </c>
      <c r="G20" s="5" t="s">
        <v>10</v>
      </c>
      <c r="H20" s="8" t="s">
        <v>51</v>
      </c>
      <c r="I20" s="8" t="s">
        <v>52</v>
      </c>
      <c r="J20" s="8" t="s">
        <v>53</v>
      </c>
      <c r="K20" s="8" t="s">
        <v>54</v>
      </c>
      <c r="L20" s="8" t="s">
        <v>25</v>
      </c>
      <c r="M20" s="8" t="s">
        <v>17</v>
      </c>
      <c r="N20" s="8" t="s">
        <v>20</v>
      </c>
      <c r="O20" s="8" t="s">
        <v>23</v>
      </c>
      <c r="P20" s="7" t="s">
        <v>24</v>
      </c>
      <c r="Q20" s="5" t="s">
        <v>12</v>
      </c>
      <c r="R20" s="9" t="s">
        <v>18</v>
      </c>
      <c r="S20" s="9" t="s">
        <v>19</v>
      </c>
    </row>
    <row r="21" spans="1:19" x14ac:dyDescent="0.2">
      <c r="A21" s="29" t="s">
        <v>44</v>
      </c>
      <c r="B21" s="29"/>
      <c r="C21" s="30">
        <v>51504.665999999997</v>
      </c>
      <c r="D21" s="30" t="s">
        <v>26</v>
      </c>
      <c r="E21">
        <f t="shared" ref="E21:E40" si="0">+(C21-C$7)/C$8</f>
        <v>0</v>
      </c>
      <c r="F21">
        <f t="shared" ref="F21:F41" si="1">ROUND(2*E21,0)/2</f>
        <v>0</v>
      </c>
      <c r="G21">
        <f t="shared" ref="G21:G40" si="2">+C21-(C$7+F21*C$8)</f>
        <v>0</v>
      </c>
      <c r="H21">
        <f>+G21</f>
        <v>0</v>
      </c>
      <c r="O21">
        <f t="shared" ref="O21:O40" ca="1" si="3">+C$11+C$12*$F21</f>
        <v>-4.3250134664068792E-3</v>
      </c>
      <c r="P21">
        <f t="shared" ref="P21:P40" ca="1" si="4">+D$11+D$12*$F21</f>
        <v>0.12727902939043553</v>
      </c>
      <c r="Q21" s="2">
        <f t="shared" ref="Q21:Q40" si="5">+C21-15018.5</f>
        <v>36486.165999999997</v>
      </c>
      <c r="R21">
        <f>G21</f>
        <v>0</v>
      </c>
    </row>
    <row r="22" spans="1:19" x14ac:dyDescent="0.2">
      <c r="A22" s="31" t="s">
        <v>46</v>
      </c>
      <c r="B22" s="32" t="s">
        <v>43</v>
      </c>
      <c r="C22" s="31">
        <v>54743.4548</v>
      </c>
      <c r="D22" s="31">
        <v>1E-4</v>
      </c>
      <c r="E22">
        <f t="shared" si="0"/>
        <v>1628.5713998380886</v>
      </c>
      <c r="F22">
        <f t="shared" si="1"/>
        <v>1628.5</v>
      </c>
      <c r="G22">
        <f t="shared" si="2"/>
        <v>0.14199500000540866</v>
      </c>
      <c r="K22">
        <f t="shared" ref="K22:K40" si="6">+G22</f>
        <v>0.14199500000540866</v>
      </c>
      <c r="O22">
        <f t="shared" ca="1" si="3"/>
        <v>-5.7221193492234066E-3</v>
      </c>
      <c r="P22">
        <f t="shared" ca="1" si="4"/>
        <v>0.14183269528270431</v>
      </c>
      <c r="Q22" s="2">
        <f t="shared" si="5"/>
        <v>39724.9548</v>
      </c>
      <c r="S22">
        <f>G22</f>
        <v>0.14199500000540866</v>
      </c>
    </row>
    <row r="23" spans="1:19" x14ac:dyDescent="0.2">
      <c r="A23" s="30" t="s">
        <v>49</v>
      </c>
      <c r="B23" s="34" t="s">
        <v>43</v>
      </c>
      <c r="C23" s="30">
        <v>55121.315000000002</v>
      </c>
      <c r="D23" s="30">
        <v>5.0000000000000001E-4</v>
      </c>
      <c r="E23">
        <f t="shared" si="0"/>
        <v>1818.5721540882898</v>
      </c>
      <c r="F23">
        <f t="shared" si="1"/>
        <v>1818.5</v>
      </c>
      <c r="G23">
        <f t="shared" si="2"/>
        <v>0.14349500000389526</v>
      </c>
      <c r="K23">
        <f t="shared" si="6"/>
        <v>0.14349500000389526</v>
      </c>
      <c r="O23">
        <f t="shared" ca="1" si="3"/>
        <v>-5.8851221847991755E-3</v>
      </c>
      <c r="P23">
        <f t="shared" ca="1" si="4"/>
        <v>0.14353069744391467</v>
      </c>
      <c r="Q23" s="2">
        <f t="shared" si="5"/>
        <v>40102.815000000002</v>
      </c>
      <c r="S23">
        <f>G23</f>
        <v>0.14349500000389526</v>
      </c>
    </row>
    <row r="24" spans="1:19" x14ac:dyDescent="0.2">
      <c r="A24" s="30" t="s">
        <v>49</v>
      </c>
      <c r="B24" s="34" t="s">
        <v>42</v>
      </c>
      <c r="C24" s="30">
        <v>55122.157800000001</v>
      </c>
      <c r="D24" s="30">
        <v>5.0000000000000001E-4</v>
      </c>
      <c r="E24">
        <f t="shared" si="0"/>
        <v>1818.9959421339263</v>
      </c>
      <c r="F24">
        <f t="shared" si="1"/>
        <v>1819</v>
      </c>
      <c r="G24">
        <f t="shared" si="2"/>
        <v>-8.069999996223487E-3</v>
      </c>
      <c r="K24">
        <f t="shared" si="6"/>
        <v>-8.069999996223487E-3</v>
      </c>
      <c r="O24">
        <f t="shared" ca="1" si="3"/>
        <v>-5.8855511396296379E-3</v>
      </c>
      <c r="P24">
        <f t="shared" ca="1" si="4"/>
        <v>0.14353516587065471</v>
      </c>
      <c r="Q24" s="2">
        <f t="shared" si="5"/>
        <v>40103.657800000001</v>
      </c>
      <c r="R24">
        <f>G24</f>
        <v>-8.069999996223487E-3</v>
      </c>
    </row>
    <row r="25" spans="1:19" x14ac:dyDescent="0.2">
      <c r="A25" s="30" t="s">
        <v>49</v>
      </c>
      <c r="B25" s="34" t="s">
        <v>42</v>
      </c>
      <c r="C25" s="30">
        <v>55806.282700000003</v>
      </c>
      <c r="D25" s="30">
        <v>5.0000000000000001E-4</v>
      </c>
      <c r="E25">
        <f t="shared" si="0"/>
        <v>2162.996837177498</v>
      </c>
      <c r="F25">
        <f t="shared" si="1"/>
        <v>2163</v>
      </c>
      <c r="G25">
        <f t="shared" si="2"/>
        <v>-6.2899999975343235E-3</v>
      </c>
      <c r="K25">
        <f t="shared" si="6"/>
        <v>-6.2899999975343235E-3</v>
      </c>
      <c r="O25">
        <f t="shared" ca="1" si="3"/>
        <v>-6.1806720629878726E-3</v>
      </c>
      <c r="P25">
        <f t="shared" ca="1" si="4"/>
        <v>0.14660944346779345</v>
      </c>
      <c r="Q25" s="2">
        <f t="shared" si="5"/>
        <v>40787.782700000003</v>
      </c>
      <c r="R25">
        <f>G25</f>
        <v>-6.2899999975343235E-3</v>
      </c>
    </row>
    <row r="26" spans="1:19" x14ac:dyDescent="0.2">
      <c r="A26" s="30" t="s">
        <v>49</v>
      </c>
      <c r="B26" s="34" t="s">
        <v>43</v>
      </c>
      <c r="C26" s="30">
        <v>55819.365599999997</v>
      </c>
      <c r="D26" s="30">
        <v>8.0000000000000004E-4</v>
      </c>
      <c r="E26">
        <f t="shared" si="0"/>
        <v>2169.5753571374694</v>
      </c>
      <c r="F26">
        <f t="shared" si="1"/>
        <v>2169.5</v>
      </c>
      <c r="G26">
        <f t="shared" si="2"/>
        <v>0.14986499999940861</v>
      </c>
      <c r="K26">
        <f t="shared" si="6"/>
        <v>0.14986499999940861</v>
      </c>
      <c r="O26">
        <f t="shared" ca="1" si="3"/>
        <v>-6.1862484757838855E-3</v>
      </c>
      <c r="P26">
        <f t="shared" ca="1" si="4"/>
        <v>0.1466675330154138</v>
      </c>
      <c r="Q26" s="2">
        <f t="shared" si="5"/>
        <v>40800.865599999997</v>
      </c>
      <c r="S26">
        <f>G26</f>
        <v>0.14986499999940861</v>
      </c>
    </row>
    <row r="27" spans="1:19" x14ac:dyDescent="0.2">
      <c r="A27" s="33" t="s">
        <v>48</v>
      </c>
      <c r="B27" s="34" t="s">
        <v>42</v>
      </c>
      <c r="C27" s="30">
        <v>56251.753599999996</v>
      </c>
      <c r="D27" s="30">
        <v>6.0000000000000006E-4</v>
      </c>
      <c r="E27">
        <f t="shared" si="0"/>
        <v>2386.994514086879</v>
      </c>
      <c r="F27">
        <f t="shared" si="1"/>
        <v>2387</v>
      </c>
      <c r="G27">
        <f t="shared" si="2"/>
        <v>-1.0909999997238629E-2</v>
      </c>
      <c r="K27">
        <f t="shared" si="6"/>
        <v>-1.0909999997238629E-2</v>
      </c>
      <c r="O27">
        <f t="shared" ca="1" si="3"/>
        <v>-6.3728438270350954E-3</v>
      </c>
      <c r="P27">
        <f t="shared" ca="1" si="4"/>
        <v>0.14861129864732567</v>
      </c>
      <c r="Q27" s="2">
        <f t="shared" si="5"/>
        <v>41233.253599999996</v>
      </c>
      <c r="R27">
        <f>G27</f>
        <v>-1.0909999997238629E-2</v>
      </c>
    </row>
    <row r="28" spans="1:19" x14ac:dyDescent="0.2">
      <c r="A28" s="35" t="s">
        <v>50</v>
      </c>
      <c r="B28" s="36" t="s">
        <v>43</v>
      </c>
      <c r="C28" s="37">
        <v>55813.395499999999</v>
      </c>
      <c r="D28" s="37">
        <v>1E-4</v>
      </c>
      <c r="E28">
        <f t="shared" si="0"/>
        <v>2166.5733910586159</v>
      </c>
      <c r="F28">
        <f t="shared" si="1"/>
        <v>2166.5</v>
      </c>
      <c r="G28">
        <f t="shared" si="2"/>
        <v>0.14595499999995809</v>
      </c>
      <c r="K28">
        <f t="shared" si="6"/>
        <v>0.14595499999995809</v>
      </c>
      <c r="O28">
        <f t="shared" ca="1" si="3"/>
        <v>-6.1836747468011106E-3</v>
      </c>
      <c r="P28">
        <f t="shared" ca="1" si="4"/>
        <v>0.14664072245497364</v>
      </c>
      <c r="Q28" s="2">
        <f t="shared" si="5"/>
        <v>40794.895499999999</v>
      </c>
      <c r="S28">
        <f>G28</f>
        <v>0.14595499999995809</v>
      </c>
    </row>
    <row r="29" spans="1:19" x14ac:dyDescent="0.2">
      <c r="A29" s="35" t="s">
        <v>50</v>
      </c>
      <c r="B29" s="36" t="s">
        <v>42</v>
      </c>
      <c r="C29" s="37">
        <v>56499.510300000002</v>
      </c>
      <c r="D29" s="37">
        <v>1E-4</v>
      </c>
      <c r="E29">
        <f t="shared" si="0"/>
        <v>2511.5748744173438</v>
      </c>
      <c r="F29">
        <f t="shared" si="1"/>
        <v>2511.5</v>
      </c>
      <c r="G29">
        <f t="shared" si="2"/>
        <v>0.14890500000183238</v>
      </c>
      <c r="K29">
        <f t="shared" si="6"/>
        <v>0.14890500000183238</v>
      </c>
      <c r="O29">
        <f t="shared" ca="1" si="3"/>
        <v>-6.4796535798202701E-3</v>
      </c>
      <c r="P29">
        <f t="shared" ca="1" si="4"/>
        <v>0.14972393690559246</v>
      </c>
      <c r="Q29" s="2">
        <f t="shared" si="5"/>
        <v>41481.010300000002</v>
      </c>
      <c r="S29">
        <f>G29</f>
        <v>0.14890500000183238</v>
      </c>
    </row>
    <row r="30" spans="1:19" x14ac:dyDescent="0.2">
      <c r="A30" s="31" t="s">
        <v>45</v>
      </c>
      <c r="B30" s="32" t="s">
        <v>42</v>
      </c>
      <c r="C30" s="31">
        <v>54710.492460000001</v>
      </c>
      <c r="D30" s="31">
        <v>2.0000000000000001E-4</v>
      </c>
      <c r="E30">
        <f t="shared" si="0"/>
        <v>1611.9968321491624</v>
      </c>
      <c r="F30">
        <f t="shared" si="1"/>
        <v>1612</v>
      </c>
      <c r="G30">
        <f t="shared" si="2"/>
        <v>-6.2999999936437234E-3</v>
      </c>
      <c r="K30">
        <f t="shared" si="6"/>
        <v>-6.2999999936437234E-3</v>
      </c>
      <c r="O30">
        <f t="shared" ca="1" si="3"/>
        <v>-5.707963839818142E-3</v>
      </c>
      <c r="P30">
        <f t="shared" ca="1" si="4"/>
        <v>0.14168523720028342</v>
      </c>
      <c r="Q30" s="2">
        <f t="shared" si="5"/>
        <v>39691.992460000001</v>
      </c>
      <c r="R30">
        <f>G30</f>
        <v>-6.2999999936437234E-3</v>
      </c>
    </row>
    <row r="31" spans="1:19" x14ac:dyDescent="0.2">
      <c r="A31" s="31" t="s">
        <v>45</v>
      </c>
      <c r="B31" s="32" t="s">
        <v>43</v>
      </c>
      <c r="C31" s="31">
        <v>54741.465689999997</v>
      </c>
      <c r="D31" s="31">
        <v>5.0000000000000001E-4</v>
      </c>
      <c r="E31">
        <f t="shared" si="0"/>
        <v>1627.5712087613701</v>
      </c>
      <c r="F31">
        <f t="shared" si="1"/>
        <v>1627.5</v>
      </c>
      <c r="G31">
        <f t="shared" si="2"/>
        <v>0.14161500000045635</v>
      </c>
      <c r="K31">
        <f t="shared" si="6"/>
        <v>0.14161500000045635</v>
      </c>
      <c r="O31">
        <f t="shared" ca="1" si="3"/>
        <v>-5.7212614395624811E-3</v>
      </c>
      <c r="P31">
        <f t="shared" ca="1" si="4"/>
        <v>0.14182375842922426</v>
      </c>
      <c r="Q31" s="2">
        <f t="shared" si="5"/>
        <v>39722.965689999997</v>
      </c>
      <c r="S31">
        <f>G31</f>
        <v>0.14161500000045635</v>
      </c>
    </row>
    <row r="32" spans="1:19" x14ac:dyDescent="0.2">
      <c r="A32" s="33" t="s">
        <v>47</v>
      </c>
      <c r="B32" s="34" t="s">
        <v>42</v>
      </c>
      <c r="C32" s="30">
        <v>55076.417589999997</v>
      </c>
      <c r="D32" s="30">
        <v>1E-4</v>
      </c>
      <c r="E32">
        <f t="shared" si="0"/>
        <v>1795.9962337773352</v>
      </c>
      <c r="F32">
        <f t="shared" si="1"/>
        <v>1796</v>
      </c>
      <c r="G32">
        <f t="shared" si="2"/>
        <v>-7.4900000035995618E-3</v>
      </c>
      <c r="K32">
        <f t="shared" si="6"/>
        <v>-7.4900000035995618E-3</v>
      </c>
      <c r="O32">
        <f t="shared" ca="1" si="3"/>
        <v>-5.8658192174283605E-3</v>
      </c>
      <c r="P32">
        <f t="shared" ca="1" si="4"/>
        <v>0.14332961824061344</v>
      </c>
      <c r="Q32" s="2">
        <f t="shared" si="5"/>
        <v>40057.917589999997</v>
      </c>
      <c r="R32">
        <f>G32</f>
        <v>-7.4900000035995618E-3</v>
      </c>
    </row>
    <row r="33" spans="1:19" x14ac:dyDescent="0.2">
      <c r="A33" s="33" t="s">
        <v>47</v>
      </c>
      <c r="B33" s="34" t="s">
        <v>43</v>
      </c>
      <c r="C33" s="30">
        <v>55089.494850000003</v>
      </c>
      <c r="D33" s="30">
        <v>2.0000000000000001E-4</v>
      </c>
      <c r="E33">
        <f t="shared" si="0"/>
        <v>1802.5719177565609</v>
      </c>
      <c r="F33">
        <f t="shared" si="1"/>
        <v>1802.5</v>
      </c>
      <c r="G33">
        <f t="shared" si="2"/>
        <v>0.14302500000485452</v>
      </c>
      <c r="K33">
        <f t="shared" si="6"/>
        <v>0.14302500000485452</v>
      </c>
      <c r="O33">
        <f t="shared" ca="1" si="3"/>
        <v>-5.8713956302243742E-3</v>
      </c>
      <c r="P33">
        <f t="shared" ca="1" si="4"/>
        <v>0.14338770778823379</v>
      </c>
      <c r="Q33" s="2">
        <f t="shared" si="5"/>
        <v>40070.994850000003</v>
      </c>
      <c r="S33">
        <f>G33</f>
        <v>0.14302500000485452</v>
      </c>
    </row>
    <row r="34" spans="1:19" x14ac:dyDescent="0.2">
      <c r="A34" s="33" t="s">
        <v>47</v>
      </c>
      <c r="B34" s="34" t="s">
        <v>43</v>
      </c>
      <c r="C34" s="30">
        <v>55093.472500000003</v>
      </c>
      <c r="D34" s="30">
        <v>2.0000000000000001E-4</v>
      </c>
      <c r="E34">
        <f t="shared" si="0"/>
        <v>1804.5720132949198</v>
      </c>
      <c r="F34">
        <f t="shared" si="1"/>
        <v>1804.5</v>
      </c>
      <c r="G34">
        <f t="shared" si="2"/>
        <v>0.14321500000369269</v>
      </c>
      <c r="K34">
        <f t="shared" si="6"/>
        <v>0.14321500000369269</v>
      </c>
      <c r="O34">
        <f t="shared" ca="1" si="3"/>
        <v>-5.8731114495462235E-3</v>
      </c>
      <c r="P34">
        <f t="shared" ca="1" si="4"/>
        <v>0.14340558149519392</v>
      </c>
      <c r="Q34" s="2">
        <f t="shared" si="5"/>
        <v>40074.972500000003</v>
      </c>
      <c r="S34">
        <f>G34</f>
        <v>0.14321500000369269</v>
      </c>
    </row>
    <row r="35" spans="1:19" x14ac:dyDescent="0.2">
      <c r="A35" s="33" t="s">
        <v>41</v>
      </c>
      <c r="B35" s="34" t="s">
        <v>42</v>
      </c>
      <c r="C35" s="30">
        <v>55776.450049999999</v>
      </c>
      <c r="D35" s="30">
        <v>1E-4</v>
      </c>
      <c r="E35">
        <f t="shared" si="0"/>
        <v>2147.9959823606027</v>
      </c>
      <c r="F35">
        <f t="shared" si="1"/>
        <v>2148</v>
      </c>
      <c r="G35">
        <f t="shared" si="2"/>
        <v>-7.9899999982444569E-3</v>
      </c>
      <c r="K35">
        <f t="shared" si="6"/>
        <v>-7.9899999982444569E-3</v>
      </c>
      <c r="O35">
        <f t="shared" ca="1" si="3"/>
        <v>-6.1678034180739959E-3</v>
      </c>
      <c r="P35">
        <f t="shared" ca="1" si="4"/>
        <v>0.14647539066559265</v>
      </c>
      <c r="Q35" s="2">
        <f t="shared" si="5"/>
        <v>40757.950049999999</v>
      </c>
      <c r="R35">
        <f>G35</f>
        <v>-7.9899999982444569E-3</v>
      </c>
    </row>
    <row r="36" spans="1:19" x14ac:dyDescent="0.2">
      <c r="A36" s="33" t="s">
        <v>41</v>
      </c>
      <c r="B36" s="34" t="s">
        <v>43</v>
      </c>
      <c r="C36" s="30">
        <v>55791.519500000002</v>
      </c>
      <c r="D36" s="30">
        <v>2.0000000000000001E-4</v>
      </c>
      <c r="E36">
        <f t="shared" si="0"/>
        <v>2155.5734061436215</v>
      </c>
      <c r="F36">
        <f t="shared" si="1"/>
        <v>2155.5</v>
      </c>
      <c r="G36">
        <f t="shared" si="2"/>
        <v>0.14598500000283821</v>
      </c>
      <c r="K36">
        <f t="shared" si="6"/>
        <v>0.14598500000283821</v>
      </c>
      <c r="O36">
        <f t="shared" ca="1" si="3"/>
        <v>-6.1742377405309343E-3</v>
      </c>
      <c r="P36">
        <f t="shared" ca="1" si="4"/>
        <v>0.14654241706669305</v>
      </c>
      <c r="Q36" s="2">
        <f t="shared" si="5"/>
        <v>40773.019500000002</v>
      </c>
      <c r="S36">
        <f>G36</f>
        <v>0.14598500000283821</v>
      </c>
    </row>
    <row r="37" spans="1:19" x14ac:dyDescent="0.2">
      <c r="A37" s="33" t="s">
        <v>41</v>
      </c>
      <c r="B37" s="34" t="s">
        <v>43</v>
      </c>
      <c r="C37" s="30">
        <v>55797.485639999999</v>
      </c>
      <c r="D37" s="30">
        <v>1E-4</v>
      </c>
      <c r="E37">
        <f t="shared" si="0"/>
        <v>2158.5733810019465</v>
      </c>
      <c r="F37">
        <f t="shared" si="1"/>
        <v>2158.5</v>
      </c>
      <c r="G37">
        <f t="shared" si="2"/>
        <v>0.14593500000046333</v>
      </c>
      <c r="K37">
        <f t="shared" si="6"/>
        <v>0.14593500000046333</v>
      </c>
      <c r="O37">
        <f t="shared" ca="1" si="3"/>
        <v>-6.17681146951371E-3</v>
      </c>
      <c r="P37">
        <f t="shared" ca="1" si="4"/>
        <v>0.1465692276271332</v>
      </c>
      <c r="Q37" s="2">
        <f t="shared" si="5"/>
        <v>40778.985639999999</v>
      </c>
      <c r="S37">
        <f>G37</f>
        <v>0.14593500000046333</v>
      </c>
    </row>
    <row r="38" spans="1:19" x14ac:dyDescent="0.2">
      <c r="A38" s="33" t="s">
        <v>41</v>
      </c>
      <c r="B38" s="34" t="s">
        <v>43</v>
      </c>
      <c r="C38" s="30">
        <v>56155.459349999997</v>
      </c>
      <c r="D38" s="30">
        <v>2.9999999999999997E-4</v>
      </c>
      <c r="E38">
        <f t="shared" si="0"/>
        <v>2338.5745425472537</v>
      </c>
      <c r="F38">
        <f t="shared" si="1"/>
        <v>2338.5</v>
      </c>
      <c r="G38">
        <f t="shared" si="2"/>
        <v>0.14824499999667751</v>
      </c>
      <c r="K38">
        <f t="shared" si="6"/>
        <v>0.14824499999667751</v>
      </c>
      <c r="O38">
        <f t="shared" ca="1" si="3"/>
        <v>-6.331235208480228E-3</v>
      </c>
      <c r="P38">
        <f t="shared" ca="1" si="4"/>
        <v>0.14817786125354301</v>
      </c>
      <c r="Q38" s="2">
        <f t="shared" si="5"/>
        <v>41136.959349999997</v>
      </c>
      <c r="S38">
        <f>G38</f>
        <v>0.14824499999667751</v>
      </c>
    </row>
    <row r="39" spans="1:19" x14ac:dyDescent="0.2">
      <c r="A39" s="33" t="s">
        <v>41</v>
      </c>
      <c r="B39" s="34" t="s">
        <v>43</v>
      </c>
      <c r="C39" s="30">
        <v>56155.459349999997</v>
      </c>
      <c r="D39" s="30">
        <v>2.9999999999999997E-4</v>
      </c>
      <c r="E39">
        <f t="shared" si="0"/>
        <v>2338.5745425472537</v>
      </c>
      <c r="F39">
        <f t="shared" si="1"/>
        <v>2338.5</v>
      </c>
      <c r="G39">
        <f t="shared" si="2"/>
        <v>0.14824499999667751</v>
      </c>
      <c r="K39">
        <f t="shared" si="6"/>
        <v>0.14824499999667751</v>
      </c>
      <c r="O39">
        <f t="shared" ca="1" si="3"/>
        <v>-6.331235208480228E-3</v>
      </c>
      <c r="P39">
        <f t="shared" ca="1" si="4"/>
        <v>0.14817786125354301</v>
      </c>
      <c r="Q39" s="2">
        <f t="shared" si="5"/>
        <v>41136.959349999997</v>
      </c>
      <c r="S39">
        <f>G39</f>
        <v>0.14824499999667751</v>
      </c>
    </row>
    <row r="40" spans="1:19" x14ac:dyDescent="0.2">
      <c r="A40" s="38" t="s">
        <v>56</v>
      </c>
      <c r="C40" s="27">
        <v>58367.767536442305</v>
      </c>
      <c r="D40" s="30">
        <v>2.9999999999999997E-4</v>
      </c>
      <c r="E40">
        <f t="shared" si="0"/>
        <v>3450.9971370886478</v>
      </c>
      <c r="F40">
        <f t="shared" si="1"/>
        <v>3451</v>
      </c>
      <c r="G40">
        <f t="shared" si="2"/>
        <v>-5.69355769403046E-3</v>
      </c>
      <c r="K40">
        <f t="shared" si="6"/>
        <v>-5.69355769403046E-3</v>
      </c>
      <c r="O40">
        <f t="shared" ca="1" si="3"/>
        <v>-7.2856597062594033E-3</v>
      </c>
      <c r="P40">
        <f t="shared" ca="1" si="4"/>
        <v>0.15812011075010368</v>
      </c>
      <c r="Q40" s="2">
        <f t="shared" si="5"/>
        <v>43349.267536442305</v>
      </c>
      <c r="R40">
        <f>G40</f>
        <v>-5.69355769403046E-3</v>
      </c>
    </row>
    <row r="41" spans="1:19" x14ac:dyDescent="0.2">
      <c r="A41" s="40" t="s">
        <v>57</v>
      </c>
      <c r="B41" s="41" t="s">
        <v>42</v>
      </c>
      <c r="C41" s="42">
        <v>58508.969109999998</v>
      </c>
      <c r="D41" s="42">
        <v>1.4999999999999999E-4</v>
      </c>
      <c r="E41">
        <f>+(C41-C$7)/C$8</f>
        <v>3521.9980138078072</v>
      </c>
      <c r="F41">
        <f t="shared" si="1"/>
        <v>3522</v>
      </c>
      <c r="G41">
        <f>+C41-(C$7+F41*C$8)</f>
        <v>-3.9499999984400347E-3</v>
      </c>
      <c r="K41">
        <f>+G41</f>
        <v>-3.9499999984400347E-3</v>
      </c>
      <c r="O41">
        <f ca="1">+C$11+C$12*$F41</f>
        <v>-7.3465712921850848E-3</v>
      </c>
      <c r="P41">
        <f ca="1">+D$11+D$12*$F41</f>
        <v>0.15875462734718754</v>
      </c>
      <c r="Q41" s="2">
        <f>+C41-15018.5</f>
        <v>43490.469109999998</v>
      </c>
      <c r="R41">
        <f>G41</f>
        <v>-3.9499999984400347E-3</v>
      </c>
    </row>
    <row r="42" spans="1:19" x14ac:dyDescent="0.2">
      <c r="A42" s="45" t="s">
        <v>59</v>
      </c>
      <c r="B42" s="46" t="s">
        <v>42</v>
      </c>
      <c r="C42" s="47">
        <v>58367.767500000002</v>
      </c>
      <c r="D42" s="45">
        <v>2.9999999999999997E-4</v>
      </c>
      <c r="E42">
        <f>+(C42-C$7)/C$8</f>
        <v>3450.9971187642386</v>
      </c>
      <c r="F42">
        <f t="shared" ref="F42" si="7">ROUND(2*E42,0)/2</f>
        <v>3451</v>
      </c>
      <c r="G42">
        <f>+C42-(C$7+F42*C$8)</f>
        <v>-5.7299999971291982E-3</v>
      </c>
      <c r="K42">
        <f>+G42</f>
        <v>-5.7299999971291982E-3</v>
      </c>
      <c r="O42">
        <f ca="1">+C$11+C$12*$F42</f>
        <v>-7.2856597062594033E-3</v>
      </c>
      <c r="P42">
        <f ca="1">+D$11+D$12*$F42</f>
        <v>0.15812011075010368</v>
      </c>
      <c r="Q42" s="2">
        <f>+C42-15018.5</f>
        <v>43349.267500000002</v>
      </c>
      <c r="R42">
        <f>G42</f>
        <v>-5.7299999971291982E-3</v>
      </c>
    </row>
  </sheetData>
  <protectedRanges>
    <protectedRange sqref="A41:D41" name="Range1"/>
  </protectedRanges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2023-01-08T05:08:15Z</dcterms:modified>
</cp:coreProperties>
</file>