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1554F01-C629-4B08-AB9A-7F6C79BE9948}" xr6:coauthVersionLast="47" xr6:coauthVersionMax="47" xr10:uidLastSave="{00000000-0000-0000-0000-000000000000}"/>
  <bookViews>
    <workbookView xWindow="14235" yWindow="21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 s="1"/>
  <c r="G35" i="1" s="1"/>
  <c r="K35" i="1" s="1"/>
  <c r="Q35" i="1"/>
  <c r="E31" i="1"/>
  <c r="F31" i="1"/>
  <c r="G31" i="1"/>
  <c r="K31" i="1"/>
  <c r="E32" i="1"/>
  <c r="F32" i="1"/>
  <c r="G32" i="1"/>
  <c r="K32" i="1"/>
  <c r="E33" i="1"/>
  <c r="F33" i="1"/>
  <c r="G33" i="1"/>
  <c r="K33" i="1"/>
  <c r="Q31" i="1"/>
  <c r="Q32" i="1"/>
  <c r="Q33" i="1"/>
  <c r="E30" i="1"/>
  <c r="F30" i="1"/>
  <c r="G30" i="1"/>
  <c r="K30" i="1"/>
  <c r="Q30" i="1"/>
  <c r="E27" i="1"/>
  <c r="F27" i="1"/>
  <c r="G27" i="1"/>
  <c r="K27" i="1"/>
  <c r="E23" i="1"/>
  <c r="F23" i="1"/>
  <c r="G23" i="1"/>
  <c r="K23" i="1"/>
  <c r="E24" i="1"/>
  <c r="F24" i="1"/>
  <c r="G24" i="1"/>
  <c r="K24" i="1"/>
  <c r="E25" i="1"/>
  <c r="F25" i="1"/>
  <c r="G25" i="1"/>
  <c r="K25" i="1"/>
  <c r="E28" i="1"/>
  <c r="F28" i="1"/>
  <c r="G28" i="1"/>
  <c r="K28" i="1"/>
  <c r="E29" i="1"/>
  <c r="F29" i="1"/>
  <c r="G29" i="1"/>
  <c r="K29" i="1"/>
  <c r="E22" i="1"/>
  <c r="F22" i="1"/>
  <c r="G22" i="1"/>
  <c r="K22" i="1"/>
  <c r="E26" i="1"/>
  <c r="F26" i="1"/>
  <c r="G26" i="1"/>
  <c r="K26" i="1"/>
  <c r="Q27" i="1"/>
  <c r="Q23" i="1"/>
  <c r="Q24" i="1"/>
  <c r="Q25" i="1"/>
  <c r="Q28" i="1"/>
  <c r="Q29" i="1"/>
  <c r="E21" i="1"/>
  <c r="F21" i="1"/>
  <c r="G21" i="1"/>
  <c r="I21" i="1"/>
  <c r="F16" i="1"/>
  <c r="F17" i="1" s="1"/>
  <c r="D9" i="1"/>
  <c r="C9" i="1"/>
  <c r="Q26" i="1"/>
  <c r="Q22" i="1"/>
  <c r="C17" i="1"/>
  <c r="R22" i="1"/>
  <c r="Q21" i="1"/>
  <c r="C12" i="1"/>
  <c r="C11" i="1"/>
  <c r="O34" i="1" l="1"/>
  <c r="O35" i="1"/>
  <c r="O22" i="1"/>
  <c r="O23" i="1"/>
  <c r="O26" i="1"/>
  <c r="O25" i="1"/>
  <c r="O29" i="1"/>
  <c r="O32" i="1"/>
  <c r="O31" i="1"/>
  <c r="O30" i="1"/>
  <c r="O21" i="1"/>
  <c r="C15" i="1"/>
  <c r="O28" i="1"/>
  <c r="O33" i="1"/>
  <c r="O27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<sst xmlns="http://schemas.openxmlformats.org/spreadsheetml/2006/main" count="76" uniqueCount="55">
  <si>
    <t>IBVS 6244</t>
  </si>
  <si>
    <t>0.0018</t>
  </si>
  <si>
    <t>PE</t>
  </si>
  <si>
    <t>IBVS 6196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</si>
  <si>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</si>
  <si>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</si>
  <si>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</si>
  <si>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</si>
  <si>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</si>
  <si>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</si>
  <si>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</si>
  <si>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</si>
  <si>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</si>
  <si>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</si>
  <si>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</si>
  <si>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</si>
  <si>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</si>
  <si>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</si>
  <si>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</si>
  <si>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</si>
  <si>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</si>
  <si>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</si>
  <si>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</si>
  <si>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</si>
  <si>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</si>
  <si>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</si>
  <si>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</si>
  <si>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</si>
  <si>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</si>
  <si>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</si>
  <si>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</si>
  <si>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</si>
  <si>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</si>
  <si>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</si>
  <si>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</si>
  <si>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</si>
  <si>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</si>
  <si>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</si>
  <si>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</si>
  <si>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</si>
  <si>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</si>
  <si>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</si>
  <si>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</si>
  <si>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Cep</t>
  </si>
  <si>
    <t>OEJV 0091</t>
  </si>
  <si>
    <t>not avail.</t>
  </si>
  <si>
    <t>IBVS 5966</t>
  </si>
  <si>
    <t>IBVS 6154</t>
  </si>
  <si>
    <t>V0959 Cep / GSC 4479-0888</t>
  </si>
  <si>
    <t>Add cycle</t>
  </si>
  <si>
    <t>Old Cycle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</si>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</sst>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V0959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10-44A6-9B8F-A82B1102DD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10-44A6-9B8F-A82B1102DD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10-44A6-9B8F-A82B1102DD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6.7500000295694917E-4</c:v>
                </c:pt>
                <c:pt idx="2">
                  <c:v>-1.8838999996660277E-2</c:v>
                </c:pt>
                <c:pt idx="3">
                  <c:v>-2.1178999995754566E-2</c:v>
                </c:pt>
                <c:pt idx="4">
                  <c:v>-2.2751999997126404E-2</c:v>
                </c:pt>
                <c:pt idx="5">
                  <c:v>-2.455799999734154E-2</c:v>
                </c:pt>
                <c:pt idx="6">
                  <c:v>-2.9065999995509628E-2</c:v>
                </c:pt>
                <c:pt idx="7">
                  <c:v>-2.6621999997587409E-2</c:v>
                </c:pt>
                <c:pt idx="8">
                  <c:v>-2.6621999997587409E-2</c:v>
                </c:pt>
                <c:pt idx="9">
                  <c:v>-3.4244000002217945E-2</c:v>
                </c:pt>
                <c:pt idx="10">
                  <c:v>-3.162699982203776E-2</c:v>
                </c:pt>
                <c:pt idx="11">
                  <c:v>-2.9806000013195444E-2</c:v>
                </c:pt>
                <c:pt idx="12">
                  <c:v>-2.9365999791480135E-2</c:v>
                </c:pt>
                <c:pt idx="13">
                  <c:v>-4.3732999991334509E-2</c:v>
                </c:pt>
                <c:pt idx="14">
                  <c:v>-5.4670999998052139E-2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10-44A6-9B8F-A82B1102DD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10-44A6-9B8F-A82B1102DD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10-44A6-9B8F-A82B1102DD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1E-3</c:v>
                  </c:pt>
                  <c:pt idx="8">
                    <c:v>1E-3</c:v>
                  </c:pt>
                  <c:pt idx="9">
                    <c:v>1.6999999999999999E-3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1.2999999999999999E-3</c:v>
                  </c:pt>
                  <c:pt idx="1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10-44A6-9B8F-A82B1102DD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10712.5</c:v>
                </c:pt>
                <c:pt idx="2">
                  <c:v>14491.5</c:v>
                </c:pt>
                <c:pt idx="3">
                  <c:v>14526.5</c:v>
                </c:pt>
                <c:pt idx="4">
                  <c:v>14527</c:v>
                </c:pt>
                <c:pt idx="5">
                  <c:v>15513</c:v>
                </c:pt>
                <c:pt idx="6">
                  <c:v>15601</c:v>
                </c:pt>
                <c:pt idx="7">
                  <c:v>15617</c:v>
                </c:pt>
                <c:pt idx="8">
                  <c:v>15617</c:v>
                </c:pt>
                <c:pt idx="9">
                  <c:v>17334</c:v>
                </c:pt>
                <c:pt idx="10">
                  <c:v>17274.5</c:v>
                </c:pt>
                <c:pt idx="11">
                  <c:v>17296</c:v>
                </c:pt>
                <c:pt idx="12">
                  <c:v>17331</c:v>
                </c:pt>
                <c:pt idx="13">
                  <c:v>20350.5</c:v>
                </c:pt>
                <c:pt idx="14">
                  <c:v>21293.5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4.7903423736072745E-2</c:v>
                </c:pt>
                <c:pt idx="1">
                  <c:v>-2.1570553964272154E-3</c:v>
                </c:pt>
                <c:pt idx="2">
                  <c:v>-1.9816663390986602E-2</c:v>
                </c:pt>
                <c:pt idx="3">
                  <c:v>-1.9980221549179125E-2</c:v>
                </c:pt>
                <c:pt idx="4">
                  <c:v>-1.9982558094296166E-2</c:v>
                </c:pt>
                <c:pt idx="5">
                  <c:v>-2.4590225065091495E-2</c:v>
                </c:pt>
                <c:pt idx="6">
                  <c:v>-2.5001457005689856E-2</c:v>
                </c:pt>
                <c:pt idx="7">
                  <c:v>-2.5076226449435024E-2</c:v>
                </c:pt>
                <c:pt idx="8">
                  <c:v>-2.5076226449435024E-2</c:v>
                </c:pt>
                <c:pt idx="9">
                  <c:v>-3.309992238133723E-2</c:v>
                </c:pt>
                <c:pt idx="10">
                  <c:v>-3.2821873512409921E-2</c:v>
                </c:pt>
                <c:pt idx="11">
                  <c:v>-3.2922344952442478E-2</c:v>
                </c:pt>
                <c:pt idx="12">
                  <c:v>-3.3085903110635015E-2</c:v>
                </c:pt>
                <c:pt idx="13">
                  <c:v>-4.7196299072416445E-2</c:v>
                </c:pt>
                <c:pt idx="14">
                  <c:v>-5.1603023163146661E-2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10-44A6-9B8F-A82B1102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20904"/>
        <c:axId val="1"/>
      </c:scatterChart>
      <c:valAx>
        <c:axId val="83922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2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BEEF75-E7E8-18BA-7D66-6ED63EE75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31</v>
      </c>
      <c r="B2" t="s">
        <v>42</v>
      </c>
      <c r="C2" s="3"/>
      <c r="D2" s="3" t="s">
        <v>43</v>
      </c>
    </row>
    <row r="3" spans="1:6" ht="13.5" thickBot="1" x14ac:dyDescent="0.25"/>
    <row r="4" spans="1:6" ht="14.25" thickTop="1" thickBot="1" x14ac:dyDescent="0.25">
      <c r="A4" s="5" t="s">
        <v>8</v>
      </c>
      <c r="C4" s="8" t="s">
        <v>45</v>
      </c>
      <c r="D4" s="9" t="s">
        <v>45</v>
      </c>
    </row>
    <row r="5" spans="1:6" ht="13.5" thickTop="1" x14ac:dyDescent="0.2">
      <c r="A5" s="11" t="s">
        <v>36</v>
      </c>
      <c r="B5" s="12"/>
      <c r="C5" s="13">
        <v>-9.5</v>
      </c>
      <c r="D5" s="12" t="s">
        <v>37</v>
      </c>
    </row>
    <row r="6" spans="1:6" x14ac:dyDescent="0.2">
      <c r="A6" s="5" t="s">
        <v>9</v>
      </c>
    </row>
    <row r="7" spans="1:6" x14ac:dyDescent="0.2">
      <c r="A7" t="s">
        <v>10</v>
      </c>
      <c r="C7">
        <v>51535.697999999997</v>
      </c>
      <c r="D7" s="28" t="s">
        <v>44</v>
      </c>
    </row>
    <row r="8" spans="1:6" x14ac:dyDescent="0.2">
      <c r="A8" t="s">
        <v>11</v>
      </c>
      <c r="C8">
        <v>0.37226599999999999</v>
      </c>
      <c r="D8" s="28" t="s">
        <v>44</v>
      </c>
    </row>
    <row r="9" spans="1:6" x14ac:dyDescent="0.2">
      <c r="A9" s="26" t="s">
        <v>41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3">
        <f ca="1">INTERCEPT(INDIRECT($D$9):G992,INDIRECT($C$9):F992)</f>
        <v>4.7903423736072745E-2</v>
      </c>
      <c r="D11" s="3"/>
      <c r="E11" s="12"/>
    </row>
    <row r="12" spans="1:6" x14ac:dyDescent="0.2">
      <c r="A12" s="12" t="s">
        <v>24</v>
      </c>
      <c r="B12" s="12"/>
      <c r="C12" s="23">
        <f ca="1">SLOPE(INDIRECT($D$9):G992,INDIRECT($C$9):F992)</f>
        <v>-4.6730902340723418E-6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(C7+C11)+(C8+C12)*INT(MAX(F21:F3533))</f>
        <v>59462.306337313377</v>
      </c>
      <c r="E15" s="16" t="s">
        <v>49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0.37226132690976593</v>
      </c>
      <c r="E16" s="16" t="s">
        <v>38</v>
      </c>
      <c r="F16" s="17">
        <f ca="1">NOW()+15018.5+$C$5/24</f>
        <v>59952.75662905092</v>
      </c>
    </row>
    <row r="17" spans="1:18" ht="13.5" thickBot="1" x14ac:dyDescent="0.25">
      <c r="A17" s="16" t="s">
        <v>35</v>
      </c>
      <c r="B17" s="12"/>
      <c r="C17" s="12">
        <f>COUNT(C21:C2191)</f>
        <v>15</v>
      </c>
      <c r="E17" s="16" t="s">
        <v>50</v>
      </c>
      <c r="F17" s="17">
        <f ca="1">ROUND(2*(F16-$C$7)/$C$8,0)/2+F15</f>
        <v>22611.5</v>
      </c>
    </row>
    <row r="18" spans="1:18" ht="14.25" thickTop="1" thickBot="1" x14ac:dyDescent="0.25">
      <c r="A18" s="18" t="s">
        <v>13</v>
      </c>
      <c r="B18" s="12"/>
      <c r="C18" s="21">
        <f ca="1">+C15</f>
        <v>59462.306337313377</v>
      </c>
      <c r="D18" s="22">
        <f ca="1">+C16</f>
        <v>0.37226132690976593</v>
      </c>
      <c r="E18" s="16" t="s">
        <v>39</v>
      </c>
      <c r="F18" s="25">
        <f ca="1">ROUND(2*(F16-$C$15)/$C$16,0)/2+F15</f>
        <v>1318.5</v>
      </c>
    </row>
    <row r="19" spans="1:18" ht="13.5" thickTop="1" x14ac:dyDescent="0.2">
      <c r="E19" s="16" t="s">
        <v>40</v>
      </c>
      <c r="F19" s="20">
        <f ca="1">+$C$15+$C$16*F18-15018.5-$C$5/24</f>
        <v>44935.028730177241</v>
      </c>
    </row>
    <row r="20" spans="1:18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51</v>
      </c>
      <c r="J20" s="7" t="s">
        <v>2</v>
      </c>
      <c r="K20" s="7" t="s">
        <v>6</v>
      </c>
      <c r="L20" s="7" t="s">
        <v>32</v>
      </c>
      <c r="M20" s="7" t="s">
        <v>33</v>
      </c>
      <c r="N20" s="7" t="s">
        <v>34</v>
      </c>
      <c r="O20" s="7" t="s">
        <v>30</v>
      </c>
      <c r="P20" s="6" t="s">
        <v>29</v>
      </c>
      <c r="Q20" s="4" t="s">
        <v>22</v>
      </c>
    </row>
    <row r="21" spans="1:18" x14ac:dyDescent="0.2">
      <c r="A21" s="28" t="s">
        <v>44</v>
      </c>
      <c r="C21" s="10">
        <v>51535.697999999997</v>
      </c>
      <c r="D21" s="10" t="s">
        <v>21</v>
      </c>
      <c r="E21">
        <f t="shared" ref="E21:E29" si="0">+(C21-C$7)/C$8</f>
        <v>0</v>
      </c>
      <c r="F21">
        <f t="shared" ref="F21:F33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4.7903423736072745E-2</v>
      </c>
      <c r="Q21" s="2">
        <f t="shared" ref="Q21:Q29" si="4">+C21-15018.5</f>
        <v>36517.197999999997</v>
      </c>
    </row>
    <row r="22" spans="1:18" x14ac:dyDescent="0.2">
      <c r="A22" s="5" t="s">
        <v>46</v>
      </c>
      <c r="C22" s="10">
        <v>55523.5982</v>
      </c>
      <c r="D22" s="10">
        <v>2.0000000000000001E-4</v>
      </c>
      <c r="E22">
        <f t="shared" si="0"/>
        <v>10712.501813219589</v>
      </c>
      <c r="F22">
        <f t="shared" si="1"/>
        <v>10712.5</v>
      </c>
      <c r="G22">
        <f t="shared" si="2"/>
        <v>6.7500000295694917E-4</v>
      </c>
      <c r="K22">
        <f t="shared" ref="K22:K29" si="5">+G22</f>
        <v>6.7500000295694917E-4</v>
      </c>
      <c r="O22">
        <f t="shared" ca="1" si="3"/>
        <v>-2.1570553964272154E-3</v>
      </c>
      <c r="Q22" s="2">
        <f t="shared" si="4"/>
        <v>40505.0982</v>
      </c>
      <c r="R22" t="str">
        <f>IF(ABS(C22-C21)&lt;0.00001,1,"")</f>
        <v/>
      </c>
    </row>
    <row r="23" spans="1:18" x14ac:dyDescent="0.2">
      <c r="A23" s="29" t="s">
        <v>52</v>
      </c>
      <c r="B23" s="30" t="s">
        <v>5</v>
      </c>
      <c r="C23" s="31">
        <v>56930.371899999998</v>
      </c>
      <c r="D23" s="31">
        <v>2.9999999999999997E-4</v>
      </c>
      <c r="E23">
        <f t="shared" si="0"/>
        <v>14491.449393713103</v>
      </c>
      <c r="F23">
        <f t="shared" si="1"/>
        <v>14491.5</v>
      </c>
      <c r="G23">
        <f t="shared" si="2"/>
        <v>-1.8838999996660277E-2</v>
      </c>
      <c r="K23">
        <f t="shared" si="5"/>
        <v>-1.8838999996660277E-2</v>
      </c>
      <c r="O23">
        <f t="shared" ca="1" si="3"/>
        <v>-1.9816663390986602E-2</v>
      </c>
      <c r="Q23" s="2">
        <f t="shared" si="4"/>
        <v>41911.871899999998</v>
      </c>
    </row>
    <row r="24" spans="1:18" x14ac:dyDescent="0.2">
      <c r="A24" s="29" t="s">
        <v>52</v>
      </c>
      <c r="B24" s="30" t="s">
        <v>5</v>
      </c>
      <c r="C24" s="31">
        <v>56943.398869999997</v>
      </c>
      <c r="D24" s="31">
        <v>2.9999999999999997E-4</v>
      </c>
      <c r="E24">
        <f t="shared" si="0"/>
        <v>14526.443107885223</v>
      </c>
      <c r="F24">
        <f t="shared" si="1"/>
        <v>14526.5</v>
      </c>
      <c r="G24">
        <f t="shared" si="2"/>
        <v>-2.1178999995754566E-2</v>
      </c>
      <c r="K24">
        <f t="shared" si="5"/>
        <v>-2.1178999995754566E-2</v>
      </c>
      <c r="O24">
        <f t="shared" ca="1" si="3"/>
        <v>-1.9980221549179125E-2</v>
      </c>
      <c r="Q24" s="2">
        <f t="shared" si="4"/>
        <v>41924.898869999997</v>
      </c>
    </row>
    <row r="25" spans="1:18" x14ac:dyDescent="0.2">
      <c r="A25" s="29" t="s">
        <v>52</v>
      </c>
      <c r="B25" s="30" t="s">
        <v>4</v>
      </c>
      <c r="C25" s="31">
        <v>56943.583429999999</v>
      </c>
      <c r="D25" s="31">
        <v>2.9999999999999997E-4</v>
      </c>
      <c r="E25">
        <f t="shared" si="0"/>
        <v>14526.938882412045</v>
      </c>
      <c r="F25">
        <f t="shared" si="1"/>
        <v>14527</v>
      </c>
      <c r="G25">
        <f t="shared" si="2"/>
        <v>-2.2751999997126404E-2</v>
      </c>
      <c r="K25">
        <f t="shared" si="5"/>
        <v>-2.2751999997126404E-2</v>
      </c>
      <c r="O25">
        <f t="shared" ca="1" si="3"/>
        <v>-1.9982558094296166E-2</v>
      </c>
      <c r="Q25" s="2">
        <f t="shared" si="4"/>
        <v>41925.083429999999</v>
      </c>
    </row>
    <row r="26" spans="1:18" x14ac:dyDescent="0.2">
      <c r="A26" s="32" t="s">
        <v>47</v>
      </c>
      <c r="B26" s="33"/>
      <c r="C26" s="34">
        <v>57310.635900000001</v>
      </c>
      <c r="D26" s="34">
        <v>5.9999999999999995E-4</v>
      </c>
      <c r="E26">
        <f t="shared" si="0"/>
        <v>15512.934031042332</v>
      </c>
      <c r="F26">
        <f t="shared" si="1"/>
        <v>15513</v>
      </c>
      <c r="G26">
        <f t="shared" si="2"/>
        <v>-2.455799999734154E-2</v>
      </c>
      <c r="K26">
        <f t="shared" si="5"/>
        <v>-2.455799999734154E-2</v>
      </c>
      <c r="O26">
        <f t="shared" ca="1" si="3"/>
        <v>-2.4590225065091495E-2</v>
      </c>
      <c r="Q26" s="2">
        <f t="shared" si="4"/>
        <v>42292.135900000001</v>
      </c>
    </row>
    <row r="27" spans="1:18" x14ac:dyDescent="0.2">
      <c r="A27" s="35" t="s">
        <v>3</v>
      </c>
      <c r="B27" s="36" t="s">
        <v>4</v>
      </c>
      <c r="C27" s="37">
        <v>57343.390800000001</v>
      </c>
      <c r="D27" s="37" t="s">
        <v>1</v>
      </c>
      <c r="E27">
        <f t="shared" si="0"/>
        <v>15600.921921421792</v>
      </c>
      <c r="F27">
        <f t="shared" si="1"/>
        <v>15601</v>
      </c>
      <c r="G27">
        <f t="shared" si="2"/>
        <v>-2.9065999995509628E-2</v>
      </c>
      <c r="K27">
        <f t="shared" si="5"/>
        <v>-2.9065999995509628E-2</v>
      </c>
      <c r="O27">
        <f t="shared" ca="1" si="3"/>
        <v>-2.5001457005689856E-2</v>
      </c>
      <c r="Q27" s="2">
        <f t="shared" si="4"/>
        <v>42324.890800000001</v>
      </c>
    </row>
    <row r="28" spans="1:18" x14ac:dyDescent="0.2">
      <c r="A28" s="29" t="s">
        <v>52</v>
      </c>
      <c r="B28" s="30" t="s">
        <v>4</v>
      </c>
      <c r="C28" s="31">
        <v>57349.349499999997</v>
      </c>
      <c r="D28" s="31">
        <v>1E-3</v>
      </c>
      <c r="E28">
        <f t="shared" si="0"/>
        <v>15616.928486619783</v>
      </c>
      <c r="F28">
        <f t="shared" si="1"/>
        <v>15617</v>
      </c>
      <c r="G28">
        <f t="shared" si="2"/>
        <v>-2.6621999997587409E-2</v>
      </c>
      <c r="K28">
        <f t="shared" si="5"/>
        <v>-2.6621999997587409E-2</v>
      </c>
      <c r="O28">
        <f t="shared" ca="1" si="3"/>
        <v>-2.5076226449435024E-2</v>
      </c>
      <c r="Q28" s="2">
        <f t="shared" si="4"/>
        <v>42330.849499999997</v>
      </c>
    </row>
    <row r="29" spans="1:18" x14ac:dyDescent="0.2">
      <c r="A29" s="29" t="s">
        <v>52</v>
      </c>
      <c r="B29" s="30" t="s">
        <v>4</v>
      </c>
      <c r="C29" s="31">
        <v>57349.349499999997</v>
      </c>
      <c r="D29" s="31">
        <v>1E-3</v>
      </c>
      <c r="E29">
        <f t="shared" si="0"/>
        <v>15616.928486619783</v>
      </c>
      <c r="F29">
        <f t="shared" si="1"/>
        <v>15617</v>
      </c>
      <c r="G29">
        <f t="shared" si="2"/>
        <v>-2.6621999997587409E-2</v>
      </c>
      <c r="K29">
        <f t="shared" si="5"/>
        <v>-2.6621999997587409E-2</v>
      </c>
      <c r="O29">
        <f t="shared" ca="1" si="3"/>
        <v>-2.5076226449435024E-2</v>
      </c>
      <c r="Q29" s="2">
        <f t="shared" si="4"/>
        <v>42330.849499999997</v>
      </c>
    </row>
    <row r="30" spans="1:18" x14ac:dyDescent="0.2">
      <c r="A30" s="31" t="s">
        <v>0</v>
      </c>
      <c r="B30" s="38" t="s">
        <v>4</v>
      </c>
      <c r="C30" s="38">
        <v>57988.522599999997</v>
      </c>
      <c r="D30" s="38">
        <v>1.6999999999999999E-3</v>
      </c>
      <c r="E30">
        <f>+(C30-C$7)/C$8</f>
        <v>17333.908012012915</v>
      </c>
      <c r="F30">
        <f t="shared" si="1"/>
        <v>17334</v>
      </c>
      <c r="G30">
        <f>+C30-(C$7+F30*C$8)</f>
        <v>-3.4244000002217945E-2</v>
      </c>
      <c r="K30">
        <f>+G30</f>
        <v>-3.4244000002217945E-2</v>
      </c>
      <c r="O30">
        <f ca="1">+C$11+C$12*$F30</f>
        <v>-3.309992238133723E-2</v>
      </c>
      <c r="Q30" s="2">
        <f>+C30-15018.5</f>
        <v>42970.022599999997</v>
      </c>
    </row>
    <row r="31" spans="1:18" x14ac:dyDescent="0.2">
      <c r="A31" s="39" t="s">
        <v>53</v>
      </c>
      <c r="B31" s="40" t="s">
        <v>5</v>
      </c>
      <c r="C31" s="41">
        <v>57966.375390000176</v>
      </c>
      <c r="D31" s="41">
        <v>2.9999999999999997E-4</v>
      </c>
      <c r="E31">
        <f>+(C31-C$7)/C$8</f>
        <v>17274.415041932862</v>
      </c>
      <c r="F31">
        <f t="shared" si="1"/>
        <v>17274.5</v>
      </c>
      <c r="G31">
        <f>+C31-(C$7+F31*C$8)</f>
        <v>-3.162699982203776E-2</v>
      </c>
      <c r="K31">
        <f>+G31</f>
        <v>-3.162699982203776E-2</v>
      </c>
      <c r="O31">
        <f ca="1">+C$11+C$12*$F31</f>
        <v>-3.2821873512409921E-2</v>
      </c>
      <c r="Q31" s="2">
        <f>+C31-15018.5</f>
        <v>42947.875390000176</v>
      </c>
    </row>
    <row r="32" spans="1:18" x14ac:dyDescent="0.2">
      <c r="A32" s="39" t="s">
        <v>53</v>
      </c>
      <c r="B32" s="40" t="s">
        <v>4</v>
      </c>
      <c r="C32" s="41">
        <v>57974.380929999985</v>
      </c>
      <c r="D32" s="41">
        <v>5.0000000000000001E-4</v>
      </c>
      <c r="E32">
        <f>+(C32-C$7)/C$8</f>
        <v>17295.91993359584</v>
      </c>
      <c r="F32">
        <f t="shared" si="1"/>
        <v>17296</v>
      </c>
      <c r="G32">
        <f>+C32-(C$7+F32*C$8)</f>
        <v>-2.9806000013195444E-2</v>
      </c>
      <c r="K32">
        <f>+G32</f>
        <v>-2.9806000013195444E-2</v>
      </c>
      <c r="O32">
        <f ca="1">+C$11+C$12*$F32</f>
        <v>-3.2922344952442478E-2</v>
      </c>
      <c r="Q32" s="2">
        <f>+C32-15018.5</f>
        <v>42955.880929999985</v>
      </c>
    </row>
    <row r="33" spans="1:17" x14ac:dyDescent="0.2">
      <c r="A33" s="39" t="s">
        <v>53</v>
      </c>
      <c r="B33" s="40" t="s">
        <v>4</v>
      </c>
      <c r="C33" s="41">
        <v>57987.410680000205</v>
      </c>
      <c r="D33" s="41">
        <v>5.0000000000000001E-4</v>
      </c>
      <c r="E33">
        <f>+(C33-C$7)/C$8</f>
        <v>17330.921115546971</v>
      </c>
      <c r="F33">
        <f t="shared" si="1"/>
        <v>17331</v>
      </c>
      <c r="G33">
        <f>+C33-(C$7+F33*C$8)</f>
        <v>-2.9365999791480135E-2</v>
      </c>
      <c r="K33">
        <f>+G33</f>
        <v>-2.9365999791480135E-2</v>
      </c>
      <c r="O33">
        <f ca="1">+C$11+C$12*$F33</f>
        <v>-3.3085903110635015E-2</v>
      </c>
      <c r="Q33" s="2">
        <f>+C33-15018.5</f>
        <v>42968.910680000205</v>
      </c>
    </row>
    <row r="34" spans="1:17" x14ac:dyDescent="0.2">
      <c r="A34" s="42" t="s">
        <v>54</v>
      </c>
      <c r="B34" s="43" t="s">
        <v>4</v>
      </c>
      <c r="C34" s="44">
        <v>59111.453500000003</v>
      </c>
      <c r="D34" s="42">
        <v>1.2999999999999999E-3</v>
      </c>
      <c r="E34">
        <f t="shared" ref="E34:E35" si="6">+(C34-C$7)/C$8</f>
        <v>20350.382522175023</v>
      </c>
      <c r="F34">
        <f t="shared" ref="F34:F35" si="7">ROUND(2*E34,0)/2</f>
        <v>20350.5</v>
      </c>
      <c r="G34">
        <f t="shared" ref="G34:G35" si="8">+C34-(C$7+F34*C$8)</f>
        <v>-4.3732999991334509E-2</v>
      </c>
      <c r="K34">
        <f t="shared" ref="K34:K35" si="9">+G34</f>
        <v>-4.3732999991334509E-2</v>
      </c>
      <c r="O34">
        <f t="shared" ref="O34:O35" ca="1" si="10">+C$11+C$12*$F34</f>
        <v>-4.7196299072416445E-2</v>
      </c>
      <c r="Q34" s="2">
        <f t="shared" ref="Q34:Q35" si="11">+C34-15018.5</f>
        <v>44092.953500000003</v>
      </c>
    </row>
    <row r="35" spans="1:17" x14ac:dyDescent="0.2">
      <c r="A35" s="42" t="s">
        <v>54</v>
      </c>
      <c r="B35" s="43" t="s">
        <v>4</v>
      </c>
      <c r="C35" s="44">
        <v>59462.489399999999</v>
      </c>
      <c r="D35" s="42">
        <v>1.1999999999999999E-3</v>
      </c>
      <c r="E35">
        <f t="shared" si="6"/>
        <v>21293.353139959068</v>
      </c>
      <c r="F35">
        <f t="shared" si="7"/>
        <v>21293.5</v>
      </c>
      <c r="G35">
        <f t="shared" si="8"/>
        <v>-5.4670999998052139E-2</v>
      </c>
      <c r="K35">
        <f t="shared" si="9"/>
        <v>-5.4670999998052139E-2</v>
      </c>
      <c r="O35">
        <f t="shared" ca="1" si="10"/>
        <v>-5.1603023163146661E-2</v>
      </c>
      <c r="Q35" s="2">
        <f t="shared" si="11"/>
        <v>44443.989399999999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1:D33" name="Range1"/>
  </protectedRanges>
  <phoneticPr fontId="8" type="noConversion"/>
  <hyperlinks>
    <hyperlink ref="H1828" r:id="rId1" display="http://vsolj.cetus-net.org/bulletin.html"/>
    <hyperlink ref="H64890" r:id="rId2" display="http://vsolj.cetus-net.org/bulletin.html"/>
    <hyperlink ref="H64883" r:id="rId3" display="https://www.aavso.org/ejaavso"/>
    <hyperlink ref="AP1034" r:id="rId4" display="http://cdsbib.u-strasbg.fr/cgi-bin/cdsbib?1990RMxAA..21..381G"/>
    <hyperlink ref="AP1038" r:id="rId5" display="http://cdsbib.u-strasbg.fr/cgi-bin/cdsbib?1990RMxAA..21..381G"/>
    <hyperlink ref="AP1037" r:id="rId6" display="http://cdsbib.u-strasbg.fr/cgi-bin/cdsbib?1990RMxAA..21..381G"/>
    <hyperlink ref="AP1018" r:id="rId7" display="http://cdsbib.u-strasbg.fr/cgi-bin/cdsbib?1990RMxAA..21..381G"/>
    <hyperlink ref="I64890" r:id="rId8" display="http://vsolj.cetus-net.org/bulletin.html"/>
    <hyperlink ref="AQ1174" r:id="rId9" display="http://cdsbib.u-strasbg.fr/cgi-bin/cdsbib?1990RMxAA..21..381G"/>
    <hyperlink ref="AQ55940" r:id="rId10" display="http://cdsbib.u-strasbg.fr/cgi-bin/cdsbib?1990RMxAA..21..381G"/>
    <hyperlink ref="AQ1175" r:id="rId11" display="http://cdsbib.u-strasbg.fr/cgi-bin/cdsbib?1990RMxAA..21..381G"/>
    <hyperlink ref="H64887" r:id="rId12" display="https://www.aavso.org/ejaavso"/>
    <hyperlink ref="H2060" r:id="rId13" display="http://vsolj.cetus-net.org/bulletin.html"/>
    <hyperlink ref="AP3304" r:id="rId14" display="http://cdsbib.u-strasbg.fr/cgi-bin/cdsbib?1990RMxAA..21..381G"/>
    <hyperlink ref="AP3307" r:id="rId15" display="http://cdsbib.u-strasbg.fr/cgi-bin/cdsbib?1990RMxAA..21..381G"/>
    <hyperlink ref="AP3305" r:id="rId16" display="http://cdsbib.u-strasbg.fr/cgi-bin/cdsbib?1990RMxAA..21..381G"/>
    <hyperlink ref="AP3289" r:id="rId17" display="http://cdsbib.u-strasbg.fr/cgi-bin/cdsbib?1990RMxAA..21..381G"/>
    <hyperlink ref="I2060" r:id="rId18" display="http://vsolj.cetus-net.org/bulletin.html"/>
    <hyperlink ref="AQ3518" r:id="rId19" display="http://cdsbib.u-strasbg.fr/cgi-bin/cdsbib?1990RMxAA..21..381G"/>
    <hyperlink ref="AQ219" r:id="rId20" display="http://cdsbib.u-strasbg.fr/cgi-bin/cdsbib?1990RMxAA..21..381G"/>
    <hyperlink ref="AQ3522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2023-01-08T05:09:32Z</dcterms:modified>
</cp:coreProperties>
</file>