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EE8774F-E4A4-44A6-97A7-08519DB153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89" i="1"/>
  <c r="F89" i="1"/>
  <c r="G89" i="1"/>
  <c r="K89" i="1"/>
  <c r="Q89" i="1"/>
  <c r="E88" i="1"/>
  <c r="F88" i="1"/>
  <c r="G88" i="1"/>
  <c r="K88" i="1"/>
  <c r="Q88" i="1"/>
  <c r="E87" i="1"/>
  <c r="F87" i="1"/>
  <c r="G87" i="1"/>
  <c r="K87" i="1"/>
  <c r="Q87" i="1"/>
  <c r="E74" i="1"/>
  <c r="F74" i="1"/>
  <c r="G74" i="1"/>
  <c r="K74" i="1"/>
  <c r="Q74" i="1"/>
  <c r="Q84" i="1"/>
  <c r="E82" i="1"/>
  <c r="F82" i="1"/>
  <c r="G82" i="1"/>
  <c r="J82" i="1"/>
  <c r="E83" i="1"/>
  <c r="F83" i="1"/>
  <c r="G83" i="1"/>
  <c r="J83" i="1"/>
  <c r="E85" i="1"/>
  <c r="F85" i="1"/>
  <c r="G85" i="1"/>
  <c r="K85" i="1"/>
  <c r="E86" i="1"/>
  <c r="F86" i="1"/>
  <c r="G86" i="1"/>
  <c r="K86" i="1"/>
  <c r="E84" i="1"/>
  <c r="F84" i="1"/>
  <c r="G84" i="1"/>
  <c r="K84" i="1"/>
  <c r="E68" i="1"/>
  <c r="F68" i="1"/>
  <c r="G68" i="1"/>
  <c r="K68" i="1"/>
  <c r="E69" i="1"/>
  <c r="F69" i="1"/>
  <c r="G69" i="1"/>
  <c r="K69" i="1"/>
  <c r="E70" i="1"/>
  <c r="F70" i="1"/>
  <c r="G70" i="1"/>
  <c r="J70" i="1"/>
  <c r="E71" i="1"/>
  <c r="F71" i="1"/>
  <c r="G71" i="1"/>
  <c r="J71" i="1"/>
  <c r="E72" i="1"/>
  <c r="F72" i="1"/>
  <c r="G72" i="1"/>
  <c r="L72" i="1"/>
  <c r="E73" i="1"/>
  <c r="F73" i="1"/>
  <c r="G73" i="1"/>
  <c r="J73" i="1"/>
  <c r="E75" i="1"/>
  <c r="F75" i="1"/>
  <c r="G75" i="1"/>
  <c r="J75" i="1"/>
  <c r="E76" i="1"/>
  <c r="F76" i="1"/>
  <c r="G76" i="1"/>
  <c r="J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J81" i="1"/>
  <c r="Q86" i="1"/>
  <c r="Q85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9" i="1"/>
  <c r="F59" i="1"/>
  <c r="G59" i="1"/>
  <c r="K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58" i="1"/>
  <c r="F58" i="1"/>
  <c r="G58" i="1"/>
  <c r="K58" i="1"/>
  <c r="E21" i="1"/>
  <c r="F21" i="1"/>
  <c r="G21" i="1"/>
  <c r="J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I29" i="1"/>
  <c r="E30" i="1"/>
  <c r="F30" i="1"/>
  <c r="G30" i="1"/>
  <c r="J30" i="1"/>
  <c r="E31" i="1"/>
  <c r="F31" i="1"/>
  <c r="G31" i="1"/>
  <c r="I31" i="1"/>
  <c r="E32" i="1"/>
  <c r="F32" i="1"/>
  <c r="G32" i="1"/>
  <c r="J32" i="1"/>
  <c r="E33" i="1"/>
  <c r="F33" i="1"/>
  <c r="G33" i="1"/>
  <c r="J33" i="1"/>
  <c r="D9" i="1"/>
  <c r="C9" i="1"/>
  <c r="E38" i="1"/>
  <c r="F38" i="1"/>
  <c r="G38" i="1"/>
  <c r="I38" i="1"/>
  <c r="E37" i="1"/>
  <c r="F37" i="1"/>
  <c r="G37" i="1"/>
  <c r="I37" i="1"/>
  <c r="E34" i="1"/>
  <c r="F34" i="1"/>
  <c r="G34" i="1"/>
  <c r="H34" i="1"/>
  <c r="E35" i="1"/>
  <c r="F35" i="1"/>
  <c r="G35" i="1"/>
  <c r="J35" i="1"/>
  <c r="E36" i="1"/>
  <c r="F36" i="1"/>
  <c r="G36" i="1"/>
  <c r="J36" i="1"/>
  <c r="E39" i="1"/>
  <c r="F39" i="1"/>
  <c r="G39" i="1"/>
  <c r="L3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65" i="2"/>
  <c r="C65" i="2"/>
  <c r="E65" i="2"/>
  <c r="G33" i="2"/>
  <c r="C33" i="2"/>
  <c r="E33" i="2"/>
  <c r="G32" i="2"/>
  <c r="C32" i="2"/>
  <c r="E32" i="2"/>
  <c r="G31" i="2"/>
  <c r="C31" i="2"/>
  <c r="E31" i="2"/>
  <c r="G64" i="2"/>
  <c r="C64" i="2"/>
  <c r="E64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63" i="2"/>
  <c r="C63" i="2"/>
  <c r="E63" i="2"/>
  <c r="G24" i="2"/>
  <c r="C24" i="2"/>
  <c r="E24" i="2"/>
  <c r="G23" i="2"/>
  <c r="C23" i="2"/>
  <c r="E23" i="2"/>
  <c r="G22" i="2"/>
  <c r="C22" i="2"/>
  <c r="E22" i="2"/>
  <c r="G62" i="2"/>
  <c r="C62" i="2"/>
  <c r="E62" i="2"/>
  <c r="G21" i="2"/>
  <c r="C21" i="2"/>
  <c r="E21" i="2"/>
  <c r="G20" i="2"/>
  <c r="C20" i="2"/>
  <c r="E20" i="2"/>
  <c r="G19" i="2"/>
  <c r="C19" i="2"/>
  <c r="E19" i="2"/>
  <c r="G61" i="2"/>
  <c r="C61" i="2"/>
  <c r="E61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65" i="2"/>
  <c r="B65" i="2"/>
  <c r="D65" i="2"/>
  <c r="A65" i="2"/>
  <c r="H33" i="2"/>
  <c r="D33" i="2"/>
  <c r="B33" i="2"/>
  <c r="A33" i="2"/>
  <c r="H32" i="2"/>
  <c r="B32" i="2"/>
  <c r="D32" i="2"/>
  <c r="A32" i="2"/>
  <c r="H31" i="2"/>
  <c r="D31" i="2"/>
  <c r="B31" i="2"/>
  <c r="A31" i="2"/>
  <c r="H64" i="2"/>
  <c r="B64" i="2"/>
  <c r="D64" i="2"/>
  <c r="A6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63" i="2"/>
  <c r="D63" i="2"/>
  <c r="B63" i="2"/>
  <c r="A63" i="2"/>
  <c r="H24" i="2"/>
  <c r="B24" i="2"/>
  <c r="D24" i="2"/>
  <c r="A24" i="2"/>
  <c r="H23" i="2"/>
  <c r="D23" i="2"/>
  <c r="B23" i="2"/>
  <c r="A23" i="2"/>
  <c r="H22" i="2"/>
  <c r="B22" i="2"/>
  <c r="D22" i="2"/>
  <c r="A22" i="2"/>
  <c r="H62" i="2"/>
  <c r="D62" i="2"/>
  <c r="B62" i="2"/>
  <c r="A62" i="2"/>
  <c r="H21" i="2"/>
  <c r="B21" i="2"/>
  <c r="D21" i="2"/>
  <c r="A21" i="2"/>
  <c r="H20" i="2"/>
  <c r="D20" i="2"/>
  <c r="B20" i="2"/>
  <c r="A20" i="2"/>
  <c r="H19" i="2"/>
  <c r="B19" i="2"/>
  <c r="D19" i="2"/>
  <c r="A19" i="2"/>
  <c r="H61" i="2"/>
  <c r="D61" i="2"/>
  <c r="B61" i="2"/>
  <c r="A6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Q73" i="1"/>
  <c r="Q83" i="1"/>
  <c r="Q82" i="1"/>
  <c r="Q38" i="1"/>
  <c r="Q81" i="1"/>
  <c r="Q80" i="1"/>
  <c r="Q79" i="1"/>
  <c r="Q78" i="1"/>
  <c r="Q77" i="1"/>
  <c r="Q76" i="1"/>
  <c r="Q75" i="1"/>
  <c r="F16" i="1"/>
  <c r="C17" i="1"/>
  <c r="Q70" i="1"/>
  <c r="Q71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2" i="1"/>
  <c r="Q34" i="1"/>
  <c r="C11" i="1"/>
  <c r="C12" i="1"/>
  <c r="O90" i="1" l="1"/>
  <c r="C16" i="1"/>
  <c r="D18" i="1" s="1"/>
  <c r="O76" i="1"/>
  <c r="O50" i="1"/>
  <c r="O68" i="1"/>
  <c r="O21" i="1"/>
  <c r="O83" i="1"/>
  <c r="O46" i="1"/>
  <c r="O58" i="1"/>
  <c r="O69" i="1"/>
  <c r="O86" i="1"/>
  <c r="O70" i="1"/>
  <c r="O33" i="1"/>
  <c r="O66" i="1"/>
  <c r="O63" i="1"/>
  <c r="O64" i="1"/>
  <c r="O48" i="1"/>
  <c r="O62" i="1"/>
  <c r="O27" i="1"/>
  <c r="O55" i="1"/>
  <c r="O77" i="1"/>
  <c r="O75" i="1"/>
  <c r="O80" i="1"/>
  <c r="O32" i="1"/>
  <c r="O59" i="1"/>
  <c r="O82" i="1"/>
  <c r="O31" i="1"/>
  <c r="O23" i="1"/>
  <c r="O73" i="1"/>
  <c r="O47" i="1"/>
  <c r="O51" i="1"/>
  <c r="O89" i="1"/>
  <c r="O84" i="1"/>
  <c r="O45" i="1"/>
  <c r="O52" i="1"/>
  <c r="O28" i="1"/>
  <c r="O49" i="1"/>
  <c r="C15" i="1"/>
  <c r="O38" i="1"/>
  <c r="O60" i="1"/>
  <c r="O39" i="1"/>
  <c r="O37" i="1"/>
  <c r="O72" i="1"/>
  <c r="O36" i="1"/>
  <c r="O67" i="1"/>
  <c r="O81" i="1"/>
  <c r="O40" i="1"/>
  <c r="O61" i="1"/>
  <c r="O88" i="1"/>
  <c r="O34" i="1"/>
  <c r="O56" i="1"/>
  <c r="O41" i="1"/>
  <c r="O79" i="1"/>
  <c r="O24" i="1"/>
  <c r="O71" i="1"/>
  <c r="O54" i="1"/>
  <c r="O26" i="1"/>
  <c r="O29" i="1"/>
  <c r="O43" i="1"/>
  <c r="O22" i="1"/>
  <c r="O78" i="1"/>
  <c r="O25" i="1"/>
  <c r="O57" i="1"/>
  <c r="O87" i="1"/>
  <c r="O30" i="1"/>
  <c r="O35" i="1"/>
  <c r="O42" i="1"/>
  <c r="O65" i="1"/>
  <c r="O85" i="1"/>
  <c r="O44" i="1"/>
  <c r="O74" i="1"/>
  <c r="O53" i="1"/>
  <c r="F17" i="1"/>
  <c r="F18" i="1" l="1"/>
  <c r="F19" i="1" s="1"/>
  <c r="C18" i="1"/>
</calcChain>
</file>

<file path=xl/sharedStrings.xml><?xml version="1.0" encoding="utf-8"?>
<sst xmlns="http://schemas.openxmlformats.org/spreadsheetml/2006/main" count="639" uniqueCount="293">
  <si>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</si>
  <si>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</si>
  <si>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</si>
  <si>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</si>
  <si>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</si>
  <si>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</si>
  <si>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</si>
  <si>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</si>
  <si>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</si>
  <si>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</si>
  <si>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</si>
  <si>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</si>
  <si>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</si>
  <si>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</si>
  <si>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</si>
  <si>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</si>
  <si>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</si>
  <si>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</si>
  <si>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</si>
  <si>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</si>
  <si>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</si>
  <si>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</si>
  <si>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</si>
  <si>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</si>
  <si>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</si>
  <si>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</si>
  <si>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</si>
  <si>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VZ Cep / GSC 4470-1334</t>
  </si>
  <si>
    <t>EA</t>
  </si>
  <si>
    <t>Sp:  G0</t>
  </si>
  <si>
    <t>Type</t>
  </si>
  <si>
    <t>IBVS 4222</t>
  </si>
  <si>
    <t>BBSAG Bull.114</t>
  </si>
  <si>
    <t>IBVS 5040</t>
  </si>
  <si>
    <t>IBVS 5251</t>
  </si>
  <si>
    <t>II</t>
  </si>
  <si>
    <t>I</t>
  </si>
  <si>
    <t>IBVS 5594</t>
  </si>
  <si>
    <t>IBVS 5357</t>
  </si>
  <si>
    <t>IBVS 5487</t>
  </si>
  <si>
    <t>IBVS 5694</t>
  </si>
  <si>
    <t>Nelson</t>
  </si>
  <si>
    <t># of data points:</t>
  </si>
  <si>
    <t>IBVS 5713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</si>
  <si>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</si>
  <si>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</si>
  <si>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</si>
  <si>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</si>
  <si>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</si>
  <si>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</si>
  <si>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</si>
  <si>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5760</t>
  </si>
  <si>
    <t>F</t>
  </si>
  <si>
    <t>Add cycle</t>
  </si>
  <si>
    <t>Old Cycle</t>
  </si>
  <si>
    <t>IBVS 6010</t>
  </si>
  <si>
    <t>IBVS 6005</t>
  </si>
  <si>
    <t>IBVS 6042</t>
  </si>
  <si>
    <t>2013JAVSO..41..122</t>
  </si>
  <si>
    <t>IBVS 6070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</si>
  <si>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</si>
  <si>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</si>
  <si>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</si>
  <si>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</si>
  <si>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</si>
  <si>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</si>
  <si>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</si>
  <si>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</si>
  <si>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</si>
  <si>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</si>
  <si>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</si>
  <si>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</si>
  <si>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</si>
  <si>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</si>
  <si>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F </t>
  </si>
  <si>
    <t>2443720.420 </t>
  </si>
  <si>
    <t> 30.07.1978 22:04 </t>
  </si>
  <si>
    <t> 0.000 </t>
  </si>
  <si>
    <t>E </t>
  </si>
  <si>
    <t>?</t>
  </si>
  <si>
    <t> S.Rössiger </t>
  </si>
  <si>
    <t>IBVS 1474 </t>
  </si>
  <si>
    <t>2444443.458 </t>
  </si>
  <si>
    <t> 22.07.1980 22:59 </t>
  </si>
  <si>
    <t> 0.002 </t>
  </si>
  <si>
    <t>V </t>
  </si>
  <si>
    <t> D.Lichtenknecker </t>
  </si>
  <si>
    <t>BAVM 32 </t>
  </si>
  <si>
    <t>2444875.381 </t>
  </si>
  <si>
    <t> 27.09.1981 21:08 </t>
  </si>
  <si>
    <t>BAVM 34 </t>
  </si>
  <si>
    <t>2445036.324 </t>
  </si>
  <si>
    <t> 07.03.1982 19:46 </t>
  </si>
  <si>
    <t> W.Braune </t>
  </si>
  <si>
    <t>2445036.332 </t>
  </si>
  <si>
    <t> 07.03.1982 19:58 </t>
  </si>
  <si>
    <t> 0.010 </t>
  </si>
  <si>
    <t> J.Hübscher </t>
  </si>
  <si>
    <t>2445346.3587 </t>
  </si>
  <si>
    <t> 11.01.1983 20:36 </t>
  </si>
  <si>
    <t> -0.0045 </t>
  </si>
  <si>
    <t> F.Agerer </t>
  </si>
  <si>
    <t>BAVM 36 </t>
  </si>
  <si>
    <t>2445605.5204 </t>
  </si>
  <si>
    <t> 28.09.1983 00:29 </t>
  </si>
  <si>
    <t> 0.0003 </t>
  </si>
  <si>
    <t> MVS 10.55 </t>
  </si>
  <si>
    <t>2446592.4483 </t>
  </si>
  <si>
    <t> 10.06.1986 22:45 </t>
  </si>
  <si>
    <t> 0.0019 </t>
  </si>
  <si>
    <t>BAVM 46 </t>
  </si>
  <si>
    <t>2447140.3390 </t>
  </si>
  <si>
    <t> 10.12.1987 20:08 </t>
  </si>
  <si>
    <t> -0.0053 </t>
  </si>
  <si>
    <t>B</t>
  </si>
  <si>
    <t>BAVM 50 </t>
  </si>
  <si>
    <t>2447140.3466 </t>
  </si>
  <si>
    <t> 10.12.1987 20:19 </t>
  </si>
  <si>
    <t> 0.0023 </t>
  </si>
  <si>
    <t>B;V</t>
  </si>
  <si>
    <t>2447728.477 </t>
  </si>
  <si>
    <t> 20.07.1989 23:26 </t>
  </si>
  <si>
    <t> Moschner&amp;Kleikamp </t>
  </si>
  <si>
    <t>BAVM 56 </t>
  </si>
  <si>
    <t>2447863.3802 </t>
  </si>
  <si>
    <t> 02.12.1989 21:07 </t>
  </si>
  <si>
    <t> 0.0000 </t>
  </si>
  <si>
    <t>2447863.3809 </t>
  </si>
  <si>
    <t> 02.12.1989 21:08 </t>
  </si>
  <si>
    <t> 0.0007 </t>
  </si>
  <si>
    <t>2449567.4219 </t>
  </si>
  <si>
    <t> 02.08.1994 22:07 </t>
  </si>
  <si>
    <t> -0.0036 </t>
  </si>
  <si>
    <t>BAVM 80 </t>
  </si>
  <si>
    <t>2449567.4223 </t>
  </si>
  <si>
    <t> 02.08.1994 22:08 </t>
  </si>
  <si>
    <t> -0.0032 </t>
  </si>
  <si>
    <t>2450380.395 </t>
  </si>
  <si>
    <t> 23.10.1996 21:28 </t>
  </si>
  <si>
    <t> -0.002 </t>
  </si>
  <si>
    <t> A.Paschke </t>
  </si>
  <si>
    <t> BBS 114 </t>
  </si>
  <si>
    <t>2451053.731 </t>
  </si>
  <si>
    <t> 28.08.1998 05:32 </t>
  </si>
  <si>
    <t> -0.001 </t>
  </si>
  <si>
    <t> S.Cook </t>
  </si>
  <si>
    <t> JAAVSO 41;122 </t>
  </si>
  <si>
    <t>2451608.7237 </t>
  </si>
  <si>
    <t> 05.03.2000 05:22 </t>
  </si>
  <si>
    <t> -0.0061 </t>
  </si>
  <si>
    <t> R.H.Nelson </t>
  </si>
  <si>
    <t>IBVS 5040 </t>
  </si>
  <si>
    <t>2452038.8768 </t>
  </si>
  <si>
    <t> 09.05.2001 09:02 </t>
  </si>
  <si>
    <t>G</t>
  </si>
  <si>
    <t> C.Lacy et al. </t>
  </si>
  <si>
    <t>IBVS 5251 </t>
  </si>
  <si>
    <t>2452044.7941 </t>
  </si>
  <si>
    <t> 15.05.2001 07:03 </t>
  </si>
  <si>
    <t> -0.0056 </t>
  </si>
  <si>
    <t>2452051.8941 </t>
  </si>
  <si>
    <t> 22.05.2001 09:27 </t>
  </si>
  <si>
    <t> -0.0058 </t>
  </si>
  <si>
    <t>2452054.8522 </t>
  </si>
  <si>
    <t> 25.05.2001 08:27 </t>
  </si>
  <si>
    <t>2452073.7857 </t>
  </si>
  <si>
    <t> 13.06.2001 06:51 </t>
  </si>
  <si>
    <t> -0.0064 </t>
  </si>
  <si>
    <t>2452076.7444 </t>
  </si>
  <si>
    <t> 16.06.2001 05:51 </t>
  </si>
  <si>
    <t>2452079.7030 </t>
  </si>
  <si>
    <t> 19.06.2001 04:52 </t>
  </si>
  <si>
    <t> -0.0059 </t>
  </si>
  <si>
    <t>2452080.8860 </t>
  </si>
  <si>
    <t> 20.06.2001 09:15 </t>
  </si>
  <si>
    <t> -0.0063 </t>
  </si>
  <si>
    <t>2452093.9027 </t>
  </si>
  <si>
    <t> 03.07.2001 09:39 </t>
  </si>
  <si>
    <t> -0.0066 </t>
  </si>
  <si>
    <t>2452108.6963 </t>
  </si>
  <si>
    <t> 18.07.2001 04:42 </t>
  </si>
  <si>
    <t> -0.0051 </t>
  </si>
  <si>
    <t>2452111.6527 </t>
  </si>
  <si>
    <t> 21.07.2001 03:39 </t>
  </si>
  <si>
    <t> -0.0071 </t>
  </si>
  <si>
    <t>2452112.8371 </t>
  </si>
  <si>
    <t> 22.07.2001 08:05 </t>
  </si>
  <si>
    <t>2452114.6150 </t>
  </si>
  <si>
    <t> 24.07.2001 02:45 </t>
  </si>
  <si>
    <t>2452154.8447 </t>
  </si>
  <si>
    <t> 02.09.2001 08:16 </t>
  </si>
  <si>
    <t> -0.0079 </t>
  </si>
  <si>
    <t>2452159.5800 </t>
  </si>
  <si>
    <t> 07.09.2001 01:55 </t>
  </si>
  <si>
    <t>2452166.6797 </t>
  </si>
  <si>
    <t> 14.09.2001 04:18 </t>
  </si>
  <si>
    <t>2452179.6971 </t>
  </si>
  <si>
    <t> 27.09.2001 04:43 </t>
  </si>
  <si>
    <t> -0.0062 </t>
  </si>
  <si>
    <t>2452233.5407 </t>
  </si>
  <si>
    <t> 20.11.2001 00:58 </t>
  </si>
  <si>
    <t> -0.0057 </t>
  </si>
  <si>
    <t>2452277.3243 </t>
  </si>
  <si>
    <t> 02.01.2002 19:46 </t>
  </si>
  <si>
    <t> Sarounova &amp; Wolf </t>
  </si>
  <si>
    <t>IBVS 5594 </t>
  </si>
  <si>
    <t>2452463.7053 </t>
  </si>
  <si>
    <t> 08.07.2002 04:55 </t>
  </si>
  <si>
    <t> -0.0055 </t>
  </si>
  <si>
    <t> C.Lacy </t>
  </si>
  <si>
    <t>IBVS 5357 </t>
  </si>
  <si>
    <t>2452464.8881 </t>
  </si>
  <si>
    <t> 09.07.2002 09:18 </t>
  </si>
  <si>
    <t>2452482.6387 </t>
  </si>
  <si>
    <t> 27.07.2002 03:19 </t>
  </si>
  <si>
    <t> -0.0060 </t>
  </si>
  <si>
    <t>2452518.7306 </t>
  </si>
  <si>
    <t> 01.09.2002 05:32 </t>
  </si>
  <si>
    <t> -0.0067 </t>
  </si>
  <si>
    <t>2453366.0195 </t>
  </si>
  <si>
    <t> 26.12.2004 12:28 </t>
  </si>
  <si>
    <t> -0.0070 </t>
  </si>
  <si>
    <t> C.-H.Kim et al. </t>
  </si>
  <si>
    <t>IBVS 5694 </t>
  </si>
  <si>
    <t>2453658.309 </t>
  </si>
  <si>
    <t> 14.10.2005 19:24 </t>
  </si>
  <si>
    <t> -0.009 </t>
  </si>
  <si>
    <t> R. Diethelm </t>
  </si>
  <si>
    <t>IBVS 5713 </t>
  </si>
  <si>
    <t>2453672.510 </t>
  </si>
  <si>
    <t> 29.10.2005 00:14 </t>
  </si>
  <si>
    <t> -0.008 </t>
  </si>
  <si>
    <t> A. Paschke </t>
  </si>
  <si>
    <t>2454009.7691 </t>
  </si>
  <si>
    <t> 01.10.2006 06:27 </t>
  </si>
  <si>
    <t> -0.0078 </t>
  </si>
  <si>
    <t>C </t>
  </si>
  <si>
    <t>m</t>
  </si>
  <si>
    <t> R. Nelson </t>
  </si>
  <si>
    <t>IBVS 5760 </t>
  </si>
  <si>
    <t>2455482.4673 </t>
  </si>
  <si>
    <t> 12.10.2010 23:12 </t>
  </si>
  <si>
    <t>-I</t>
  </si>
  <si>
    <t>BAVM 215 </t>
  </si>
  <si>
    <t>2455644.5836 </t>
  </si>
  <si>
    <t> 24.03.2011 02:00 </t>
  </si>
  <si>
    <t>10076.5</t>
  </si>
  <si>
    <t> -0.0118 </t>
  </si>
  <si>
    <t>BAVM 220 </t>
  </si>
  <si>
    <t>2455692.5121 </t>
  </si>
  <si>
    <t> 11.05.2011 00:17 </t>
  </si>
  <si>
    <t>10117</t>
  </si>
  <si>
    <t> -0.0096 </t>
  </si>
  <si>
    <t>2455804.3392 </t>
  </si>
  <si>
    <t> 30.08.2011 20:08 </t>
  </si>
  <si>
    <t>10211.5</t>
  </si>
  <si>
    <t> -0.0105 </t>
  </si>
  <si>
    <t> A.Liakos &amp; P.Niarchos </t>
  </si>
  <si>
    <t>IBVS 6005 </t>
  </si>
  <si>
    <t>2455807.2988 </t>
  </si>
  <si>
    <t> 02.09.2011 19:10 </t>
  </si>
  <si>
    <t>10214</t>
  </si>
  <si>
    <t> -0.0093 </t>
  </si>
  <si>
    <t>2455814.3993 </t>
  </si>
  <si>
    <t> 09.09.2011 21:34 </t>
  </si>
  <si>
    <t>10220</t>
  </si>
  <si>
    <t> -0.0090 </t>
  </si>
  <si>
    <t>2456203.7246 </t>
  </si>
  <si>
    <t> 03.10.2012 05:23 </t>
  </si>
  <si>
    <t>10549</t>
  </si>
  <si>
    <t> -0.0107 </t>
  </si>
  <si>
    <t> R.Diethelm </t>
  </si>
  <si>
    <t>IBVS 6042 </t>
  </si>
  <si>
    <t>2456220.2923 </t>
  </si>
  <si>
    <t> 19.10.2012 19:00 </t>
  </si>
  <si>
    <t>10563</t>
  </si>
  <si>
    <t> -0.0101 </t>
  </si>
  <si>
    <t>BAVM 231 </t>
  </si>
  <si>
    <t>2456540.3931 </t>
  </si>
  <si>
    <t> 04.09.2013 21:26 </t>
  </si>
  <si>
    <t>10833.5</t>
  </si>
  <si>
    <t> -0.0095 </t>
  </si>
  <si>
    <t>BAVM 234 </t>
  </si>
  <si>
    <t>2456834.4569 </t>
  </si>
  <si>
    <t> 25.06.2014 22:57 </t>
  </si>
  <si>
    <t>11082</t>
  </si>
  <si>
    <t>BAVM 238 </t>
  </si>
  <si>
    <t>IBVS 1474</t>
  </si>
  <si>
    <t>IBVS 6230</t>
  </si>
  <si>
    <t>VSB 069</t>
  </si>
  <si>
    <t>cG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</si>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</sst>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"/>
    <numFmt numFmtId="177" formatCode="0.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left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177" fontId="18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2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Cep - O-C Diagr.</a:t>
            </a:r>
          </a:p>
        </c:rich>
      </c:tx>
      <c:layout>
        <c:manualLayout>
          <c:xMode val="edge"/>
          <c:yMode val="edge"/>
          <c:x val="0.391989155861954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3924766861094"/>
          <c:y val="0.14678942920199375"/>
          <c:w val="0.818313017358806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5-4398-B403-C13D08A095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2.116399999067653E-3</c:v>
                </c:pt>
                <c:pt idx="2">
                  <c:v>-3.0355999988387339E-3</c:v>
                </c:pt>
                <c:pt idx="3">
                  <c:v>2.3516000001109205E-3</c:v>
                </c:pt>
                <c:pt idx="4">
                  <c:v>1.0351600001740735E-2</c:v>
                </c:pt>
                <c:pt idx="8">
                  <c:v>-5.262799997581169E-3</c:v>
                </c:pt>
                <c:pt idx="10">
                  <c:v>4.3160000495845452E-4</c:v>
                </c:pt>
                <c:pt idx="16">
                  <c:v>-2.0852000016020611E-3</c:v>
                </c:pt>
                <c:pt idx="17">
                  <c:v>-6.5639999957056716E-4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5-4398-B403-C13D08A095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9.1999972937628627E-6</c:v>
                </c:pt>
                <c:pt idx="5">
                  <c:v>-4.5259999969857745E-3</c:v>
                </c:pt>
                <c:pt idx="6">
                  <c:v>2.8280000697122887E-4</c:v>
                </c:pt>
                <c:pt idx="7">
                  <c:v>1.9395999988773838E-3</c:v>
                </c:pt>
                <c:pt idx="9">
                  <c:v>2.3371999996015802E-3</c:v>
                </c:pt>
                <c:pt idx="11">
                  <c:v>4.4400003389455378E-5</c:v>
                </c:pt>
                <c:pt idx="12">
                  <c:v>7.4440000025788322E-4</c:v>
                </c:pt>
                <c:pt idx="14">
                  <c:v>-3.5675999970408157E-3</c:v>
                </c:pt>
                <c:pt idx="15">
                  <c:v>-3.167599999869708E-3</c:v>
                </c:pt>
                <c:pt idx="49">
                  <c:v>-8.5811999961151741E-3</c:v>
                </c:pt>
                <c:pt idx="50">
                  <c:v>-7.9587999935029075E-3</c:v>
                </c:pt>
                <c:pt idx="52">
                  <c:v>-7.1204000050784089E-3</c:v>
                </c:pt>
                <c:pt idx="54">
                  <c:v>-1.1797999999544118E-2</c:v>
                </c:pt>
                <c:pt idx="55">
                  <c:v>-9.5723999984329566E-3</c:v>
                </c:pt>
                <c:pt idx="60">
                  <c:v>-1.0073199999169447E-2</c:v>
                </c:pt>
                <c:pt idx="61">
                  <c:v>-9.4515999953728169E-3</c:v>
                </c:pt>
                <c:pt idx="62">
                  <c:v>-1.1804400004621129E-2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5-4398-B403-C13D08A095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9">
                  <c:v>-6.0524000000441447E-3</c:v>
                </c:pt>
                <c:pt idx="20">
                  <c:v>-5.5763999989721924E-3</c:v>
                </c:pt>
                <c:pt idx="21">
                  <c:v>-5.7652000032248907E-3</c:v>
                </c:pt>
                <c:pt idx="22">
                  <c:v>-6.1272000020835549E-3</c:v>
                </c:pt>
                <c:pt idx="23">
                  <c:v>-6.4139999958570115E-3</c:v>
                </c:pt>
                <c:pt idx="24">
                  <c:v>-6.1259999929461628E-3</c:v>
                </c:pt>
                <c:pt idx="25">
                  <c:v>-5.9379999947850592E-3</c:v>
                </c:pt>
                <c:pt idx="26">
                  <c:v>-6.2628000014228746E-3</c:v>
                </c:pt>
                <c:pt idx="27">
                  <c:v>-6.615600002987776E-3</c:v>
                </c:pt>
                <c:pt idx="28">
                  <c:v>-5.0755999909597449E-3</c:v>
                </c:pt>
                <c:pt idx="29">
                  <c:v>-7.0876000027055852E-3</c:v>
                </c:pt>
                <c:pt idx="30">
                  <c:v>-6.0623999961535446E-3</c:v>
                </c:pt>
                <c:pt idx="31">
                  <c:v>-3.1995999961509369E-3</c:v>
                </c:pt>
                <c:pt idx="32">
                  <c:v>-7.902799996372778E-3</c:v>
                </c:pt>
                <c:pt idx="33">
                  <c:v>-6.0619999931077473E-3</c:v>
                </c:pt>
                <c:pt idx="34">
                  <c:v>-6.5507999970577657E-3</c:v>
                </c:pt>
                <c:pt idx="35">
                  <c:v>-6.1636000027647242E-3</c:v>
                </c:pt>
                <c:pt idx="36">
                  <c:v>-5.6620000032125972E-3</c:v>
                </c:pt>
                <c:pt idx="37">
                  <c:v>-6.5696000019670464E-3</c:v>
                </c:pt>
                <c:pt idx="38">
                  <c:v>-5.5155999943963252E-3</c:v>
                </c:pt>
                <c:pt idx="39">
                  <c:v>-6.0804000022471882E-3</c:v>
                </c:pt>
                <c:pt idx="40">
                  <c:v>-5.9523999952943996E-3</c:v>
                </c:pt>
                <c:pt idx="41">
                  <c:v>-6.6387999977450818E-3</c:v>
                </c:pt>
                <c:pt idx="42">
                  <c:v>-6.6195999970659614E-3</c:v>
                </c:pt>
                <c:pt idx="43">
                  <c:v>-6.0615999973379076E-3</c:v>
                </c:pt>
                <c:pt idx="44">
                  <c:v>-6.2555999975302257E-3</c:v>
                </c:pt>
                <c:pt idx="45">
                  <c:v>-7.5179999985266477E-3</c:v>
                </c:pt>
                <c:pt idx="46">
                  <c:v>-4.6955999932833947E-3</c:v>
                </c:pt>
                <c:pt idx="47">
                  <c:v>-5.8435999962966889E-3</c:v>
                </c:pt>
                <c:pt idx="48">
                  <c:v>-6.975599993893411E-3</c:v>
                </c:pt>
                <c:pt idx="53">
                  <c:v>-9.7075999947264791E-3</c:v>
                </c:pt>
                <c:pt idx="56">
                  <c:v>-1.0446000000229105E-2</c:v>
                </c:pt>
                <c:pt idx="57">
                  <c:v>-9.2579999982262962E-3</c:v>
                </c:pt>
                <c:pt idx="58">
                  <c:v>-8.9468000005581416E-3</c:v>
                </c:pt>
                <c:pt idx="59">
                  <c:v>-1.0665999994671438E-2</c:v>
                </c:pt>
                <c:pt idx="63">
                  <c:v>-1.0469200002262369E-2</c:v>
                </c:pt>
                <c:pt idx="64">
                  <c:v>-9.6940000003087334E-3</c:v>
                </c:pt>
                <c:pt idx="65">
                  <c:v>-1.0758800002804492E-2</c:v>
                </c:pt>
                <c:pt idx="66">
                  <c:v>-1.2073999998392537E-2</c:v>
                </c:pt>
                <c:pt idx="67">
                  <c:v>-1.2955600002896972E-2</c:v>
                </c:pt>
                <c:pt idx="68">
                  <c:v>-1.3401999996858649E-2</c:v>
                </c:pt>
                <c:pt idx="69">
                  <c:v>-1.3346799998544157E-2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5-4398-B403-C13D08A095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-6.047599992598407E-3</c:v>
                </c:pt>
                <c:pt idx="51">
                  <c:v>-7.826799999747891E-3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5-4398-B403-C13D08A095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5-4398-B403-C13D08A095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5-4398-B403-C13D08A095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9740</c:v>
                </c:pt>
                <c:pt idx="69">
                  <c:v>9716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3.2294802986288333E-3</c:v>
                </c:pt>
                <c:pt idx="1">
                  <c:v>2.4619263281241452E-3</c:v>
                </c:pt>
                <c:pt idx="2">
                  <c:v>2.0034039071188899E-3</c:v>
                </c:pt>
                <c:pt idx="3">
                  <c:v>1.8325571968265206E-3</c:v>
                </c:pt>
                <c:pt idx="4">
                  <c:v>1.8325571968265206E-3</c:v>
                </c:pt>
                <c:pt idx="5">
                  <c:v>1.5034260343515155E-3</c:v>
                </c:pt>
                <c:pt idx="6">
                  <c:v>1.2283125817483622E-3</c:v>
                </c:pt>
                <c:pt idx="7">
                  <c:v>1.8062025539662793E-4</c:v>
                </c:pt>
                <c:pt idx="8">
                  <c:v>-4.0101229508401112E-4</c:v>
                </c:pt>
                <c:pt idx="9">
                  <c:v>-4.0101229508401112E-4</c:v>
                </c:pt>
                <c:pt idx="10">
                  <c:v>-1.0253565231377424E-3</c:v>
                </c:pt>
                <c:pt idx="11">
                  <c:v>-1.1685662655886988E-3</c:v>
                </c:pt>
                <c:pt idx="12">
                  <c:v>-1.1685662655886988E-3</c:v>
                </c:pt>
                <c:pt idx="13">
                  <c:v>-1.1723349430216188E-3</c:v>
                </c:pt>
                <c:pt idx="14">
                  <c:v>-2.9775314333902545E-3</c:v>
                </c:pt>
                <c:pt idx="15">
                  <c:v>-2.9775314333902545E-3</c:v>
                </c:pt>
                <c:pt idx="16">
                  <c:v>-3.8405585655289132E-3</c:v>
                </c:pt>
                <c:pt idx="17">
                  <c:v>-4.5553510519727222E-3</c:v>
                </c:pt>
                <c:pt idx="18">
                  <c:v>-5.144520957319201E-3</c:v>
                </c:pt>
                <c:pt idx="19">
                  <c:v>-5.6011590396079962E-3</c:v>
                </c:pt>
                <c:pt idx="20">
                  <c:v>-5.6074401686628632E-3</c:v>
                </c:pt>
                <c:pt idx="21">
                  <c:v>-5.6149775235287032E-3</c:v>
                </c:pt>
                <c:pt idx="22">
                  <c:v>-5.6181180880561362E-3</c:v>
                </c:pt>
                <c:pt idx="23">
                  <c:v>-5.6382177010317093E-3</c:v>
                </c:pt>
                <c:pt idx="24">
                  <c:v>-5.6413582655591423E-3</c:v>
                </c:pt>
                <c:pt idx="25">
                  <c:v>-5.6444988300865754E-3</c:v>
                </c:pt>
                <c:pt idx="26">
                  <c:v>-5.6457550558975484E-3</c:v>
                </c:pt>
                <c:pt idx="27">
                  <c:v>-5.6595735398182554E-3</c:v>
                </c:pt>
                <c:pt idx="28">
                  <c:v>-5.6752763624554215E-3</c:v>
                </c:pt>
                <c:pt idx="29">
                  <c:v>-5.6784169269828546E-3</c:v>
                </c:pt>
                <c:pt idx="30">
                  <c:v>-5.6796731527938276E-3</c:v>
                </c:pt>
                <c:pt idx="31">
                  <c:v>-5.6815574915102876E-3</c:v>
                </c:pt>
                <c:pt idx="32">
                  <c:v>-5.7242691690833798E-3</c:v>
                </c:pt>
                <c:pt idx="33">
                  <c:v>-5.7292940723272737E-3</c:v>
                </c:pt>
                <c:pt idx="34">
                  <c:v>-5.7368314271931129E-3</c:v>
                </c:pt>
                <c:pt idx="35">
                  <c:v>-5.7506499111138198E-3</c:v>
                </c:pt>
                <c:pt idx="36">
                  <c:v>-5.8078081855131051E-3</c:v>
                </c:pt>
                <c:pt idx="37">
                  <c:v>-5.8542885405191173E-3</c:v>
                </c:pt>
                <c:pt idx="38">
                  <c:v>-6.0521441057474123E-3</c:v>
                </c:pt>
                <c:pt idx="39">
                  <c:v>-6.0534003315583854E-3</c:v>
                </c:pt>
                <c:pt idx="40">
                  <c:v>-6.0722437187229854E-3</c:v>
                </c:pt>
                <c:pt idx="41">
                  <c:v>-6.1105586059576706E-3</c:v>
                </c:pt>
                <c:pt idx="42">
                  <c:v>-6.4195901554571031E-3</c:v>
                </c:pt>
                <c:pt idx="43">
                  <c:v>-6.4227307199845362E-3</c:v>
                </c:pt>
                <c:pt idx="44">
                  <c:v>-6.4290118490394031E-3</c:v>
                </c:pt>
                <c:pt idx="45">
                  <c:v>-6.4767484298563884E-3</c:v>
                </c:pt>
                <c:pt idx="46">
                  <c:v>-6.4918231395880684E-3</c:v>
                </c:pt>
                <c:pt idx="47">
                  <c:v>-6.5043853976978015E-3</c:v>
                </c:pt>
                <c:pt idx="48">
                  <c:v>-7.010016286614555E-3</c:v>
                </c:pt>
                <c:pt idx="49">
                  <c:v>-7.3203040619249614E-3</c:v>
                </c:pt>
                <c:pt idx="50">
                  <c:v>-7.3353787716566405E-3</c:v>
                </c:pt>
                <c:pt idx="51">
                  <c:v>-7.6934031277840322E-3</c:v>
                </c:pt>
                <c:pt idx="52">
                  <c:v>-9.256776149540305E-3</c:v>
                </c:pt>
                <c:pt idx="53">
                  <c:v>-9.3214717788054312E-3</c:v>
                </c:pt>
                <c:pt idx="54">
                  <c:v>-9.4288790856436495E-3</c:v>
                </c:pt>
                <c:pt idx="55">
                  <c:v>-9.4797562309880679E-3</c:v>
                </c:pt>
                <c:pt idx="56">
                  <c:v>-9.5984695701250462E-3</c:v>
                </c:pt>
                <c:pt idx="57">
                  <c:v>-9.6016101346524767E-3</c:v>
                </c:pt>
                <c:pt idx="58">
                  <c:v>-9.6091474895183167E-3</c:v>
                </c:pt>
                <c:pt idx="59">
                  <c:v>-1.0022445781328534E-2</c:v>
                </c:pt>
                <c:pt idx="60">
                  <c:v>-1.0040032942682162E-2</c:v>
                </c:pt>
                <c:pt idx="61">
                  <c:v>-1.0379842024550438E-2</c:v>
                </c:pt>
                <c:pt idx="62">
                  <c:v>-1.0692014138577306E-2</c:v>
                </c:pt>
                <c:pt idx="63">
                  <c:v>-1.1007326817131603E-2</c:v>
                </c:pt>
                <c:pt idx="64">
                  <c:v>-1.1181314091951406E-2</c:v>
                </c:pt>
                <c:pt idx="65">
                  <c:v>-1.1418112657319873E-2</c:v>
                </c:pt>
                <c:pt idx="66">
                  <c:v>-1.1935049578535386E-2</c:v>
                </c:pt>
                <c:pt idx="67">
                  <c:v>-1.3102711469835073E-2</c:v>
                </c:pt>
                <c:pt idx="68">
                  <c:v>-1.3407974341901583E-2</c:v>
                </c:pt>
                <c:pt idx="69">
                  <c:v>-1.3377824922438226E-2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5-4398-B403-C13D08A0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3568"/>
        <c:axId val="1"/>
      </c:scatterChart>
      <c:valAx>
        <c:axId val="84162356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83618517642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91303286659982"/>
          <c:y val="0.9204921861831491"/>
          <c:w val="0.626610343234992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466725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70A79A9-EC1E-2AB4-B5FC-E9D8CC487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konkoly.hu/cgi-bin/IBVS?5251" TargetMode="External"/><Relationship Id="rId26" Type="http://schemas.openxmlformats.org/officeDocument/2006/relationships/hyperlink" Target="http://www.konkoly.hu/cgi-bin/IBVS?5251" TargetMode="External"/><Relationship Id="rId39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251" TargetMode="External"/><Relationship Id="rId34" Type="http://schemas.openxmlformats.org/officeDocument/2006/relationships/hyperlink" Target="http://www.konkoly.hu/cgi-bin/IBVS?5594" TargetMode="External"/><Relationship Id="rId42" Type="http://schemas.openxmlformats.org/officeDocument/2006/relationships/hyperlink" Target="http://www.konkoly.hu/cgi-bin/IBVS?5760" TargetMode="External"/><Relationship Id="rId47" Type="http://schemas.openxmlformats.org/officeDocument/2006/relationships/hyperlink" Target="http://www.konkoly.hu/cgi-bin/IBVS?6005" TargetMode="External"/><Relationship Id="rId50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46" TargetMode="External"/><Relationship Id="rId12" Type="http://schemas.openxmlformats.org/officeDocument/2006/relationships/hyperlink" Target="http://www.bav-astro.de/sfs/BAVM_link.php?BAVMnr=56" TargetMode="External"/><Relationship Id="rId17" Type="http://schemas.openxmlformats.org/officeDocument/2006/relationships/hyperlink" Target="http://www.konkoly.hu/cgi-bin/IBVS?5251" TargetMode="External"/><Relationship Id="rId25" Type="http://schemas.openxmlformats.org/officeDocument/2006/relationships/hyperlink" Target="http://www.konkoly.hu/cgi-bin/IBVS?5251" TargetMode="External"/><Relationship Id="rId33" Type="http://schemas.openxmlformats.org/officeDocument/2006/relationships/hyperlink" Target="http://www.konkoly.hu/cgi-bin/IBVS?5251" TargetMode="External"/><Relationship Id="rId38" Type="http://schemas.openxmlformats.org/officeDocument/2006/relationships/hyperlink" Target="http://www.konkoly.hu/cgi-bin/IBVS?5357" TargetMode="External"/><Relationship Id="rId46" Type="http://schemas.openxmlformats.org/officeDocument/2006/relationships/hyperlink" Target="http://www.konkoly.hu/cgi-bin/IBVS?6005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konkoly.hu/cgi-bin/IBVS?5251" TargetMode="External"/><Relationship Id="rId20" Type="http://schemas.openxmlformats.org/officeDocument/2006/relationships/hyperlink" Target="http://www.konkoly.hu/cgi-bin/IBVS?5251" TargetMode="External"/><Relationship Id="rId29" Type="http://schemas.openxmlformats.org/officeDocument/2006/relationships/hyperlink" Target="http://www.konkoly.hu/cgi-bin/IBVS?5251" TargetMode="External"/><Relationship Id="rId41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konkoly.hu/cgi-bin/IBVS?1474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56" TargetMode="External"/><Relationship Id="rId24" Type="http://schemas.openxmlformats.org/officeDocument/2006/relationships/hyperlink" Target="http://www.konkoly.hu/cgi-bin/IBVS?5251" TargetMode="External"/><Relationship Id="rId32" Type="http://schemas.openxmlformats.org/officeDocument/2006/relationships/hyperlink" Target="http://www.konkoly.hu/cgi-bin/IBVS?5251" TargetMode="External"/><Relationship Id="rId37" Type="http://schemas.openxmlformats.org/officeDocument/2006/relationships/hyperlink" Target="http://www.konkoly.hu/cgi-bin/IBVS?5357" TargetMode="External"/><Relationship Id="rId40" Type="http://schemas.openxmlformats.org/officeDocument/2006/relationships/hyperlink" Target="http://www.konkoly.hu/cgi-bin/IBVS?5713" TargetMode="External"/><Relationship Id="rId45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040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251" TargetMode="External"/><Relationship Id="rId36" Type="http://schemas.openxmlformats.org/officeDocument/2006/relationships/hyperlink" Target="http://www.konkoly.hu/cgi-bin/IBVS?5357" TargetMode="External"/><Relationship Id="rId49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56" TargetMode="External"/><Relationship Id="rId19" Type="http://schemas.openxmlformats.org/officeDocument/2006/relationships/hyperlink" Target="http://www.konkoly.hu/cgi-bin/IBVS?5251" TargetMode="External"/><Relationship Id="rId31" Type="http://schemas.openxmlformats.org/officeDocument/2006/relationships/hyperlink" Target="http://www.konkoly.hu/cgi-bin/IBVS?5251" TargetMode="External"/><Relationship Id="rId44" Type="http://schemas.openxmlformats.org/officeDocument/2006/relationships/hyperlink" Target="http://www.bav-astro.de/sfs/BAVM_link.php?BAVMnr=220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50" TargetMode="External"/><Relationship Id="rId14" Type="http://schemas.openxmlformats.org/officeDocument/2006/relationships/hyperlink" Target="http://www.bav-astro.de/sfs/BAVM_link.php?BAVMnr=80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251" TargetMode="External"/><Relationship Id="rId35" Type="http://schemas.openxmlformats.org/officeDocument/2006/relationships/hyperlink" Target="http://www.konkoly.hu/cgi-bin/IBVS?5357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konkoly.hu/cgi-bin/IBVS?6005" TargetMode="External"/><Relationship Id="rId8" Type="http://schemas.openxmlformats.org/officeDocument/2006/relationships/hyperlink" Target="http://www.bav-astro.de/sfs/BAVM_link.php?BAVMnr=50" TargetMode="External"/><Relationship Id="rId51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tabSelected="1" workbookViewId="0">
      <pane xSplit="14" ySplit="22" topLeftCell="O7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  <c r="B1" s="5"/>
    </row>
    <row r="2" spans="1:6" x14ac:dyDescent="0.2">
      <c r="A2" t="s">
        <v>24</v>
      </c>
      <c r="B2" s="5" t="s">
        <v>28</v>
      </c>
      <c r="C2" s="10"/>
      <c r="D2" s="10"/>
    </row>
    <row r="3" spans="1:6" x14ac:dyDescent="0.2">
      <c r="A3" s="11" t="s">
        <v>29</v>
      </c>
      <c r="B3" s="5"/>
    </row>
    <row r="4" spans="1:6" ht="14.25" thickTop="1" thickBot="1" x14ac:dyDescent="0.25">
      <c r="A4" s="7" t="s">
        <v>2</v>
      </c>
      <c r="B4" s="5"/>
      <c r="C4" s="3">
        <v>43720.42</v>
      </c>
      <c r="D4" s="4">
        <v>1.1833648000000001</v>
      </c>
    </row>
    <row r="5" spans="1:6" ht="13.5" thickTop="1" x14ac:dyDescent="0.2">
      <c r="A5" s="15" t="s">
        <v>44</v>
      </c>
      <c r="B5" s="16"/>
      <c r="C5" s="17">
        <v>-9.5</v>
      </c>
      <c r="D5" s="16" t="s">
        <v>45</v>
      </c>
    </row>
    <row r="6" spans="1:6" x14ac:dyDescent="0.2">
      <c r="A6" s="7" t="s">
        <v>3</v>
      </c>
      <c r="B6" s="5"/>
    </row>
    <row r="7" spans="1:6" x14ac:dyDescent="0.2">
      <c r="A7" t="s">
        <v>4</v>
      </c>
      <c r="B7" s="5"/>
      <c r="C7">
        <v>47866.930249999998</v>
      </c>
    </row>
    <row r="8" spans="1:6" x14ac:dyDescent="0.2">
      <c r="A8" t="s">
        <v>5</v>
      </c>
      <c r="B8" s="5"/>
      <c r="C8">
        <v>1.1833648000000001</v>
      </c>
    </row>
    <row r="9" spans="1:6" x14ac:dyDescent="0.2">
      <c r="A9" s="30" t="s">
        <v>50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6" x14ac:dyDescent="0.2">
      <c r="A11" s="16" t="s">
        <v>16</v>
      </c>
      <c r="B11" s="16"/>
      <c r="C11" s="18">
        <f ca="1">INTERCEPT(INDIRECT($D$9):G987,INDIRECT($C$9):F987)</f>
        <v>-1.1723349430216188E-3</v>
      </c>
      <c r="D11" s="5"/>
      <c r="E11" s="16"/>
    </row>
    <row r="12" spans="1:6" x14ac:dyDescent="0.2">
      <c r="A12" s="16" t="s">
        <v>17</v>
      </c>
      <c r="B12" s="16"/>
      <c r="C12" s="18">
        <f ca="1">SLOPE(INDIRECT($D$9):G987,INDIRECT($C$9):F987)</f>
        <v>-1.2562258109733024E-6</v>
      </c>
      <c r="D12" s="5"/>
      <c r="E12" s="16"/>
    </row>
    <row r="13" spans="1:6" x14ac:dyDescent="0.2">
      <c r="A13" s="16" t="s">
        <v>19</v>
      </c>
      <c r="B13" s="16"/>
      <c r="C13" s="5" t="s">
        <v>46</v>
      </c>
    </row>
    <row r="14" spans="1:6" x14ac:dyDescent="0.2">
      <c r="A14" s="16"/>
      <c r="B14" s="16"/>
      <c r="C14" s="16"/>
    </row>
    <row r="15" spans="1:6" x14ac:dyDescent="0.2">
      <c r="A15" s="21" t="s">
        <v>18</v>
      </c>
      <c r="B15" s="16"/>
      <c r="C15" s="22">
        <f ca="1">(C7+C11)+(C8+C12)*INT(MAX(F21:F3528))</f>
        <v>59392.889994025652</v>
      </c>
      <c r="E15" s="23" t="s">
        <v>53</v>
      </c>
      <c r="F15" s="17">
        <v>1</v>
      </c>
    </row>
    <row r="16" spans="1:6" x14ac:dyDescent="0.2">
      <c r="A16" s="25" t="s">
        <v>6</v>
      </c>
      <c r="B16" s="16"/>
      <c r="C16" s="26">
        <f ca="1">+C8+C12</f>
        <v>1.1833635437741892</v>
      </c>
      <c r="E16" s="23" t="s">
        <v>47</v>
      </c>
      <c r="F16" s="24">
        <f ca="1">NOW()+15018.5+$C$5/24</f>
        <v>59952.771976273143</v>
      </c>
    </row>
    <row r="17" spans="1:17" ht="13.5" thickBot="1" x14ac:dyDescent="0.25">
      <c r="A17" s="23" t="s">
        <v>42</v>
      </c>
      <c r="B17" s="16"/>
      <c r="C17" s="16">
        <f>COUNT(C21:C2186)</f>
        <v>70</v>
      </c>
      <c r="E17" s="23" t="s">
        <v>54</v>
      </c>
      <c r="F17" s="24">
        <f ca="1">ROUND(2*(F16-$C$7)/$C$8,0)/2+F15</f>
        <v>10214</v>
      </c>
    </row>
    <row r="18" spans="1:17" ht="14.25" thickTop="1" thickBot="1" x14ac:dyDescent="0.25">
      <c r="A18" s="25" t="s">
        <v>7</v>
      </c>
      <c r="B18" s="16"/>
      <c r="C18" s="28">
        <f ca="1">+C15</f>
        <v>59392.889994025652</v>
      </c>
      <c r="D18" s="29">
        <f ca="1">+C16</f>
        <v>1.1833635437741892</v>
      </c>
      <c r="E18" s="23" t="s">
        <v>48</v>
      </c>
      <c r="F18" s="20">
        <f ca="1">ROUND(2*(F16-$C$15)/$C$16,0)/2+F15</f>
        <v>474</v>
      </c>
    </row>
    <row r="19" spans="1:17" ht="13.5" thickTop="1" x14ac:dyDescent="0.2">
      <c r="E19" s="23" t="s">
        <v>49</v>
      </c>
      <c r="F19" s="27">
        <f ca="1">+$C$15+$C$16*F18-15018.5-$C$5/24</f>
        <v>44935.700147107957</v>
      </c>
    </row>
    <row r="20" spans="1:17" ht="13.5" thickBot="1" x14ac:dyDescent="0.25">
      <c r="A20" s="6" t="s">
        <v>8</v>
      </c>
      <c r="B20" s="6" t="s">
        <v>30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69</v>
      </c>
      <c r="I20" s="9" t="s">
        <v>72</v>
      </c>
      <c r="J20" s="9" t="s">
        <v>67</v>
      </c>
      <c r="K20" s="9" t="s">
        <v>65</v>
      </c>
      <c r="L20" s="9" t="s">
        <v>41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17" x14ac:dyDescent="0.2">
      <c r="A21" s="58" t="s">
        <v>287</v>
      </c>
      <c r="B21" s="59" t="s">
        <v>36</v>
      </c>
      <c r="C21" s="58">
        <v>43720.42</v>
      </c>
      <c r="D21" s="58" t="s">
        <v>72</v>
      </c>
      <c r="E21" s="33">
        <f t="shared" ref="E21:E47" si="0">+(C21-C$7)/C$8</f>
        <v>-3503.9999922255579</v>
      </c>
      <c r="F21">
        <f t="shared" ref="F21:F47" si="1">ROUND(2*E21,0)/2</f>
        <v>-3504</v>
      </c>
      <c r="G21">
        <f t="shared" ref="G21:G47" si="2">+C21-(C$7+F21*C$8)</f>
        <v>9.1999972937628627E-6</v>
      </c>
      <c r="J21">
        <f>+G21</f>
        <v>9.1999972937628627E-6</v>
      </c>
      <c r="O21">
        <f t="shared" ref="O21:O47" ca="1" si="3">+C$11+C$12*$F21</f>
        <v>3.2294802986288333E-3</v>
      </c>
      <c r="Q21" s="2">
        <f t="shared" ref="Q21:Q47" si="4">+C21-15018.5</f>
        <v>28701.919999999998</v>
      </c>
    </row>
    <row r="22" spans="1:17" x14ac:dyDescent="0.2">
      <c r="A22" s="58" t="s">
        <v>87</v>
      </c>
      <c r="B22" s="59" t="s">
        <v>36</v>
      </c>
      <c r="C22" s="58">
        <v>44443.457999999999</v>
      </c>
      <c r="D22" s="58" t="s">
        <v>72</v>
      </c>
      <c r="E22" s="33">
        <f t="shared" si="0"/>
        <v>-2892.9982115405146</v>
      </c>
      <c r="F22">
        <f t="shared" si="1"/>
        <v>-2893</v>
      </c>
      <c r="G22">
        <f t="shared" si="2"/>
        <v>2.116399999067653E-3</v>
      </c>
      <c r="I22">
        <f>+G22</f>
        <v>2.116399999067653E-3</v>
      </c>
      <c r="O22">
        <f t="shared" ca="1" si="3"/>
        <v>2.4619263281241452E-3</v>
      </c>
      <c r="Q22" s="2">
        <f t="shared" si="4"/>
        <v>29424.957999999999</v>
      </c>
    </row>
    <row r="23" spans="1:17" x14ac:dyDescent="0.2">
      <c r="A23" s="58" t="s">
        <v>90</v>
      </c>
      <c r="B23" s="59" t="s">
        <v>36</v>
      </c>
      <c r="C23" s="58">
        <v>44875.381000000001</v>
      </c>
      <c r="D23" s="58" t="s">
        <v>72</v>
      </c>
      <c r="E23" s="33">
        <f t="shared" si="0"/>
        <v>-2528.0025652275581</v>
      </c>
      <c r="F23">
        <f t="shared" si="1"/>
        <v>-2528</v>
      </c>
      <c r="G23">
        <f t="shared" si="2"/>
        <v>-3.0355999988387339E-3</v>
      </c>
      <c r="I23">
        <f>+G23</f>
        <v>-3.0355999988387339E-3</v>
      </c>
      <c r="O23">
        <f t="shared" ca="1" si="3"/>
        <v>2.0034039071188899E-3</v>
      </c>
      <c r="Q23" s="2">
        <f t="shared" si="4"/>
        <v>29856.881000000001</v>
      </c>
    </row>
    <row r="24" spans="1:17" x14ac:dyDescent="0.2">
      <c r="A24" s="58" t="s">
        <v>90</v>
      </c>
      <c r="B24" s="59" t="s">
        <v>36</v>
      </c>
      <c r="C24" s="58">
        <v>45036.324000000001</v>
      </c>
      <c r="D24" s="58" t="s">
        <v>72</v>
      </c>
      <c r="E24" s="33">
        <f t="shared" si="0"/>
        <v>-2391.998012785235</v>
      </c>
      <c r="F24">
        <f t="shared" si="1"/>
        <v>-2392</v>
      </c>
      <c r="G24">
        <f t="shared" si="2"/>
        <v>2.3516000001109205E-3</v>
      </c>
      <c r="I24">
        <f>+G24</f>
        <v>2.3516000001109205E-3</v>
      </c>
      <c r="O24">
        <f t="shared" ca="1" si="3"/>
        <v>1.8325571968265206E-3</v>
      </c>
      <c r="Q24" s="2">
        <f t="shared" si="4"/>
        <v>30017.824000000001</v>
      </c>
    </row>
    <row r="25" spans="1:17" x14ac:dyDescent="0.2">
      <c r="A25" s="58" t="s">
        <v>90</v>
      </c>
      <c r="B25" s="59" t="s">
        <v>36</v>
      </c>
      <c r="C25" s="58">
        <v>45036.332000000002</v>
      </c>
      <c r="D25" s="58" t="s">
        <v>72</v>
      </c>
      <c r="E25" s="33">
        <f t="shared" si="0"/>
        <v>-2391.9912524016222</v>
      </c>
      <c r="F25">
        <f t="shared" si="1"/>
        <v>-2392</v>
      </c>
      <c r="G25">
        <f t="shared" si="2"/>
        <v>1.0351600001740735E-2</v>
      </c>
      <c r="I25">
        <f>+G25</f>
        <v>1.0351600001740735E-2</v>
      </c>
      <c r="O25">
        <f t="shared" ca="1" si="3"/>
        <v>1.8325571968265206E-3</v>
      </c>
      <c r="Q25" s="2">
        <f t="shared" si="4"/>
        <v>30017.832000000002</v>
      </c>
    </row>
    <row r="26" spans="1:17" x14ac:dyDescent="0.2">
      <c r="A26" s="58" t="s">
        <v>102</v>
      </c>
      <c r="B26" s="59" t="s">
        <v>36</v>
      </c>
      <c r="C26" s="58">
        <v>45346.358699999997</v>
      </c>
      <c r="D26" s="58" t="s">
        <v>72</v>
      </c>
      <c r="E26" s="33">
        <f t="shared" si="0"/>
        <v>-2130.0038246870286</v>
      </c>
      <c r="F26">
        <f t="shared" si="1"/>
        <v>-2130</v>
      </c>
      <c r="G26">
        <f t="shared" si="2"/>
        <v>-4.5259999969857745E-3</v>
      </c>
      <c r="J26">
        <f>+G26</f>
        <v>-4.5259999969857745E-3</v>
      </c>
      <c r="O26">
        <f t="shared" ca="1" si="3"/>
        <v>1.5034260343515155E-3</v>
      </c>
      <c r="Q26" s="2">
        <f t="shared" si="4"/>
        <v>30327.858699999997</v>
      </c>
    </row>
    <row r="27" spans="1:17" x14ac:dyDescent="0.2">
      <c r="A27" s="58" t="s">
        <v>106</v>
      </c>
      <c r="B27" s="59" t="s">
        <v>36</v>
      </c>
      <c r="C27" s="58">
        <v>45605.520400000001</v>
      </c>
      <c r="D27" s="58" t="s">
        <v>72</v>
      </c>
      <c r="E27" s="33">
        <f t="shared" si="0"/>
        <v>-1910.9997610204362</v>
      </c>
      <c r="F27">
        <f t="shared" si="1"/>
        <v>-1911</v>
      </c>
      <c r="G27">
        <f t="shared" si="2"/>
        <v>2.8280000697122887E-4</v>
      </c>
      <c r="J27">
        <f>+G27</f>
        <v>2.8280000697122887E-4</v>
      </c>
      <c r="O27">
        <f t="shared" ca="1" si="3"/>
        <v>1.2283125817483622E-3</v>
      </c>
      <c r="Q27" s="2">
        <f t="shared" si="4"/>
        <v>30587.020400000001</v>
      </c>
    </row>
    <row r="28" spans="1:17" x14ac:dyDescent="0.2">
      <c r="A28" s="58" t="s">
        <v>110</v>
      </c>
      <c r="B28" s="59" t="s">
        <v>36</v>
      </c>
      <c r="C28" s="58">
        <v>46592.448299999996</v>
      </c>
      <c r="D28" s="58" t="s">
        <v>72</v>
      </c>
      <c r="E28" s="33">
        <f t="shared" si="0"/>
        <v>-1076.9983609449944</v>
      </c>
      <c r="F28">
        <f t="shared" si="1"/>
        <v>-1077</v>
      </c>
      <c r="G28">
        <f t="shared" si="2"/>
        <v>1.9395999988773838E-3</v>
      </c>
      <c r="J28">
        <f>+G28</f>
        <v>1.9395999988773838E-3</v>
      </c>
      <c r="O28">
        <f t="shared" ca="1" si="3"/>
        <v>1.8062025539662793E-4</v>
      </c>
      <c r="Q28" s="2">
        <f t="shared" si="4"/>
        <v>31573.948299999996</v>
      </c>
    </row>
    <row r="29" spans="1:17" x14ac:dyDescent="0.2">
      <c r="A29" s="58" t="s">
        <v>115</v>
      </c>
      <c r="B29" s="59" t="s">
        <v>36</v>
      </c>
      <c r="C29" s="58">
        <v>47140.339</v>
      </c>
      <c r="D29" s="58" t="s">
        <v>72</v>
      </c>
      <c r="E29" s="33">
        <f t="shared" si="0"/>
        <v>-614.0044473183566</v>
      </c>
      <c r="F29">
        <f t="shared" si="1"/>
        <v>-614</v>
      </c>
      <c r="G29">
        <f t="shared" si="2"/>
        <v>-5.262799997581169E-3</v>
      </c>
      <c r="I29">
        <f>+G29</f>
        <v>-5.262799997581169E-3</v>
      </c>
      <c r="O29">
        <f t="shared" ca="1" si="3"/>
        <v>-4.0101229508401112E-4</v>
      </c>
      <c r="Q29" s="2">
        <f t="shared" si="4"/>
        <v>32121.839</v>
      </c>
    </row>
    <row r="30" spans="1:17" x14ac:dyDescent="0.2">
      <c r="A30" s="58" t="s">
        <v>115</v>
      </c>
      <c r="B30" s="59" t="s">
        <v>36</v>
      </c>
      <c r="C30" s="58">
        <v>47140.346599999997</v>
      </c>
      <c r="D30" s="58" t="s">
        <v>72</v>
      </c>
      <c r="E30" s="33">
        <f t="shared" si="0"/>
        <v>-613.99802495392839</v>
      </c>
      <c r="F30">
        <f t="shared" si="1"/>
        <v>-614</v>
      </c>
      <c r="G30">
        <f t="shared" si="2"/>
        <v>2.3371999996015802E-3</v>
      </c>
      <c r="J30">
        <f>+G30</f>
        <v>2.3371999996015802E-3</v>
      </c>
      <c r="O30">
        <f t="shared" ca="1" si="3"/>
        <v>-4.0101229508401112E-4</v>
      </c>
      <c r="Q30" s="2">
        <f t="shared" si="4"/>
        <v>32121.846599999997</v>
      </c>
    </row>
    <row r="31" spans="1:17" x14ac:dyDescent="0.2">
      <c r="A31" s="58" t="s">
        <v>123</v>
      </c>
      <c r="B31" s="59" t="s">
        <v>36</v>
      </c>
      <c r="C31" s="58">
        <v>47728.476999999999</v>
      </c>
      <c r="D31" s="58" t="s">
        <v>72</v>
      </c>
      <c r="E31" s="33">
        <f t="shared" si="0"/>
        <v>-116.99963527730303</v>
      </c>
      <c r="F31">
        <f t="shared" si="1"/>
        <v>-117</v>
      </c>
      <c r="G31">
        <f t="shared" si="2"/>
        <v>4.3160000495845452E-4</v>
      </c>
      <c r="I31">
        <f>+G31</f>
        <v>4.3160000495845452E-4</v>
      </c>
      <c r="O31">
        <f t="shared" ca="1" si="3"/>
        <v>-1.0253565231377424E-3</v>
      </c>
      <c r="Q31" s="2">
        <f t="shared" si="4"/>
        <v>32709.976999999999</v>
      </c>
    </row>
    <row r="32" spans="1:17" x14ac:dyDescent="0.2">
      <c r="A32" s="58" t="s">
        <v>123</v>
      </c>
      <c r="B32" s="59" t="s">
        <v>36</v>
      </c>
      <c r="C32" s="58">
        <v>47863.3802</v>
      </c>
      <c r="D32" s="58" t="s">
        <v>72</v>
      </c>
      <c r="E32" s="33">
        <f t="shared" si="0"/>
        <v>-2.9999624798692754</v>
      </c>
      <c r="F32">
        <f t="shared" si="1"/>
        <v>-3</v>
      </c>
      <c r="G32">
        <f t="shared" si="2"/>
        <v>4.4400003389455378E-5</v>
      </c>
      <c r="J32">
        <f>+G32</f>
        <v>4.4400003389455378E-5</v>
      </c>
      <c r="O32">
        <f t="shared" ca="1" si="3"/>
        <v>-1.1685662655886988E-3</v>
      </c>
      <c r="Q32" s="2">
        <f t="shared" si="4"/>
        <v>32844.8802</v>
      </c>
    </row>
    <row r="33" spans="1:17" x14ac:dyDescent="0.2">
      <c r="A33" s="58" t="s">
        <v>123</v>
      </c>
      <c r="B33" s="59" t="s">
        <v>36</v>
      </c>
      <c r="C33" s="58">
        <v>47863.380899999996</v>
      </c>
      <c r="D33" s="58" t="s">
        <v>72</v>
      </c>
      <c r="E33" s="33">
        <f t="shared" si="0"/>
        <v>-2.999370946305941</v>
      </c>
      <c r="F33">
        <f t="shared" si="1"/>
        <v>-3</v>
      </c>
      <c r="G33">
        <f t="shared" si="2"/>
        <v>7.4440000025788322E-4</v>
      </c>
      <c r="J33">
        <f>+G33</f>
        <v>7.4440000025788322E-4</v>
      </c>
      <c r="O33">
        <f t="shared" ca="1" si="3"/>
        <v>-1.1685662655886988E-3</v>
      </c>
      <c r="Q33" s="2">
        <f t="shared" si="4"/>
        <v>32844.880899999996</v>
      </c>
    </row>
    <row r="34" spans="1:17" x14ac:dyDescent="0.2">
      <c r="A34" t="s">
        <v>13</v>
      </c>
      <c r="B34" s="5"/>
      <c r="C34" s="11">
        <v>47866.930249999998</v>
      </c>
      <c r="D34" s="11"/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3"/>
        <v>-1.1723349430216188E-3</v>
      </c>
      <c r="Q34" s="2">
        <f t="shared" si="4"/>
        <v>32848.430249999998</v>
      </c>
    </row>
    <row r="35" spans="1:17" x14ac:dyDescent="0.2">
      <c r="A35" t="s">
        <v>31</v>
      </c>
      <c r="B35" s="5"/>
      <c r="C35" s="32">
        <v>49567.421900000001</v>
      </c>
      <c r="D35" s="11">
        <v>4.0000000000000002E-4</v>
      </c>
      <c r="E35">
        <f t="shared" si="0"/>
        <v>1436.9969852069314</v>
      </c>
      <c r="F35">
        <f t="shared" si="1"/>
        <v>1437</v>
      </c>
      <c r="G35">
        <f t="shared" si="2"/>
        <v>-3.5675999970408157E-3</v>
      </c>
      <c r="J35">
        <f>+G35</f>
        <v>-3.5675999970408157E-3</v>
      </c>
      <c r="O35">
        <f t="shared" ca="1" si="3"/>
        <v>-2.9775314333902545E-3</v>
      </c>
      <c r="Q35" s="2">
        <f t="shared" si="4"/>
        <v>34548.921900000001</v>
      </c>
    </row>
    <row r="36" spans="1:17" x14ac:dyDescent="0.2">
      <c r="A36" t="s">
        <v>31</v>
      </c>
      <c r="B36" s="5"/>
      <c r="C36" s="11">
        <v>49567.422299999998</v>
      </c>
      <c r="D36" s="11"/>
      <c r="E36">
        <f t="shared" si="0"/>
        <v>1436.9973232261098</v>
      </c>
      <c r="F36">
        <f t="shared" si="1"/>
        <v>1437</v>
      </c>
      <c r="G36">
        <f t="shared" si="2"/>
        <v>-3.167599999869708E-3</v>
      </c>
      <c r="J36">
        <f>+G36</f>
        <v>-3.167599999869708E-3</v>
      </c>
      <c r="O36">
        <f t="shared" ca="1" si="3"/>
        <v>-2.9775314333902545E-3</v>
      </c>
      <c r="Q36" s="2">
        <f t="shared" si="4"/>
        <v>34548.922299999998</v>
      </c>
    </row>
    <row r="37" spans="1:17" x14ac:dyDescent="0.2">
      <c r="A37" s="33" t="s">
        <v>32</v>
      </c>
      <c r="B37" s="13"/>
      <c r="C37" s="14">
        <v>50380.394999999997</v>
      </c>
      <c r="D37" s="14">
        <v>3.0000000000000001E-3</v>
      </c>
      <c r="E37" s="33">
        <f t="shared" si="0"/>
        <v>2123.9982379060107</v>
      </c>
      <c r="F37">
        <f t="shared" si="1"/>
        <v>2124</v>
      </c>
      <c r="G37">
        <f t="shared" si="2"/>
        <v>-2.0852000016020611E-3</v>
      </c>
      <c r="I37">
        <f>+G37</f>
        <v>-2.0852000016020611E-3</v>
      </c>
      <c r="O37">
        <f t="shared" ca="1" si="3"/>
        <v>-3.8405585655289132E-3</v>
      </c>
      <c r="Q37" s="2">
        <f t="shared" si="4"/>
        <v>35361.894999999997</v>
      </c>
    </row>
    <row r="38" spans="1:17" x14ac:dyDescent="0.2">
      <c r="A38" s="12" t="s">
        <v>58</v>
      </c>
      <c r="B38" s="13" t="s">
        <v>36</v>
      </c>
      <c r="C38" s="14">
        <v>51053.731</v>
      </c>
      <c r="D38" s="14"/>
      <c r="E38" s="33">
        <f t="shared" si="0"/>
        <v>2692.9994453105264</v>
      </c>
      <c r="F38">
        <f t="shared" si="1"/>
        <v>2693</v>
      </c>
      <c r="G38">
        <f t="shared" si="2"/>
        <v>-6.5639999957056716E-4</v>
      </c>
      <c r="I38">
        <f>+G38</f>
        <v>-6.5639999957056716E-4</v>
      </c>
      <c r="O38">
        <f t="shared" ca="1" si="3"/>
        <v>-4.5553510519727222E-3</v>
      </c>
      <c r="Q38" s="2">
        <f t="shared" si="4"/>
        <v>36035.231</v>
      </c>
    </row>
    <row r="39" spans="1:17" x14ac:dyDescent="0.2">
      <c r="A39" s="34" t="s">
        <v>33</v>
      </c>
      <c r="B39" s="13"/>
      <c r="C39" s="35">
        <v>51608.723700000002</v>
      </c>
      <c r="D39" s="14">
        <v>2.9999999999999997E-4</v>
      </c>
      <c r="E39" s="33">
        <f t="shared" si="0"/>
        <v>3161.9948894880126</v>
      </c>
      <c r="F39">
        <f t="shared" si="1"/>
        <v>3162</v>
      </c>
      <c r="G39">
        <f t="shared" si="2"/>
        <v>-6.047599992598407E-3</v>
      </c>
      <c r="L39">
        <f>+G39</f>
        <v>-6.047599992598407E-3</v>
      </c>
      <c r="O39">
        <f t="shared" ca="1" si="3"/>
        <v>-5.144520957319201E-3</v>
      </c>
      <c r="Q39" s="2">
        <f t="shared" si="4"/>
        <v>36590.223700000002</v>
      </c>
    </row>
    <row r="40" spans="1:17" x14ac:dyDescent="0.2">
      <c r="A40" s="33" t="s">
        <v>34</v>
      </c>
      <c r="B40" s="13" t="s">
        <v>35</v>
      </c>
      <c r="C40" s="14">
        <v>52038.876799999998</v>
      </c>
      <c r="D40" s="14">
        <v>5.0000000000000001E-4</v>
      </c>
      <c r="E40" s="33">
        <f t="shared" si="0"/>
        <v>3525.494885431779</v>
      </c>
      <c r="F40">
        <f t="shared" si="1"/>
        <v>3525.5</v>
      </c>
      <c r="G40">
        <f t="shared" si="2"/>
        <v>-6.0524000000441447E-3</v>
      </c>
      <c r="K40">
        <f t="shared" ref="K40:K69" si="5">+G40</f>
        <v>-6.0524000000441447E-3</v>
      </c>
      <c r="O40">
        <f t="shared" ca="1" si="3"/>
        <v>-5.6011590396079962E-3</v>
      </c>
      <c r="Q40" s="2">
        <f t="shared" si="4"/>
        <v>37020.376799999998</v>
      </c>
    </row>
    <row r="41" spans="1:17" x14ac:dyDescent="0.2">
      <c r="A41" s="33" t="s">
        <v>34</v>
      </c>
      <c r="B41" s="13" t="s">
        <v>35</v>
      </c>
      <c r="C41" s="14">
        <v>52044.794099999999</v>
      </c>
      <c r="D41" s="14">
        <v>5.0000000000000001E-4</v>
      </c>
      <c r="E41" s="33">
        <f t="shared" si="0"/>
        <v>3530.4952876746047</v>
      </c>
      <c r="F41">
        <f t="shared" si="1"/>
        <v>3530.5</v>
      </c>
      <c r="G41">
        <f t="shared" si="2"/>
        <v>-5.5763999989721924E-3</v>
      </c>
      <c r="K41">
        <f t="shared" si="5"/>
        <v>-5.5763999989721924E-3</v>
      </c>
      <c r="O41">
        <f t="shared" ca="1" si="3"/>
        <v>-5.6074401686628632E-3</v>
      </c>
      <c r="Q41" s="2">
        <f t="shared" si="4"/>
        <v>37026.294099999999</v>
      </c>
    </row>
    <row r="42" spans="1:17" x14ac:dyDescent="0.2">
      <c r="A42" s="33" t="s">
        <v>34</v>
      </c>
      <c r="B42" s="13" t="s">
        <v>35</v>
      </c>
      <c r="C42" s="14">
        <v>52051.894099999998</v>
      </c>
      <c r="D42" s="14">
        <v>5.0000000000000001E-4</v>
      </c>
      <c r="E42" s="33">
        <f t="shared" si="0"/>
        <v>3536.4951281295503</v>
      </c>
      <c r="F42">
        <f t="shared" si="1"/>
        <v>3536.5</v>
      </c>
      <c r="G42">
        <f t="shared" si="2"/>
        <v>-5.7652000032248907E-3</v>
      </c>
      <c r="K42">
        <f t="shared" si="5"/>
        <v>-5.7652000032248907E-3</v>
      </c>
      <c r="O42">
        <f t="shared" ca="1" si="3"/>
        <v>-5.6149775235287032E-3</v>
      </c>
      <c r="Q42" s="2">
        <f t="shared" si="4"/>
        <v>37033.394099999998</v>
      </c>
    </row>
    <row r="43" spans="1:17" x14ac:dyDescent="0.2">
      <c r="A43" s="33" t="s">
        <v>34</v>
      </c>
      <c r="B43" s="13" t="s">
        <v>36</v>
      </c>
      <c r="C43" s="14">
        <v>52054.852149999999</v>
      </c>
      <c r="D43" s="14">
        <v>1.1E-4</v>
      </c>
      <c r="E43" s="33">
        <f t="shared" si="0"/>
        <v>3538.9948222221929</v>
      </c>
      <c r="F43">
        <f t="shared" si="1"/>
        <v>3539</v>
      </c>
      <c r="G43">
        <f t="shared" si="2"/>
        <v>-6.1272000020835549E-3</v>
      </c>
      <c r="K43">
        <f t="shared" si="5"/>
        <v>-6.1272000020835549E-3</v>
      </c>
      <c r="O43">
        <f t="shared" ca="1" si="3"/>
        <v>-5.6181180880561362E-3</v>
      </c>
      <c r="Q43" s="2">
        <f t="shared" si="4"/>
        <v>37036.352149999999</v>
      </c>
    </row>
    <row r="44" spans="1:17" x14ac:dyDescent="0.2">
      <c r="A44" s="33" t="s">
        <v>34</v>
      </c>
      <c r="B44" s="13" t="s">
        <v>36</v>
      </c>
      <c r="C44" s="14">
        <v>52073.7857</v>
      </c>
      <c r="D44" s="14">
        <v>2.0000000000000001E-4</v>
      </c>
      <c r="E44" s="33">
        <f t="shared" si="0"/>
        <v>3554.9945798624417</v>
      </c>
      <c r="F44">
        <f t="shared" si="1"/>
        <v>3555</v>
      </c>
      <c r="G44">
        <f t="shared" si="2"/>
        <v>-6.4139999958570115E-3</v>
      </c>
      <c r="K44">
        <f t="shared" si="5"/>
        <v>-6.4139999958570115E-3</v>
      </c>
      <c r="O44">
        <f t="shared" ca="1" si="3"/>
        <v>-5.6382177010317093E-3</v>
      </c>
      <c r="Q44" s="2">
        <f t="shared" si="4"/>
        <v>37055.2857</v>
      </c>
    </row>
    <row r="45" spans="1:17" x14ac:dyDescent="0.2">
      <c r="A45" s="33" t="s">
        <v>34</v>
      </c>
      <c r="B45" s="13" t="s">
        <v>35</v>
      </c>
      <c r="C45" s="14">
        <v>52076.744400000003</v>
      </c>
      <c r="D45" s="14">
        <v>2.9999999999999997E-4</v>
      </c>
      <c r="E45" s="33">
        <f t="shared" si="0"/>
        <v>3557.494823236254</v>
      </c>
      <c r="F45">
        <f t="shared" si="1"/>
        <v>3557.5</v>
      </c>
      <c r="G45">
        <f t="shared" si="2"/>
        <v>-6.1259999929461628E-3</v>
      </c>
      <c r="K45">
        <f t="shared" si="5"/>
        <v>-6.1259999929461628E-3</v>
      </c>
      <c r="O45">
        <f t="shared" ca="1" si="3"/>
        <v>-5.6413582655591423E-3</v>
      </c>
      <c r="Q45" s="2">
        <f t="shared" si="4"/>
        <v>37058.244400000003</v>
      </c>
    </row>
    <row r="46" spans="1:17" x14ac:dyDescent="0.2">
      <c r="A46" s="33" t="s">
        <v>34</v>
      </c>
      <c r="B46" s="13" t="s">
        <v>36</v>
      </c>
      <c r="C46" s="14">
        <v>52079.703000000001</v>
      </c>
      <c r="D46" s="14">
        <v>2.9999999999999997E-4</v>
      </c>
      <c r="E46" s="33">
        <f t="shared" si="0"/>
        <v>3559.9949821052674</v>
      </c>
      <c r="F46">
        <f t="shared" si="1"/>
        <v>3560</v>
      </c>
      <c r="G46">
        <f t="shared" si="2"/>
        <v>-5.9379999947850592E-3</v>
      </c>
      <c r="K46">
        <f t="shared" si="5"/>
        <v>-5.9379999947850592E-3</v>
      </c>
      <c r="O46">
        <f t="shared" ca="1" si="3"/>
        <v>-5.6444988300865754E-3</v>
      </c>
      <c r="Q46" s="2">
        <f t="shared" si="4"/>
        <v>37061.203000000001</v>
      </c>
    </row>
    <row r="47" spans="1:17" x14ac:dyDescent="0.2">
      <c r="A47" s="33" t="s">
        <v>34</v>
      </c>
      <c r="B47" s="13" t="s">
        <v>36</v>
      </c>
      <c r="C47" s="14">
        <v>52080.886039999998</v>
      </c>
      <c r="D47" s="14">
        <v>1.9000000000000001E-4</v>
      </c>
      <c r="E47" s="33">
        <f t="shared" si="0"/>
        <v>3560.9947076336898</v>
      </c>
      <c r="F47">
        <f t="shared" si="1"/>
        <v>3561</v>
      </c>
      <c r="G47">
        <f t="shared" si="2"/>
        <v>-6.2628000014228746E-3</v>
      </c>
      <c r="K47">
        <f t="shared" si="5"/>
        <v>-6.2628000014228746E-3</v>
      </c>
      <c r="O47">
        <f t="shared" ca="1" si="3"/>
        <v>-5.6457550558975484E-3</v>
      </c>
      <c r="Q47" s="2">
        <f t="shared" si="4"/>
        <v>37062.386039999998</v>
      </c>
    </row>
    <row r="48" spans="1:17" x14ac:dyDescent="0.2">
      <c r="A48" s="33" t="s">
        <v>34</v>
      </c>
      <c r="B48" s="13" t="s">
        <v>36</v>
      </c>
      <c r="C48" s="14">
        <v>52093.902699999999</v>
      </c>
      <c r="D48" s="14">
        <v>5.0000000000000001E-4</v>
      </c>
      <c r="E48" s="33">
        <f t="shared" ref="E48:E86" si="6">+(C48-C$7)/C$8</f>
        <v>3571.9944095007731</v>
      </c>
      <c r="F48">
        <f t="shared" ref="F48:F89" si="7">ROUND(2*E48,0)/2</f>
        <v>3572</v>
      </c>
      <c r="G48">
        <f t="shared" ref="G48:G86" si="8">+C48-(C$7+F48*C$8)</f>
        <v>-6.615600002987776E-3</v>
      </c>
      <c r="K48">
        <f t="shared" si="5"/>
        <v>-6.615600002987776E-3</v>
      </c>
      <c r="O48">
        <f t="shared" ref="O48:O86" ca="1" si="9">+C$11+C$12*$F48</f>
        <v>-5.6595735398182554E-3</v>
      </c>
      <c r="Q48" s="2">
        <f t="shared" ref="Q48:Q86" si="10">+C48-15018.5</f>
        <v>37075.402699999999</v>
      </c>
    </row>
    <row r="49" spans="1:17" x14ac:dyDescent="0.2">
      <c r="A49" s="33" t="s">
        <v>34</v>
      </c>
      <c r="B49" s="13" t="s">
        <v>35</v>
      </c>
      <c r="C49" s="14">
        <v>52108.696300000003</v>
      </c>
      <c r="D49" s="14">
        <v>2.9999999999999997E-4</v>
      </c>
      <c r="E49" s="33">
        <f t="shared" si="6"/>
        <v>3584.4957108746221</v>
      </c>
      <c r="F49">
        <f t="shared" si="7"/>
        <v>3584.5</v>
      </c>
      <c r="G49">
        <f t="shared" si="8"/>
        <v>-5.0755999909597449E-3</v>
      </c>
      <c r="K49">
        <f t="shared" si="5"/>
        <v>-5.0755999909597449E-3</v>
      </c>
      <c r="O49">
        <f t="shared" ca="1" si="9"/>
        <v>-5.6752763624554215E-3</v>
      </c>
      <c r="Q49" s="2">
        <f t="shared" si="10"/>
        <v>37090.196300000003</v>
      </c>
    </row>
    <row r="50" spans="1:17" x14ac:dyDescent="0.2">
      <c r="A50" s="33" t="s">
        <v>34</v>
      </c>
      <c r="B50" s="13" t="s">
        <v>36</v>
      </c>
      <c r="C50" s="14">
        <v>52111.652699999999</v>
      </c>
      <c r="D50" s="14">
        <v>5.9999999999999995E-4</v>
      </c>
      <c r="E50" s="33">
        <f t="shared" si="6"/>
        <v>3586.9940106381405</v>
      </c>
      <c r="F50">
        <f t="shared" si="7"/>
        <v>3587</v>
      </c>
      <c r="G50">
        <f t="shared" si="8"/>
        <v>-7.0876000027055852E-3</v>
      </c>
      <c r="K50">
        <f t="shared" si="5"/>
        <v>-7.0876000027055852E-3</v>
      </c>
      <c r="O50">
        <f t="shared" ca="1" si="9"/>
        <v>-5.6784169269828546E-3</v>
      </c>
      <c r="Q50" s="2">
        <f t="shared" si="10"/>
        <v>37093.152699999999</v>
      </c>
    </row>
    <row r="51" spans="1:17" x14ac:dyDescent="0.2">
      <c r="A51" s="33" t="s">
        <v>34</v>
      </c>
      <c r="B51" s="13" t="s">
        <v>36</v>
      </c>
      <c r="C51" s="14">
        <v>52112.837090000001</v>
      </c>
      <c r="D51" s="14">
        <v>1.3999999999999999E-4</v>
      </c>
      <c r="E51" s="33">
        <f t="shared" si="6"/>
        <v>3587.9948769813018</v>
      </c>
      <c r="F51">
        <f t="shared" si="7"/>
        <v>3588</v>
      </c>
      <c r="G51">
        <f t="shared" si="8"/>
        <v>-6.0623999961535446E-3</v>
      </c>
      <c r="K51">
        <f t="shared" si="5"/>
        <v>-6.0623999961535446E-3</v>
      </c>
      <c r="O51">
        <f t="shared" ca="1" si="9"/>
        <v>-5.6796731527938276E-3</v>
      </c>
      <c r="Q51" s="2">
        <f t="shared" si="10"/>
        <v>37094.337090000001</v>
      </c>
    </row>
    <row r="52" spans="1:17" x14ac:dyDescent="0.2">
      <c r="A52" s="33" t="s">
        <v>34</v>
      </c>
      <c r="B52" s="13" t="s">
        <v>35</v>
      </c>
      <c r="C52" s="14">
        <v>52114.614999999998</v>
      </c>
      <c r="D52" s="14">
        <v>5.9999999999999995E-4</v>
      </c>
      <c r="E52" s="33">
        <f t="shared" si="6"/>
        <v>3589.4972961845747</v>
      </c>
      <c r="F52">
        <f t="shared" si="7"/>
        <v>3589.5</v>
      </c>
      <c r="G52">
        <f t="shared" si="8"/>
        <v>-3.1995999961509369E-3</v>
      </c>
      <c r="K52">
        <f t="shared" si="5"/>
        <v>-3.1995999961509369E-3</v>
      </c>
      <c r="O52">
        <f t="shared" ca="1" si="9"/>
        <v>-5.6815574915102876E-3</v>
      </c>
      <c r="Q52" s="2">
        <f t="shared" si="10"/>
        <v>37096.114999999998</v>
      </c>
    </row>
    <row r="53" spans="1:17" x14ac:dyDescent="0.2">
      <c r="A53" s="33" t="s">
        <v>34</v>
      </c>
      <c r="B53" s="13" t="s">
        <v>35</v>
      </c>
      <c r="C53" s="14">
        <v>52154.844700000001</v>
      </c>
      <c r="D53" s="14">
        <v>4.0000000000000002E-4</v>
      </c>
      <c r="E53" s="33">
        <f t="shared" si="6"/>
        <v>3623.4933217550524</v>
      </c>
      <c r="F53">
        <f t="shared" si="7"/>
        <v>3623.5</v>
      </c>
      <c r="G53">
        <f t="shared" si="8"/>
        <v>-7.902799996372778E-3</v>
      </c>
      <c r="K53">
        <f t="shared" si="5"/>
        <v>-7.902799996372778E-3</v>
      </c>
      <c r="O53">
        <f t="shared" ca="1" si="9"/>
        <v>-5.7242691690833798E-3</v>
      </c>
      <c r="Q53" s="2">
        <f t="shared" si="10"/>
        <v>37136.344700000001</v>
      </c>
    </row>
    <row r="54" spans="1:17" x14ac:dyDescent="0.2">
      <c r="A54" s="33" t="s">
        <v>34</v>
      </c>
      <c r="B54" s="13" t="s">
        <v>35</v>
      </c>
      <c r="C54" s="14">
        <v>52159.58</v>
      </c>
      <c r="D54" s="14">
        <v>1E-3</v>
      </c>
      <c r="E54" s="33">
        <f t="shared" si="6"/>
        <v>3627.4948773193219</v>
      </c>
      <c r="F54">
        <f t="shared" si="7"/>
        <v>3627.5</v>
      </c>
      <c r="G54">
        <f t="shared" si="8"/>
        <v>-6.0619999931077473E-3</v>
      </c>
      <c r="K54">
        <f t="shared" si="5"/>
        <v>-6.0619999931077473E-3</v>
      </c>
      <c r="O54">
        <f t="shared" ca="1" si="9"/>
        <v>-5.7292940723272737E-3</v>
      </c>
      <c r="Q54" s="2">
        <f t="shared" si="10"/>
        <v>37141.08</v>
      </c>
    </row>
    <row r="55" spans="1:17" x14ac:dyDescent="0.2">
      <c r="A55" s="33" t="s">
        <v>34</v>
      </c>
      <c r="B55" s="13" t="s">
        <v>35</v>
      </c>
      <c r="C55" s="14">
        <v>52166.679700000001</v>
      </c>
      <c r="D55" s="14">
        <v>2.9999999999999997E-4</v>
      </c>
      <c r="E55" s="33">
        <f t="shared" si="6"/>
        <v>3633.4944642598821</v>
      </c>
      <c r="F55">
        <f t="shared" si="7"/>
        <v>3633.5</v>
      </c>
      <c r="G55">
        <f t="shared" si="8"/>
        <v>-6.5507999970577657E-3</v>
      </c>
      <c r="K55">
        <f t="shared" si="5"/>
        <v>-6.5507999970577657E-3</v>
      </c>
      <c r="O55">
        <f t="shared" ca="1" si="9"/>
        <v>-5.7368314271931129E-3</v>
      </c>
      <c r="Q55" s="2">
        <f t="shared" si="10"/>
        <v>37148.179700000001</v>
      </c>
    </row>
    <row r="56" spans="1:17" x14ac:dyDescent="0.2">
      <c r="A56" s="33" t="s">
        <v>34</v>
      </c>
      <c r="B56" s="13" t="s">
        <v>35</v>
      </c>
      <c r="C56" s="14">
        <v>52179.697099999998</v>
      </c>
      <c r="D56" s="14">
        <v>2.9999999999999997E-4</v>
      </c>
      <c r="E56" s="33">
        <f t="shared" si="6"/>
        <v>3644.4947914624463</v>
      </c>
      <c r="F56">
        <f t="shared" si="7"/>
        <v>3644.5</v>
      </c>
      <c r="G56">
        <f t="shared" si="8"/>
        <v>-6.1636000027647242E-3</v>
      </c>
      <c r="K56">
        <f t="shared" si="5"/>
        <v>-6.1636000027647242E-3</v>
      </c>
      <c r="O56">
        <f t="shared" ca="1" si="9"/>
        <v>-5.7506499111138198E-3</v>
      </c>
      <c r="Q56" s="2">
        <f t="shared" si="10"/>
        <v>37161.197099999998</v>
      </c>
    </row>
    <row r="57" spans="1:17" x14ac:dyDescent="0.2">
      <c r="A57" s="33" t="s">
        <v>34</v>
      </c>
      <c r="B57" s="13" t="s">
        <v>36</v>
      </c>
      <c r="C57" s="14">
        <v>52233.540699999998</v>
      </c>
      <c r="D57" s="14">
        <v>4.0000000000000002E-4</v>
      </c>
      <c r="E57" s="33">
        <f t="shared" si="6"/>
        <v>3689.9952153384988</v>
      </c>
      <c r="F57">
        <f t="shared" si="7"/>
        <v>3690</v>
      </c>
      <c r="G57">
        <f t="shared" si="8"/>
        <v>-5.6620000032125972E-3</v>
      </c>
      <c r="K57">
        <f t="shared" si="5"/>
        <v>-5.6620000032125972E-3</v>
      </c>
      <c r="O57">
        <f t="shared" ca="1" si="9"/>
        <v>-5.8078081855131051E-3</v>
      </c>
      <c r="Q57" s="2">
        <f t="shared" si="10"/>
        <v>37215.040699999998</v>
      </c>
    </row>
    <row r="58" spans="1:17" x14ac:dyDescent="0.2">
      <c r="A58" s="36" t="s">
        <v>37</v>
      </c>
      <c r="B58" s="37" t="s">
        <v>36</v>
      </c>
      <c r="C58" s="38">
        <v>52277.324289999997</v>
      </c>
      <c r="D58" s="38">
        <v>6.9999999999999994E-5</v>
      </c>
      <c r="E58" s="33">
        <f t="shared" si="6"/>
        <v>3726.9944483729773</v>
      </c>
      <c r="F58">
        <f t="shared" si="7"/>
        <v>3727</v>
      </c>
      <c r="G58">
        <f t="shared" si="8"/>
        <v>-6.5696000019670464E-3</v>
      </c>
      <c r="K58">
        <f t="shared" si="5"/>
        <v>-6.5696000019670464E-3</v>
      </c>
      <c r="O58">
        <f t="shared" ca="1" si="9"/>
        <v>-5.8542885405191173E-3</v>
      </c>
      <c r="Q58" s="2">
        <f t="shared" si="10"/>
        <v>37258.824289999997</v>
      </c>
    </row>
    <row r="59" spans="1:17" x14ac:dyDescent="0.2">
      <c r="A59" s="14" t="s">
        <v>38</v>
      </c>
      <c r="B59" s="39" t="s">
        <v>35</v>
      </c>
      <c r="C59" s="40">
        <v>52463.705300000001</v>
      </c>
      <c r="D59" s="41">
        <v>2.9999999999999997E-4</v>
      </c>
      <c r="E59" s="33">
        <f t="shared" si="6"/>
        <v>3884.495339053522</v>
      </c>
      <c r="F59">
        <f t="shared" si="7"/>
        <v>3884.5</v>
      </c>
      <c r="G59">
        <f t="shared" si="8"/>
        <v>-5.5155999943963252E-3</v>
      </c>
      <c r="K59">
        <f t="shared" si="5"/>
        <v>-5.5155999943963252E-3</v>
      </c>
      <c r="O59">
        <f t="shared" ca="1" si="9"/>
        <v>-6.0521441057474123E-3</v>
      </c>
      <c r="Q59" s="2">
        <f t="shared" si="10"/>
        <v>37445.205300000001</v>
      </c>
    </row>
    <row r="60" spans="1:17" x14ac:dyDescent="0.2">
      <c r="A60" s="14" t="s">
        <v>38</v>
      </c>
      <c r="B60" s="39" t="s">
        <v>35</v>
      </c>
      <c r="C60" s="40">
        <v>52464.888099999996</v>
      </c>
      <c r="D60" s="41">
        <v>2.9999999999999997E-4</v>
      </c>
      <c r="E60" s="33">
        <f t="shared" si="6"/>
        <v>3885.4948617704349</v>
      </c>
      <c r="F60">
        <f t="shared" si="7"/>
        <v>3885.5</v>
      </c>
      <c r="G60">
        <f t="shared" si="8"/>
        <v>-6.0804000022471882E-3</v>
      </c>
      <c r="K60">
        <f t="shared" si="5"/>
        <v>-6.0804000022471882E-3</v>
      </c>
      <c r="O60">
        <f t="shared" ca="1" si="9"/>
        <v>-6.0534003315583854E-3</v>
      </c>
      <c r="Q60" s="2">
        <f t="shared" si="10"/>
        <v>37446.388099999996</v>
      </c>
    </row>
    <row r="61" spans="1:17" x14ac:dyDescent="0.2">
      <c r="A61" s="14" t="s">
        <v>38</v>
      </c>
      <c r="B61" s="39" t="s">
        <v>35</v>
      </c>
      <c r="C61" s="40">
        <v>52482.638700000003</v>
      </c>
      <c r="D61" s="41">
        <v>5.0000000000000001E-4</v>
      </c>
      <c r="E61" s="33">
        <f t="shared" si="6"/>
        <v>3900.4949699365784</v>
      </c>
      <c r="F61">
        <f t="shared" si="7"/>
        <v>3900.5</v>
      </c>
      <c r="G61">
        <f t="shared" si="8"/>
        <v>-5.9523999952943996E-3</v>
      </c>
      <c r="K61">
        <f t="shared" si="5"/>
        <v>-5.9523999952943996E-3</v>
      </c>
      <c r="O61">
        <f t="shared" ca="1" si="9"/>
        <v>-6.0722437187229854E-3</v>
      </c>
      <c r="Q61" s="2">
        <f t="shared" si="10"/>
        <v>37464.138700000003</v>
      </c>
    </row>
    <row r="62" spans="1:17" x14ac:dyDescent="0.2">
      <c r="A62" s="14" t="s">
        <v>38</v>
      </c>
      <c r="B62" s="39" t="s">
        <v>36</v>
      </c>
      <c r="C62" s="40">
        <v>52518.730640000002</v>
      </c>
      <c r="D62" s="41">
        <v>1.9000000000000001E-4</v>
      </c>
      <c r="E62" s="33">
        <f t="shared" si="6"/>
        <v>3930.9943898956631</v>
      </c>
      <c r="F62">
        <f t="shared" si="7"/>
        <v>3931</v>
      </c>
      <c r="G62">
        <f t="shared" si="8"/>
        <v>-6.6387999977450818E-3</v>
      </c>
      <c r="K62">
        <f t="shared" si="5"/>
        <v>-6.6387999977450818E-3</v>
      </c>
      <c r="O62">
        <f t="shared" ca="1" si="9"/>
        <v>-6.1105586059576706E-3</v>
      </c>
      <c r="Q62" s="2">
        <f t="shared" si="10"/>
        <v>37500.230640000002</v>
      </c>
    </row>
    <row r="63" spans="1:17" x14ac:dyDescent="0.2">
      <c r="A63" s="33" t="s">
        <v>39</v>
      </c>
      <c r="B63" s="39"/>
      <c r="C63" s="40">
        <v>52809.838400000001</v>
      </c>
      <c r="D63" s="40">
        <v>2.9999999999999997E-4</v>
      </c>
      <c r="E63" s="33">
        <f t="shared" si="6"/>
        <v>4176.9944061205833</v>
      </c>
      <c r="F63">
        <f t="shared" si="7"/>
        <v>4177</v>
      </c>
      <c r="G63">
        <f t="shared" si="8"/>
        <v>-6.6195999970659614E-3</v>
      </c>
      <c r="K63">
        <f t="shared" si="5"/>
        <v>-6.6195999970659614E-3</v>
      </c>
      <c r="O63">
        <f t="shared" ca="1" si="9"/>
        <v>-6.4195901554571031E-3</v>
      </c>
      <c r="Q63" s="2">
        <f t="shared" si="10"/>
        <v>37791.338400000001</v>
      </c>
    </row>
    <row r="64" spans="1:17" x14ac:dyDescent="0.2">
      <c r="A64" s="33" t="s">
        <v>39</v>
      </c>
      <c r="B64" s="39" t="s">
        <v>35</v>
      </c>
      <c r="C64" s="40">
        <v>52812.79737</v>
      </c>
      <c r="D64" s="40">
        <v>2.4000000000000001E-4</v>
      </c>
      <c r="E64" s="33">
        <f t="shared" si="6"/>
        <v>4179.4948776573392</v>
      </c>
      <c r="F64">
        <f t="shared" si="7"/>
        <v>4179.5</v>
      </c>
      <c r="G64">
        <f t="shared" si="8"/>
        <v>-6.0615999973379076E-3</v>
      </c>
      <c r="K64">
        <f t="shared" si="5"/>
        <v>-6.0615999973379076E-3</v>
      </c>
      <c r="O64">
        <f t="shared" ca="1" si="9"/>
        <v>-6.4227307199845362E-3</v>
      </c>
      <c r="Q64" s="2">
        <f t="shared" si="10"/>
        <v>37794.29737</v>
      </c>
    </row>
    <row r="65" spans="1:17" x14ac:dyDescent="0.2">
      <c r="A65" s="33" t="s">
        <v>39</v>
      </c>
      <c r="B65" s="39"/>
      <c r="C65" s="40">
        <v>52818.714</v>
      </c>
      <c r="D65" s="40">
        <v>5.9999999999999995E-4</v>
      </c>
      <c r="E65" s="33">
        <f t="shared" si="6"/>
        <v>4184.494713718037</v>
      </c>
      <c r="F65">
        <f t="shared" si="7"/>
        <v>4184.5</v>
      </c>
      <c r="G65">
        <f t="shared" si="8"/>
        <v>-6.2555999975302257E-3</v>
      </c>
      <c r="K65">
        <f t="shared" si="5"/>
        <v>-6.2555999975302257E-3</v>
      </c>
      <c r="O65">
        <f t="shared" ca="1" si="9"/>
        <v>-6.4290118490394031E-3</v>
      </c>
      <c r="Q65" s="2">
        <f t="shared" si="10"/>
        <v>37800.214</v>
      </c>
    </row>
    <row r="66" spans="1:17" x14ac:dyDescent="0.2">
      <c r="A66" s="33" t="s">
        <v>39</v>
      </c>
      <c r="B66" s="39"/>
      <c r="C66" s="40">
        <v>52863.6806</v>
      </c>
      <c r="D66" s="40">
        <v>1.8000000000000001E-4</v>
      </c>
      <c r="E66" s="33">
        <f t="shared" si="6"/>
        <v>4222.4936469295026</v>
      </c>
      <c r="F66">
        <f t="shared" si="7"/>
        <v>4222.5</v>
      </c>
      <c r="G66">
        <f t="shared" si="8"/>
        <v>-7.5179999985266477E-3</v>
      </c>
      <c r="K66">
        <f t="shared" si="5"/>
        <v>-7.5179999985266477E-3</v>
      </c>
      <c r="O66">
        <f t="shared" ca="1" si="9"/>
        <v>-6.4767484298563884E-3</v>
      </c>
      <c r="Q66" s="2">
        <f t="shared" si="10"/>
        <v>37845.1806</v>
      </c>
    </row>
    <row r="67" spans="1:17" x14ac:dyDescent="0.2">
      <c r="A67" s="33" t="s">
        <v>39</v>
      </c>
      <c r="B67" s="39"/>
      <c r="C67" s="40">
        <v>52877.883800000003</v>
      </c>
      <c r="D67" s="40">
        <v>5.9999999999999995E-4</v>
      </c>
      <c r="E67" s="33">
        <f t="shared" si="6"/>
        <v>4234.4960319928441</v>
      </c>
      <c r="F67">
        <f t="shared" si="7"/>
        <v>4234.5</v>
      </c>
      <c r="G67">
        <f t="shared" si="8"/>
        <v>-4.6955999932833947E-3</v>
      </c>
      <c r="K67">
        <f t="shared" si="5"/>
        <v>-4.6955999932833947E-3</v>
      </c>
      <c r="O67">
        <f t="shared" ca="1" si="9"/>
        <v>-6.4918231395880684E-3</v>
      </c>
      <c r="Q67" s="2">
        <f t="shared" si="10"/>
        <v>37859.383800000003</v>
      </c>
    </row>
    <row r="68" spans="1:17" x14ac:dyDescent="0.2">
      <c r="A68" s="33" t="s">
        <v>39</v>
      </c>
      <c r="B68" s="39"/>
      <c r="C68" s="40">
        <v>52889.7163</v>
      </c>
      <c r="D68" s="40">
        <v>2.1000000000000001E-4</v>
      </c>
      <c r="E68" s="33">
        <f t="shared" si="6"/>
        <v>4244.495061877793</v>
      </c>
      <c r="F68">
        <f t="shared" si="7"/>
        <v>4244.5</v>
      </c>
      <c r="G68">
        <f t="shared" si="8"/>
        <v>-5.8435999962966889E-3</v>
      </c>
      <c r="K68">
        <f t="shared" si="5"/>
        <v>-5.8435999962966889E-3</v>
      </c>
      <c r="O68">
        <f t="shared" ca="1" si="9"/>
        <v>-6.5043853976978015E-3</v>
      </c>
      <c r="Q68" s="2">
        <f t="shared" si="10"/>
        <v>37871.2163</v>
      </c>
    </row>
    <row r="69" spans="1:17" x14ac:dyDescent="0.2">
      <c r="A69" s="42" t="s">
        <v>40</v>
      </c>
      <c r="B69" s="39" t="s">
        <v>36</v>
      </c>
      <c r="C69" s="40">
        <v>53366.019500000002</v>
      </c>
      <c r="D69" s="43">
        <v>2.0000000000000001E-4</v>
      </c>
      <c r="E69" s="33">
        <f t="shared" si="6"/>
        <v>4646.9941052835138</v>
      </c>
      <c r="F69">
        <f t="shared" si="7"/>
        <v>4647</v>
      </c>
      <c r="G69">
        <f t="shared" si="8"/>
        <v>-6.975599993893411E-3</v>
      </c>
      <c r="K69">
        <f t="shared" si="5"/>
        <v>-6.975599993893411E-3</v>
      </c>
      <c r="O69">
        <f t="shared" ca="1" si="9"/>
        <v>-7.010016286614555E-3</v>
      </c>
      <c r="Q69" s="2">
        <f t="shared" si="10"/>
        <v>38347.519500000002</v>
      </c>
    </row>
    <row r="70" spans="1:17" x14ac:dyDescent="0.2">
      <c r="A70" s="12" t="s">
        <v>43</v>
      </c>
      <c r="B70" s="13" t="s">
        <v>36</v>
      </c>
      <c r="C70" s="14">
        <v>53658.309000000001</v>
      </c>
      <c r="D70" s="14">
        <v>5.9999999999999995E-4</v>
      </c>
      <c r="E70" s="33">
        <f t="shared" si="6"/>
        <v>4893.9927484745222</v>
      </c>
      <c r="F70">
        <f t="shared" si="7"/>
        <v>4894</v>
      </c>
      <c r="G70">
        <f t="shared" si="8"/>
        <v>-8.5811999961151741E-3</v>
      </c>
      <c r="J70">
        <f>+G70</f>
        <v>-8.5811999961151741E-3</v>
      </c>
      <c r="O70">
        <f t="shared" ca="1" si="9"/>
        <v>-7.3203040619249614E-3</v>
      </c>
      <c r="Q70" s="2">
        <f t="shared" si="10"/>
        <v>38639.809000000001</v>
      </c>
    </row>
    <row r="71" spans="1:17" x14ac:dyDescent="0.2">
      <c r="A71" s="12" t="s">
        <v>43</v>
      </c>
      <c r="B71" s="13" t="s">
        <v>36</v>
      </c>
      <c r="C71" s="14">
        <v>53672.51</v>
      </c>
      <c r="D71" s="14">
        <v>5.0000000000000001E-3</v>
      </c>
      <c r="E71" s="33">
        <f t="shared" si="6"/>
        <v>4905.9932744323678</v>
      </c>
      <c r="F71">
        <f t="shared" si="7"/>
        <v>4906</v>
      </c>
      <c r="G71">
        <f t="shared" si="8"/>
        <v>-7.9587999935029075E-3</v>
      </c>
      <c r="J71">
        <f>+G71</f>
        <v>-7.9587999935029075E-3</v>
      </c>
      <c r="O71">
        <f t="shared" ca="1" si="9"/>
        <v>-7.3353787716566405E-3</v>
      </c>
      <c r="Q71" s="2">
        <f t="shared" si="10"/>
        <v>38654.01</v>
      </c>
    </row>
    <row r="72" spans="1:17" x14ac:dyDescent="0.2">
      <c r="A72" s="35" t="s">
        <v>51</v>
      </c>
      <c r="B72" s="39"/>
      <c r="C72" s="44">
        <v>54009.769099999998</v>
      </c>
      <c r="D72" s="41">
        <v>1E-4</v>
      </c>
      <c r="E72" s="33">
        <f t="shared" si="6"/>
        <v>5190.9933859786934</v>
      </c>
      <c r="F72">
        <f t="shared" si="7"/>
        <v>5191</v>
      </c>
      <c r="G72">
        <f t="shared" si="8"/>
        <v>-7.826799999747891E-3</v>
      </c>
      <c r="L72">
        <f>+G72</f>
        <v>-7.826799999747891E-3</v>
      </c>
      <c r="O72">
        <f t="shared" ca="1" si="9"/>
        <v>-7.6934031277840322E-3</v>
      </c>
      <c r="Q72" s="2">
        <f t="shared" si="10"/>
        <v>38991.269099999998</v>
      </c>
    </row>
    <row r="73" spans="1:17" x14ac:dyDescent="0.2">
      <c r="A73" s="60" t="s">
        <v>61</v>
      </c>
      <c r="B73" s="60"/>
      <c r="C73" s="61">
        <v>55482.467299999997</v>
      </c>
      <c r="D73" s="61">
        <v>1.21E-2</v>
      </c>
      <c r="E73" s="33">
        <f t="shared" si="6"/>
        <v>6435.493982920565</v>
      </c>
      <c r="F73">
        <f t="shared" si="7"/>
        <v>6435.5</v>
      </c>
      <c r="G73">
        <f t="shared" si="8"/>
        <v>-7.1204000050784089E-3</v>
      </c>
      <c r="J73">
        <f>+G73</f>
        <v>-7.1204000050784089E-3</v>
      </c>
      <c r="O73">
        <f t="shared" ca="1" si="9"/>
        <v>-9.256776149540305E-3</v>
      </c>
      <c r="Q73" s="2">
        <f t="shared" si="10"/>
        <v>40463.967299999997</v>
      </c>
    </row>
    <row r="74" spans="1:17" x14ac:dyDescent="0.2">
      <c r="A74" s="71" t="s">
        <v>288</v>
      </c>
      <c r="B74" s="72" t="s">
        <v>36</v>
      </c>
      <c r="C74" s="73">
        <v>55543.408000000003</v>
      </c>
      <c r="D74" s="73">
        <v>1E-4</v>
      </c>
      <c r="E74" s="33">
        <f t="shared" si="6"/>
        <v>6486.9917966125113</v>
      </c>
      <c r="F74">
        <f t="shared" si="7"/>
        <v>6487</v>
      </c>
      <c r="G74">
        <f t="shared" si="8"/>
        <v>-9.7075999947264791E-3</v>
      </c>
      <c r="K74">
        <f>+G74</f>
        <v>-9.7075999947264791E-3</v>
      </c>
      <c r="O74">
        <f t="shared" ca="1" si="9"/>
        <v>-9.3214717788054312E-3</v>
      </c>
      <c r="Q74" s="2">
        <f t="shared" si="10"/>
        <v>40524.908000000003</v>
      </c>
    </row>
    <row r="75" spans="1:17" x14ac:dyDescent="0.2">
      <c r="A75" s="62" t="s">
        <v>55</v>
      </c>
      <c r="B75" s="63" t="s">
        <v>35</v>
      </c>
      <c r="C75" s="62">
        <v>55644.583599999998</v>
      </c>
      <c r="D75" s="62">
        <v>5.4999999999999997E-3</v>
      </c>
      <c r="E75" s="33">
        <f t="shared" si="6"/>
        <v>6572.4900301242697</v>
      </c>
      <c r="F75">
        <f t="shared" si="7"/>
        <v>6572.5</v>
      </c>
      <c r="G75">
        <f t="shared" si="8"/>
        <v>-1.1797999999544118E-2</v>
      </c>
      <c r="J75">
        <f>+G75</f>
        <v>-1.1797999999544118E-2</v>
      </c>
      <c r="O75">
        <f t="shared" ca="1" si="9"/>
        <v>-9.4288790856436495E-3</v>
      </c>
      <c r="Q75" s="2">
        <f t="shared" si="10"/>
        <v>40626.083599999998</v>
      </c>
    </row>
    <row r="76" spans="1:17" x14ac:dyDescent="0.2">
      <c r="A76" s="62" t="s">
        <v>55</v>
      </c>
      <c r="B76" s="63" t="s">
        <v>36</v>
      </c>
      <c r="C76" s="62">
        <v>55692.5121</v>
      </c>
      <c r="D76" s="62">
        <v>1.8E-3</v>
      </c>
      <c r="E76" s="33">
        <f t="shared" si="6"/>
        <v>6612.9919108629911</v>
      </c>
      <c r="F76">
        <f t="shared" si="7"/>
        <v>6613</v>
      </c>
      <c r="G76">
        <f t="shared" si="8"/>
        <v>-9.5723999984329566E-3</v>
      </c>
      <c r="J76">
        <f>+G76</f>
        <v>-9.5723999984329566E-3</v>
      </c>
      <c r="O76">
        <f t="shared" ca="1" si="9"/>
        <v>-9.4797562309880679E-3</v>
      </c>
      <c r="Q76" s="2">
        <f t="shared" si="10"/>
        <v>40674.0121</v>
      </c>
    </row>
    <row r="77" spans="1:17" x14ac:dyDescent="0.2">
      <c r="A77" s="62" t="s">
        <v>56</v>
      </c>
      <c r="B77" s="63" t="s">
        <v>35</v>
      </c>
      <c r="C77" s="62">
        <v>55804.339200000002</v>
      </c>
      <c r="D77" s="62">
        <v>4.0000000000000002E-4</v>
      </c>
      <c r="E77" s="33">
        <f t="shared" si="6"/>
        <v>6707.4911726291029</v>
      </c>
      <c r="F77">
        <f t="shared" si="7"/>
        <v>6707.5</v>
      </c>
      <c r="G77">
        <f t="shared" si="8"/>
        <v>-1.0446000000229105E-2</v>
      </c>
      <c r="K77">
        <f>+G77</f>
        <v>-1.0446000000229105E-2</v>
      </c>
      <c r="O77">
        <f t="shared" ca="1" si="9"/>
        <v>-9.5984695701250462E-3</v>
      </c>
      <c r="Q77" s="2">
        <f t="shared" si="10"/>
        <v>40785.839200000002</v>
      </c>
    </row>
    <row r="78" spans="1:17" x14ac:dyDescent="0.2">
      <c r="A78" s="62" t="s">
        <v>56</v>
      </c>
      <c r="B78" s="63" t="s">
        <v>36</v>
      </c>
      <c r="C78" s="62">
        <v>55807.298799999997</v>
      </c>
      <c r="D78" s="62">
        <v>2.0000000000000001E-4</v>
      </c>
      <c r="E78" s="33">
        <f t="shared" si="6"/>
        <v>6709.9921765460649</v>
      </c>
      <c r="F78">
        <f t="shared" si="7"/>
        <v>6710</v>
      </c>
      <c r="G78">
        <f t="shared" si="8"/>
        <v>-9.2579999982262962E-3</v>
      </c>
      <c r="K78">
        <f>+G78</f>
        <v>-9.2579999982262962E-3</v>
      </c>
      <c r="O78">
        <f t="shared" ca="1" si="9"/>
        <v>-9.6016101346524767E-3</v>
      </c>
      <c r="Q78" s="2">
        <f t="shared" si="10"/>
        <v>40788.798799999997</v>
      </c>
    </row>
    <row r="79" spans="1:17" x14ac:dyDescent="0.2">
      <c r="A79" s="62" t="s">
        <v>56</v>
      </c>
      <c r="B79" s="63" t="s">
        <v>36</v>
      </c>
      <c r="C79" s="62">
        <v>55814.399299999997</v>
      </c>
      <c r="D79" s="62">
        <v>2.0000000000000001E-4</v>
      </c>
      <c r="E79" s="33">
        <f t="shared" si="6"/>
        <v>6715.9924395249873</v>
      </c>
      <c r="F79">
        <f t="shared" si="7"/>
        <v>6716</v>
      </c>
      <c r="G79">
        <f t="shared" si="8"/>
        <v>-8.9468000005581416E-3</v>
      </c>
      <c r="K79">
        <f>+G79</f>
        <v>-8.9468000005581416E-3</v>
      </c>
      <c r="O79">
        <f t="shared" ca="1" si="9"/>
        <v>-9.6091474895183167E-3</v>
      </c>
      <c r="Q79" s="2">
        <f t="shared" si="10"/>
        <v>40795.899299999997</v>
      </c>
    </row>
    <row r="80" spans="1:17" x14ac:dyDescent="0.2">
      <c r="A80" s="60" t="s">
        <v>57</v>
      </c>
      <c r="B80" s="64" t="s">
        <v>36</v>
      </c>
      <c r="C80" s="61">
        <v>56203.724600000001</v>
      </c>
      <c r="D80" s="61">
        <v>4.0000000000000002E-4</v>
      </c>
      <c r="E80" s="33">
        <f t="shared" si="6"/>
        <v>7044.9909867185534</v>
      </c>
      <c r="F80">
        <f t="shared" si="7"/>
        <v>7045</v>
      </c>
      <c r="G80">
        <f t="shared" si="8"/>
        <v>-1.0665999994671438E-2</v>
      </c>
      <c r="K80">
        <f>+G80</f>
        <v>-1.0665999994671438E-2</v>
      </c>
      <c r="O80">
        <f t="shared" ca="1" si="9"/>
        <v>-1.0022445781328534E-2</v>
      </c>
      <c r="Q80" s="2">
        <f t="shared" si="10"/>
        <v>41185.224600000001</v>
      </c>
    </row>
    <row r="81" spans="1:17" x14ac:dyDescent="0.2">
      <c r="A81" s="60" t="s">
        <v>59</v>
      </c>
      <c r="B81" s="64" t="s">
        <v>36</v>
      </c>
      <c r="C81" s="61">
        <v>56220.292300000001</v>
      </c>
      <c r="D81" s="61">
        <v>1E-4</v>
      </c>
      <c r="E81" s="33">
        <f t="shared" si="6"/>
        <v>7058.9914876629782</v>
      </c>
      <c r="F81">
        <f t="shared" si="7"/>
        <v>7059</v>
      </c>
      <c r="G81">
        <f t="shared" si="8"/>
        <v>-1.0073199999169447E-2</v>
      </c>
      <c r="J81">
        <f>+G81</f>
        <v>-1.0073199999169447E-2</v>
      </c>
      <c r="O81">
        <f t="shared" ca="1" si="9"/>
        <v>-1.0040032942682162E-2</v>
      </c>
      <c r="Q81" s="2">
        <f t="shared" si="10"/>
        <v>41201.792300000001</v>
      </c>
    </row>
    <row r="82" spans="1:17" x14ac:dyDescent="0.2">
      <c r="A82" s="65" t="s">
        <v>60</v>
      </c>
      <c r="B82" s="66" t="s">
        <v>36</v>
      </c>
      <c r="C82" s="61">
        <v>56540.393100000001</v>
      </c>
      <c r="D82" s="67">
        <v>3.3E-3</v>
      </c>
      <c r="E82" s="33">
        <f t="shared" si="6"/>
        <v>7329.4920129447846</v>
      </c>
      <c r="F82">
        <f t="shared" si="7"/>
        <v>7329.5</v>
      </c>
      <c r="G82">
        <f t="shared" si="8"/>
        <v>-9.4515999953728169E-3</v>
      </c>
      <c r="J82">
        <f>+G82</f>
        <v>-9.4515999953728169E-3</v>
      </c>
      <c r="O82">
        <f t="shared" ca="1" si="9"/>
        <v>-1.0379842024550438E-2</v>
      </c>
      <c r="Q82" s="2">
        <f t="shared" si="10"/>
        <v>41521.893100000001</v>
      </c>
    </row>
    <row r="83" spans="1:17" x14ac:dyDescent="0.2">
      <c r="A83" s="67" t="s">
        <v>62</v>
      </c>
      <c r="B83" s="66" t="s">
        <v>36</v>
      </c>
      <c r="C83" s="67">
        <v>56834.456899999997</v>
      </c>
      <c r="D83" s="67">
        <v>1.6000000000000001E-3</v>
      </c>
      <c r="E83" s="33">
        <f t="shared" si="6"/>
        <v>7577.9900247159612</v>
      </c>
      <c r="F83">
        <f t="shared" si="7"/>
        <v>7578</v>
      </c>
      <c r="G83">
        <f t="shared" si="8"/>
        <v>-1.1804400004621129E-2</v>
      </c>
      <c r="J83">
        <f>+G83</f>
        <v>-1.1804400004621129E-2</v>
      </c>
      <c r="O83">
        <f t="shared" ca="1" si="9"/>
        <v>-1.0692014138577306E-2</v>
      </c>
      <c r="Q83" s="2">
        <f t="shared" si="10"/>
        <v>41815.956899999997</v>
      </c>
    </row>
    <row r="84" spans="1:17" x14ac:dyDescent="0.2">
      <c r="A84" s="68" t="s">
        <v>1</v>
      </c>
      <c r="B84" s="69" t="s">
        <v>36</v>
      </c>
      <c r="C84" s="70">
        <v>57131.482799999998</v>
      </c>
      <c r="D84" s="70">
        <v>2.3999999999999998E-3</v>
      </c>
      <c r="E84" s="33">
        <f t="shared" si="6"/>
        <v>7828.991153023987</v>
      </c>
      <c r="F84">
        <f t="shared" si="7"/>
        <v>7829</v>
      </c>
      <c r="G84">
        <f t="shared" si="8"/>
        <v>-1.0469200002262369E-2</v>
      </c>
      <c r="K84">
        <f t="shared" ref="K84:K89" si="11">+G84</f>
        <v>-1.0469200002262369E-2</v>
      </c>
      <c r="O84">
        <f t="shared" ca="1" si="9"/>
        <v>-1.1007326817131603E-2</v>
      </c>
      <c r="Q84" s="2">
        <f t="shared" si="10"/>
        <v>42112.982799999998</v>
      </c>
    </row>
    <row r="85" spans="1:17" x14ac:dyDescent="0.2">
      <c r="A85" s="68" t="s">
        <v>1</v>
      </c>
      <c r="B85" s="69" t="s">
        <v>36</v>
      </c>
      <c r="C85" s="70">
        <v>57295.3796</v>
      </c>
      <c r="D85" s="70">
        <v>1E-4</v>
      </c>
      <c r="E85" s="33">
        <f t="shared" si="6"/>
        <v>7967.491808105161</v>
      </c>
      <c r="F85">
        <f t="shared" si="7"/>
        <v>7967.5</v>
      </c>
      <c r="G85">
        <f t="shared" si="8"/>
        <v>-9.6940000003087334E-3</v>
      </c>
      <c r="K85">
        <f t="shared" si="11"/>
        <v>-9.6940000003087334E-3</v>
      </c>
      <c r="O85">
        <f t="shared" ca="1" si="9"/>
        <v>-1.1181314091951406E-2</v>
      </c>
      <c r="Q85" s="2">
        <f t="shared" si="10"/>
        <v>42276.8796</v>
      </c>
    </row>
    <row r="86" spans="1:17" x14ac:dyDescent="0.2">
      <c r="A86" s="68" t="s">
        <v>1</v>
      </c>
      <c r="B86" s="69" t="s">
        <v>36</v>
      </c>
      <c r="C86" s="70">
        <v>57518.442799999997</v>
      </c>
      <c r="D86" s="70">
        <v>1.2999999999999999E-3</v>
      </c>
      <c r="E86" s="33">
        <f t="shared" si="6"/>
        <v>8155.9909082980994</v>
      </c>
      <c r="F86">
        <f t="shared" si="7"/>
        <v>8156</v>
      </c>
      <c r="G86">
        <f t="shared" si="8"/>
        <v>-1.0758800002804492E-2</v>
      </c>
      <c r="K86">
        <f t="shared" si="11"/>
        <v>-1.0758800002804492E-2</v>
      </c>
      <c r="O86">
        <f t="shared" ca="1" si="9"/>
        <v>-1.1418112657319873E-2</v>
      </c>
      <c r="Q86" s="2">
        <f t="shared" si="10"/>
        <v>42499.942799999997</v>
      </c>
    </row>
    <row r="87" spans="1:17" x14ac:dyDescent="0.2">
      <c r="A87" s="74" t="s">
        <v>0</v>
      </c>
      <c r="B87" s="76" t="s">
        <v>36</v>
      </c>
      <c r="C87" s="75">
        <v>58005.396099999998</v>
      </c>
      <c r="D87" s="75">
        <v>2E-3</v>
      </c>
      <c r="E87" s="33">
        <f>+(C87-C$7)/C$8</f>
        <v>8567.4897968910336</v>
      </c>
      <c r="F87">
        <f t="shared" si="7"/>
        <v>8567.5</v>
      </c>
      <c r="G87">
        <f>+C87-(C$7+F87*C$8)</f>
        <v>-1.2073999998392537E-2</v>
      </c>
      <c r="K87">
        <f t="shared" si="11"/>
        <v>-1.2073999998392537E-2</v>
      </c>
      <c r="O87">
        <f ca="1">+C$11+C$12*$F87</f>
        <v>-1.1935049578535386E-2</v>
      </c>
      <c r="Q87" s="2">
        <f>+C87-15018.5</f>
        <v>42986.896099999998</v>
      </c>
    </row>
    <row r="88" spans="1:17" x14ac:dyDescent="0.2">
      <c r="A88" s="77" t="s">
        <v>289</v>
      </c>
      <c r="B88" s="78" t="s">
        <v>36</v>
      </c>
      <c r="C88" s="79">
        <v>59105.332799999996</v>
      </c>
      <c r="D88" s="79" t="s">
        <v>290</v>
      </c>
      <c r="E88" s="33">
        <f>+(C88-C$7)/C$8</f>
        <v>9496.9890518967586</v>
      </c>
      <c r="F88">
        <f t="shared" si="7"/>
        <v>9497</v>
      </c>
      <c r="G88">
        <f>+C88-(C$7+F88*C$8)</f>
        <v>-1.2955600002896972E-2</v>
      </c>
      <c r="K88">
        <f t="shared" si="11"/>
        <v>-1.2955600002896972E-2</v>
      </c>
      <c r="O88">
        <f ca="1">+C$11+C$12*$F88</f>
        <v>-1.3102711469835073E-2</v>
      </c>
      <c r="Q88" s="2">
        <f>+C88-15018.5</f>
        <v>44086.832799999996</v>
      </c>
    </row>
    <row r="89" spans="1:17" x14ac:dyDescent="0.2">
      <c r="A89" s="34" t="s">
        <v>291</v>
      </c>
      <c r="B89" s="13"/>
      <c r="C89" s="80">
        <v>59392.89</v>
      </c>
      <c r="D89" s="81">
        <v>2.9999999999999997E-4</v>
      </c>
      <c r="E89" s="33">
        <f>+(C89-C$7)/C$8</f>
        <v>9739.9886746673565</v>
      </c>
      <c r="F89">
        <f t="shared" si="7"/>
        <v>9740</v>
      </c>
      <c r="G89">
        <f>+C89-(C$7+F89*C$8)</f>
        <v>-1.3401999996858649E-2</v>
      </c>
      <c r="K89">
        <f t="shared" si="11"/>
        <v>-1.3401999996858649E-2</v>
      </c>
      <c r="O89">
        <f ca="1">+C$11+C$12*$F89</f>
        <v>-1.3407974341901583E-2</v>
      </c>
      <c r="Q89" s="2">
        <f>+C89-15018.5</f>
        <v>44374.39</v>
      </c>
    </row>
    <row r="90" spans="1:17" x14ac:dyDescent="0.2">
      <c r="A90" s="82" t="s">
        <v>292</v>
      </c>
      <c r="B90" s="83" t="s">
        <v>36</v>
      </c>
      <c r="C90" s="84">
        <v>59364.489300000001</v>
      </c>
      <c r="D90" s="82">
        <v>6.9999999999999999E-4</v>
      </c>
      <c r="E90" s="33">
        <f>+(C90-C$7)/C$8</f>
        <v>9715.9887213140046</v>
      </c>
      <c r="F90">
        <f t="shared" ref="F90" si="12">ROUND(2*E90,0)/2</f>
        <v>9716</v>
      </c>
      <c r="G90">
        <f>+C90-(C$7+F90*C$8)</f>
        <v>-1.3346799998544157E-2</v>
      </c>
      <c r="K90">
        <f t="shared" ref="K90" si="13">+G90</f>
        <v>-1.3346799998544157E-2</v>
      </c>
      <c r="O90">
        <f ca="1">+C$11+C$12*$F90</f>
        <v>-1.3377824922438226E-2</v>
      </c>
      <c r="Q90" s="2">
        <f>+C90-15018.5</f>
        <v>44345.989300000001</v>
      </c>
    </row>
    <row r="91" spans="1:17" x14ac:dyDescent="0.2">
      <c r="A91" s="33"/>
      <c r="B91" s="13"/>
      <c r="C91" s="14"/>
      <c r="D91" s="14"/>
      <c r="E91" s="33"/>
    </row>
    <row r="92" spans="1:17" x14ac:dyDescent="0.2">
      <c r="A92" s="33"/>
      <c r="B92" s="13"/>
      <c r="C92" s="14"/>
      <c r="D92" s="14"/>
      <c r="E92" s="33"/>
    </row>
    <row r="93" spans="1:17" x14ac:dyDescent="0.2">
      <c r="A93" s="33"/>
      <c r="B93" s="13"/>
      <c r="C93" s="14"/>
      <c r="D93" s="14"/>
      <c r="E93" s="33"/>
    </row>
    <row r="94" spans="1:17" x14ac:dyDescent="0.2">
      <c r="A94" s="33"/>
      <c r="B94" s="13"/>
      <c r="C94" s="14"/>
      <c r="D94" s="14"/>
      <c r="E94" s="33"/>
    </row>
    <row r="95" spans="1:17" x14ac:dyDescent="0.2">
      <c r="A95" s="33"/>
      <c r="B95" s="13"/>
      <c r="C95" s="14"/>
      <c r="D95" s="14"/>
      <c r="E95" s="33"/>
    </row>
    <row r="96" spans="1:17" x14ac:dyDescent="0.2">
      <c r="A96" s="33"/>
      <c r="B96" s="13"/>
      <c r="C96" s="14"/>
      <c r="D96" s="14"/>
      <c r="E96" s="33"/>
    </row>
    <row r="97" spans="1:5" x14ac:dyDescent="0.2">
      <c r="A97" s="33"/>
      <c r="B97" s="13"/>
      <c r="C97" s="14"/>
      <c r="D97" s="14"/>
      <c r="E97" s="33"/>
    </row>
    <row r="98" spans="1:5" x14ac:dyDescent="0.2">
      <c r="A98" s="33"/>
      <c r="B98" s="13"/>
      <c r="C98" s="14"/>
      <c r="D98" s="14"/>
      <c r="E98" s="33"/>
    </row>
    <row r="99" spans="1:5" x14ac:dyDescent="0.2">
      <c r="A99" s="33"/>
      <c r="B99" s="13"/>
      <c r="C99" s="14"/>
      <c r="D99" s="14"/>
      <c r="E99" s="33"/>
    </row>
    <row r="100" spans="1:5" x14ac:dyDescent="0.2">
      <c r="A100" s="33"/>
      <c r="B100" s="13"/>
      <c r="C100" s="14"/>
      <c r="D100" s="14"/>
      <c r="E100" s="33"/>
    </row>
    <row r="101" spans="1:5" x14ac:dyDescent="0.2">
      <c r="A101" s="33"/>
      <c r="B101" s="13"/>
      <c r="C101" s="14"/>
      <c r="D101" s="14"/>
      <c r="E101" s="33"/>
    </row>
    <row r="102" spans="1:5" x14ac:dyDescent="0.2">
      <c r="A102" s="33"/>
      <c r="B102" s="13"/>
      <c r="C102" s="14"/>
      <c r="D102" s="14"/>
      <c r="E102" s="33"/>
    </row>
    <row r="103" spans="1:5" x14ac:dyDescent="0.2">
      <c r="A103" s="33"/>
      <c r="B103" s="13"/>
      <c r="C103" s="14"/>
      <c r="D103" s="14"/>
      <c r="E103" s="33"/>
    </row>
    <row r="104" spans="1:5" x14ac:dyDescent="0.2">
      <c r="A104" s="33"/>
      <c r="B104" s="13"/>
      <c r="C104" s="14"/>
      <c r="D104" s="14"/>
      <c r="E104" s="33"/>
    </row>
    <row r="105" spans="1:5" x14ac:dyDescent="0.2">
      <c r="A105" s="33"/>
      <c r="B105" s="13"/>
      <c r="C105" s="14"/>
      <c r="D105" s="14"/>
      <c r="E105" s="33"/>
    </row>
    <row r="106" spans="1:5" x14ac:dyDescent="0.2">
      <c r="A106" s="33"/>
      <c r="B106" s="13"/>
      <c r="C106" s="14"/>
      <c r="D106" s="14"/>
      <c r="E106" s="33"/>
    </row>
    <row r="107" spans="1:5" x14ac:dyDescent="0.2">
      <c r="A107" s="33"/>
      <c r="B107" s="13"/>
      <c r="C107" s="14"/>
      <c r="D107" s="14"/>
      <c r="E107" s="33"/>
    </row>
    <row r="108" spans="1:5" x14ac:dyDescent="0.2">
      <c r="A108" s="33"/>
      <c r="B108" s="13"/>
      <c r="C108" s="14"/>
      <c r="D108" s="14"/>
      <c r="E108" s="33"/>
    </row>
    <row r="109" spans="1:5" x14ac:dyDescent="0.2">
      <c r="A109" s="33"/>
      <c r="B109" s="13"/>
      <c r="C109" s="14"/>
      <c r="D109" s="14"/>
      <c r="E109" s="33"/>
    </row>
    <row r="110" spans="1:5" x14ac:dyDescent="0.2">
      <c r="A110" s="33"/>
      <c r="B110" s="13"/>
      <c r="C110" s="14"/>
      <c r="D110" s="14"/>
      <c r="E110" s="33"/>
    </row>
    <row r="111" spans="1:5" x14ac:dyDescent="0.2">
      <c r="A111" s="33"/>
      <c r="B111" s="13"/>
      <c r="C111" s="14"/>
      <c r="D111" s="14"/>
      <c r="E111" s="33"/>
    </row>
    <row r="112" spans="1:5" x14ac:dyDescent="0.2">
      <c r="B112" s="5"/>
      <c r="C112" s="11"/>
      <c r="D112" s="11"/>
    </row>
    <row r="113" spans="2:4" x14ac:dyDescent="0.2">
      <c r="B113" s="5"/>
      <c r="C113" s="11"/>
      <c r="D113" s="11"/>
    </row>
    <row r="114" spans="2:4" x14ac:dyDescent="0.2">
      <c r="B114" s="5"/>
      <c r="C114" s="11"/>
      <c r="D114" s="11"/>
    </row>
    <row r="115" spans="2:4" x14ac:dyDescent="0.2">
      <c r="B115" s="5"/>
      <c r="C115" s="11"/>
      <c r="D115" s="11"/>
    </row>
    <row r="116" spans="2:4" x14ac:dyDescent="0.2">
      <c r="B116" s="5"/>
      <c r="C116" s="11"/>
      <c r="D116" s="11"/>
    </row>
    <row r="117" spans="2:4" x14ac:dyDescent="0.2">
      <c r="B117" s="5"/>
      <c r="C117" s="11"/>
      <c r="D117" s="11"/>
    </row>
    <row r="118" spans="2:4" x14ac:dyDescent="0.2">
      <c r="B118" s="5"/>
      <c r="C118" s="11"/>
      <c r="D118" s="11"/>
    </row>
    <row r="119" spans="2:4" x14ac:dyDescent="0.2">
      <c r="B119" s="5"/>
      <c r="C119" s="11"/>
      <c r="D119" s="11"/>
    </row>
    <row r="120" spans="2:4" x14ac:dyDescent="0.2">
      <c r="B120" s="5"/>
      <c r="C120" s="11"/>
      <c r="D120" s="11"/>
    </row>
    <row r="121" spans="2:4" x14ac:dyDescent="0.2">
      <c r="B121" s="5"/>
      <c r="C121" s="11"/>
      <c r="D121" s="11"/>
    </row>
    <row r="122" spans="2:4" x14ac:dyDescent="0.2">
      <c r="B122" s="5"/>
      <c r="C122" s="11"/>
      <c r="D122" s="11"/>
    </row>
    <row r="123" spans="2:4" x14ac:dyDescent="0.2">
      <c r="B123" s="5"/>
      <c r="C123" s="11"/>
      <c r="D123" s="11"/>
    </row>
    <row r="124" spans="2:4" x14ac:dyDescent="0.2">
      <c r="B124" s="5"/>
      <c r="C124" s="11"/>
      <c r="D124" s="11"/>
    </row>
    <row r="125" spans="2:4" x14ac:dyDescent="0.2">
      <c r="B125" s="5"/>
      <c r="C125" s="11"/>
      <c r="D125" s="11"/>
    </row>
    <row r="126" spans="2:4" x14ac:dyDescent="0.2">
      <c r="B126" s="5"/>
      <c r="C126" s="11"/>
      <c r="D126" s="11"/>
    </row>
    <row r="127" spans="2:4" x14ac:dyDescent="0.2">
      <c r="B127" s="5"/>
      <c r="C127" s="11"/>
      <c r="D127" s="11"/>
    </row>
    <row r="128" spans="2:4" x14ac:dyDescent="0.2">
      <c r="B128" s="5"/>
      <c r="C128" s="11"/>
      <c r="D128" s="11"/>
    </row>
    <row r="129" spans="2:4" x14ac:dyDescent="0.2">
      <c r="B129" s="5"/>
      <c r="C129" s="11"/>
      <c r="D129" s="11"/>
    </row>
    <row r="130" spans="2:4" x14ac:dyDescent="0.2">
      <c r="B130" s="5"/>
      <c r="C130" s="11"/>
      <c r="D130" s="11"/>
    </row>
    <row r="131" spans="2:4" x14ac:dyDescent="0.2">
      <c r="B131" s="5"/>
      <c r="C131" s="11"/>
      <c r="D131" s="11"/>
    </row>
    <row r="132" spans="2:4" x14ac:dyDescent="0.2">
      <c r="B132" s="5"/>
      <c r="C132" s="11"/>
      <c r="D132" s="11"/>
    </row>
    <row r="133" spans="2:4" x14ac:dyDescent="0.2">
      <c r="B133" s="5"/>
      <c r="C133" s="11"/>
      <c r="D133" s="11"/>
    </row>
    <row r="134" spans="2:4" x14ac:dyDescent="0.2">
      <c r="B134" s="5"/>
      <c r="C134" s="11"/>
      <c r="D134" s="11"/>
    </row>
    <row r="135" spans="2:4" x14ac:dyDescent="0.2">
      <c r="B135" s="5"/>
      <c r="C135" s="11"/>
      <c r="D135" s="11"/>
    </row>
    <row r="136" spans="2:4" x14ac:dyDescent="0.2">
      <c r="B136" s="5"/>
      <c r="C136" s="11"/>
      <c r="D136" s="11"/>
    </row>
    <row r="137" spans="2:4" x14ac:dyDescent="0.2">
      <c r="B137" s="5"/>
      <c r="C137" s="11"/>
      <c r="D137" s="11"/>
    </row>
    <row r="138" spans="2:4" x14ac:dyDescent="0.2">
      <c r="B138" s="5"/>
      <c r="C138" s="11"/>
      <c r="D138" s="11"/>
    </row>
    <row r="139" spans="2:4" x14ac:dyDescent="0.2">
      <c r="B139" s="5"/>
    </row>
    <row r="140" spans="2:4" x14ac:dyDescent="0.2">
      <c r="B140" s="5"/>
    </row>
  </sheetData>
  <protectedRanges>
    <protectedRange sqref="A88:D88" name="Range1"/>
  </protectedRanges>
  <phoneticPr fontId="8" type="noConversion"/>
  <hyperlinks>
    <hyperlink ref="H1859" r:id="rId1" display="http://vsolj.cetus-net.org/bulletin.html"/>
    <hyperlink ref="H64938" r:id="rId2" display="http://vsolj.cetus-net.org/bulletin.html"/>
    <hyperlink ref="H64931" r:id="rId3" display="https://www.aavso.org/ejaavso"/>
    <hyperlink ref="AP1082" r:id="rId4" display="http://cdsbib.u-strasbg.fr/cgi-bin/cdsbib?1990RMxAA..21..381G"/>
    <hyperlink ref="AP1086" r:id="rId5" display="http://cdsbib.u-strasbg.fr/cgi-bin/cdsbib?1990RMxAA..21..381G"/>
    <hyperlink ref="AP1085" r:id="rId6" display="http://cdsbib.u-strasbg.fr/cgi-bin/cdsbib?1990RMxAA..21..381G"/>
    <hyperlink ref="AP1066" r:id="rId7" display="http://cdsbib.u-strasbg.fr/cgi-bin/cdsbib?1990RMxAA..21..381G"/>
    <hyperlink ref="I64938" r:id="rId8" display="http://vsolj.cetus-net.org/bulletin.html"/>
    <hyperlink ref="AQ1222" r:id="rId9" display="http://cdsbib.u-strasbg.fr/cgi-bin/cdsbib?1990RMxAA..21..381G"/>
    <hyperlink ref="AQ55988" r:id="rId10" display="http://cdsbib.u-strasbg.fr/cgi-bin/cdsbib?1990RMxAA..21..381G"/>
    <hyperlink ref="AQ1223" r:id="rId11" display="http://cdsbib.u-strasbg.fr/cgi-bin/cdsbib?1990RMxAA..21..381G"/>
    <hyperlink ref="H64935" r:id="rId12" display="https://www.aavso.org/ejaavso"/>
    <hyperlink ref="H2108" r:id="rId13" display="http://vsolj.cetus-net.org/bulletin.html"/>
    <hyperlink ref="AP3352" r:id="rId14" display="http://cdsbib.u-strasbg.fr/cgi-bin/cdsbib?1990RMxAA..21..381G"/>
    <hyperlink ref="AP3355" r:id="rId15" display="http://cdsbib.u-strasbg.fr/cgi-bin/cdsbib?1990RMxAA..21..381G"/>
    <hyperlink ref="AP3353" r:id="rId16" display="http://cdsbib.u-strasbg.fr/cgi-bin/cdsbib?1990RMxAA..21..381G"/>
    <hyperlink ref="AP3337" r:id="rId17" display="http://cdsbib.u-strasbg.fr/cgi-bin/cdsbib?1990RMxAA..21..381G"/>
    <hyperlink ref="I2108" r:id="rId18" display="http://vsolj.cetus-net.org/bulletin.html"/>
    <hyperlink ref="AQ3566" r:id="rId19" display="http://cdsbib.u-strasbg.fr/cgi-bin/cdsbib?1990RMxAA..21..381G"/>
    <hyperlink ref="AQ267" r:id="rId20" display="http://cdsbib.u-strasbg.fr/cgi-bin/cdsbib?1990RMxAA..21..381G"/>
    <hyperlink ref="AQ357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8"/>
  <sheetViews>
    <sheetView topLeftCell="A31" workbookViewId="0">
      <selection activeCell="A48" sqref="A48:D65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5" t="s">
        <v>63</v>
      </c>
      <c r="I1" s="46" t="s">
        <v>64</v>
      </c>
      <c r="J1" s="47" t="s">
        <v>65</v>
      </c>
    </row>
    <row r="2" spans="1:16" x14ac:dyDescent="0.2">
      <c r="I2" s="48" t="s">
        <v>66</v>
      </c>
      <c r="J2" s="49" t="s">
        <v>67</v>
      </c>
    </row>
    <row r="3" spans="1:16" x14ac:dyDescent="0.2">
      <c r="A3" s="50" t="s">
        <v>68</v>
      </c>
      <c r="I3" s="48" t="s">
        <v>52</v>
      </c>
      <c r="J3" s="49" t="s">
        <v>69</v>
      </c>
    </row>
    <row r="4" spans="1:16" x14ac:dyDescent="0.2">
      <c r="I4" s="48" t="s">
        <v>70</v>
      </c>
      <c r="J4" s="49" t="s">
        <v>69</v>
      </c>
    </row>
    <row r="5" spans="1:16" ht="13.5" thickBot="1" x14ac:dyDescent="0.25">
      <c r="I5" s="51" t="s">
        <v>71</v>
      </c>
      <c r="J5" s="52" t="s">
        <v>72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BAVM 80 </v>
      </c>
      <c r="B11" s="5" t="str">
        <f t="shared" ref="B11:B42" si="1">IF(H11=INT(H11),"I","II")</f>
        <v>I</v>
      </c>
      <c r="C11" s="11">
        <f t="shared" ref="C11:C42" si="2">1*G11</f>
        <v>49567.421900000001</v>
      </c>
      <c r="D11" s="16" t="str">
        <f t="shared" ref="D11:D42" si="3">VLOOKUP(F11,I$1:J$5,2,FALSE)</f>
        <v>vis</v>
      </c>
      <c r="E11" s="53">
        <f>VLOOKUP(C11,Active!C$21:E$968,3,FALSE)</f>
        <v>1436.9969852069314</v>
      </c>
      <c r="F11" s="5" t="s">
        <v>71</v>
      </c>
      <c r="G11" s="16" t="str">
        <f t="shared" ref="G11:G42" si="4">MID(I11,3,LEN(I11)-3)</f>
        <v>49567.4219</v>
      </c>
      <c r="H11" s="11">
        <f t="shared" ref="H11:H42" si="5">1*K11</f>
        <v>4941</v>
      </c>
      <c r="I11" s="54" t="s">
        <v>130</v>
      </c>
      <c r="J11" s="55" t="s">
        <v>131</v>
      </c>
      <c r="K11" s="54">
        <v>4941</v>
      </c>
      <c r="L11" s="54" t="s">
        <v>132</v>
      </c>
      <c r="M11" s="55" t="s">
        <v>78</v>
      </c>
      <c r="N11" s="55" t="s">
        <v>114</v>
      </c>
      <c r="O11" s="56" t="s">
        <v>101</v>
      </c>
      <c r="P11" s="57" t="s">
        <v>133</v>
      </c>
    </row>
    <row r="12" spans="1:16" ht="12.75" customHeight="1" thickBot="1" x14ac:dyDescent="0.25">
      <c r="A12" s="11" t="str">
        <f t="shared" si="0"/>
        <v>BAVM 80 </v>
      </c>
      <c r="B12" s="5" t="str">
        <f t="shared" si="1"/>
        <v>I</v>
      </c>
      <c r="C12" s="11">
        <f t="shared" si="2"/>
        <v>49567.422299999998</v>
      </c>
      <c r="D12" s="16" t="str">
        <f t="shared" si="3"/>
        <v>vis</v>
      </c>
      <c r="E12" s="53">
        <f>VLOOKUP(C12,Active!C$21:E$968,3,FALSE)</f>
        <v>1436.9973232261098</v>
      </c>
      <c r="F12" s="5" t="s">
        <v>71</v>
      </c>
      <c r="G12" s="16" t="str">
        <f t="shared" si="4"/>
        <v>49567.4223</v>
      </c>
      <c r="H12" s="11">
        <f t="shared" si="5"/>
        <v>4941</v>
      </c>
      <c r="I12" s="54" t="s">
        <v>134</v>
      </c>
      <c r="J12" s="55" t="s">
        <v>135</v>
      </c>
      <c r="K12" s="54">
        <v>4941</v>
      </c>
      <c r="L12" s="54" t="s">
        <v>136</v>
      </c>
      <c r="M12" s="55" t="s">
        <v>78</v>
      </c>
      <c r="N12" s="55" t="s">
        <v>119</v>
      </c>
      <c r="O12" s="56" t="s">
        <v>101</v>
      </c>
      <c r="P12" s="57" t="s">
        <v>133</v>
      </c>
    </row>
    <row r="13" spans="1:16" ht="12.75" customHeight="1" thickBot="1" x14ac:dyDescent="0.25">
      <c r="A13" s="11" t="str">
        <f t="shared" si="0"/>
        <v> BBS 114 </v>
      </c>
      <c r="B13" s="5" t="str">
        <f t="shared" si="1"/>
        <v>I</v>
      </c>
      <c r="C13" s="11">
        <f t="shared" si="2"/>
        <v>50380.394999999997</v>
      </c>
      <c r="D13" s="16" t="str">
        <f t="shared" si="3"/>
        <v>vis</v>
      </c>
      <c r="E13" s="53">
        <f>VLOOKUP(C13,Active!C$21:E$968,3,FALSE)</f>
        <v>2123.9982379060107</v>
      </c>
      <c r="F13" s="5" t="s">
        <v>71</v>
      </c>
      <c r="G13" s="16" t="str">
        <f t="shared" si="4"/>
        <v>50380.395</v>
      </c>
      <c r="H13" s="11">
        <f t="shared" si="5"/>
        <v>5628</v>
      </c>
      <c r="I13" s="54" t="s">
        <v>137</v>
      </c>
      <c r="J13" s="55" t="s">
        <v>138</v>
      </c>
      <c r="K13" s="54">
        <v>5628</v>
      </c>
      <c r="L13" s="54" t="s">
        <v>139</v>
      </c>
      <c r="M13" s="55" t="s">
        <v>78</v>
      </c>
      <c r="N13" s="55" t="s">
        <v>79</v>
      </c>
      <c r="O13" s="56" t="s">
        <v>140</v>
      </c>
      <c r="P13" s="56" t="s">
        <v>141</v>
      </c>
    </row>
    <row r="14" spans="1:16" ht="12.75" customHeight="1" thickBot="1" x14ac:dyDescent="0.25">
      <c r="A14" s="11" t="str">
        <f t="shared" si="0"/>
        <v> JAAVSO 41;122 </v>
      </c>
      <c r="B14" s="5" t="str">
        <f t="shared" si="1"/>
        <v>I</v>
      </c>
      <c r="C14" s="11">
        <f t="shared" si="2"/>
        <v>51053.731</v>
      </c>
      <c r="D14" s="16" t="str">
        <f t="shared" si="3"/>
        <v>vis</v>
      </c>
      <c r="E14" s="53">
        <f>VLOOKUP(C14,Active!C$21:E$968,3,FALSE)</f>
        <v>2692.9994453105264</v>
      </c>
      <c r="F14" s="5" t="s">
        <v>71</v>
      </c>
      <c r="G14" s="16" t="str">
        <f t="shared" si="4"/>
        <v>51053.731</v>
      </c>
      <c r="H14" s="11">
        <f t="shared" si="5"/>
        <v>6197</v>
      </c>
      <c r="I14" s="54" t="s">
        <v>142</v>
      </c>
      <c r="J14" s="55" t="s">
        <v>143</v>
      </c>
      <c r="K14" s="54">
        <v>6197</v>
      </c>
      <c r="L14" s="54" t="s">
        <v>144</v>
      </c>
      <c r="M14" s="55" t="s">
        <v>85</v>
      </c>
      <c r="N14" s="55"/>
      <c r="O14" s="56" t="s">
        <v>145</v>
      </c>
      <c r="P14" s="56" t="s">
        <v>146</v>
      </c>
    </row>
    <row r="15" spans="1:16" ht="12.75" customHeight="1" thickBot="1" x14ac:dyDescent="0.25">
      <c r="A15" s="11" t="str">
        <f t="shared" si="0"/>
        <v>IBVS 5040 </v>
      </c>
      <c r="B15" s="5" t="str">
        <f t="shared" si="1"/>
        <v>I</v>
      </c>
      <c r="C15" s="11">
        <f t="shared" si="2"/>
        <v>51608.723700000002</v>
      </c>
      <c r="D15" s="16" t="str">
        <f t="shared" si="3"/>
        <v>vis</v>
      </c>
      <c r="E15" s="53">
        <f>VLOOKUP(C15,Active!C$21:E$968,3,FALSE)</f>
        <v>3161.9948894880126</v>
      </c>
      <c r="F15" s="5" t="s">
        <v>71</v>
      </c>
      <c r="G15" s="16" t="str">
        <f t="shared" si="4"/>
        <v>51608.7237</v>
      </c>
      <c r="H15" s="11">
        <f t="shared" si="5"/>
        <v>6666</v>
      </c>
      <c r="I15" s="54" t="s">
        <v>147</v>
      </c>
      <c r="J15" s="55" t="s">
        <v>148</v>
      </c>
      <c r="K15" s="54">
        <v>6666</v>
      </c>
      <c r="L15" s="54" t="s">
        <v>149</v>
      </c>
      <c r="M15" s="55" t="s">
        <v>78</v>
      </c>
      <c r="N15" s="55" t="s">
        <v>79</v>
      </c>
      <c r="O15" s="56" t="s">
        <v>150</v>
      </c>
      <c r="P15" s="57" t="s">
        <v>151</v>
      </c>
    </row>
    <row r="16" spans="1:16" ht="12.75" customHeight="1" thickBot="1" x14ac:dyDescent="0.25">
      <c r="A16" s="11" t="str">
        <f t="shared" si="0"/>
        <v>IBVS 5251 </v>
      </c>
      <c r="B16" s="5" t="str">
        <f t="shared" si="1"/>
        <v>II</v>
      </c>
      <c r="C16" s="11">
        <f t="shared" si="2"/>
        <v>52038.876799999998</v>
      </c>
      <c r="D16" s="16" t="str">
        <f t="shared" si="3"/>
        <v>vis</v>
      </c>
      <c r="E16" s="53">
        <f>VLOOKUP(C16,Active!C$21:E$968,3,FALSE)</f>
        <v>3525.494885431779</v>
      </c>
      <c r="F16" s="5" t="s">
        <v>71</v>
      </c>
      <c r="G16" s="16" t="str">
        <f t="shared" si="4"/>
        <v>52038.8768</v>
      </c>
      <c r="H16" s="11">
        <f t="shared" si="5"/>
        <v>7029.5</v>
      </c>
      <c r="I16" s="54" t="s">
        <v>152</v>
      </c>
      <c r="J16" s="55" t="s">
        <v>153</v>
      </c>
      <c r="K16" s="54">
        <v>7029.5</v>
      </c>
      <c r="L16" s="54" t="s">
        <v>149</v>
      </c>
      <c r="M16" s="55" t="s">
        <v>78</v>
      </c>
      <c r="N16" s="55" t="s">
        <v>154</v>
      </c>
      <c r="O16" s="56" t="s">
        <v>155</v>
      </c>
      <c r="P16" s="57" t="s">
        <v>156</v>
      </c>
    </row>
    <row r="17" spans="1:16" ht="12.75" customHeight="1" thickBot="1" x14ac:dyDescent="0.25">
      <c r="A17" s="11" t="str">
        <f t="shared" si="0"/>
        <v>IBVS 5251 </v>
      </c>
      <c r="B17" s="5" t="str">
        <f t="shared" si="1"/>
        <v>II</v>
      </c>
      <c r="C17" s="11">
        <f t="shared" si="2"/>
        <v>52044.794099999999</v>
      </c>
      <c r="D17" s="16" t="str">
        <f t="shared" si="3"/>
        <v>vis</v>
      </c>
      <c r="E17" s="53">
        <f>VLOOKUP(C17,Active!C$21:E$968,3,FALSE)</f>
        <v>3530.4952876746047</v>
      </c>
      <c r="F17" s="5" t="s">
        <v>71</v>
      </c>
      <c r="G17" s="16" t="str">
        <f t="shared" si="4"/>
        <v>52044.7941</v>
      </c>
      <c r="H17" s="11">
        <f t="shared" si="5"/>
        <v>7034.5</v>
      </c>
      <c r="I17" s="54" t="s">
        <v>157</v>
      </c>
      <c r="J17" s="55" t="s">
        <v>158</v>
      </c>
      <c r="K17" s="54">
        <v>7034.5</v>
      </c>
      <c r="L17" s="54" t="s">
        <v>159</v>
      </c>
      <c r="M17" s="55" t="s">
        <v>78</v>
      </c>
      <c r="N17" s="55" t="s">
        <v>154</v>
      </c>
      <c r="O17" s="56" t="s">
        <v>155</v>
      </c>
      <c r="P17" s="57" t="s">
        <v>156</v>
      </c>
    </row>
    <row r="18" spans="1:16" ht="12.75" customHeight="1" thickBot="1" x14ac:dyDescent="0.25">
      <c r="A18" s="11" t="str">
        <f t="shared" si="0"/>
        <v>IBVS 5251 </v>
      </c>
      <c r="B18" s="5" t="str">
        <f t="shared" si="1"/>
        <v>II</v>
      </c>
      <c r="C18" s="11">
        <f t="shared" si="2"/>
        <v>52051.894099999998</v>
      </c>
      <c r="D18" s="16" t="str">
        <f t="shared" si="3"/>
        <v>vis</v>
      </c>
      <c r="E18" s="53">
        <f>VLOOKUP(C18,Active!C$21:E$968,3,FALSE)</f>
        <v>3536.4951281295503</v>
      </c>
      <c r="F18" s="5" t="s">
        <v>71</v>
      </c>
      <c r="G18" s="16" t="str">
        <f t="shared" si="4"/>
        <v>52051.8941</v>
      </c>
      <c r="H18" s="11">
        <f t="shared" si="5"/>
        <v>7040.5</v>
      </c>
      <c r="I18" s="54" t="s">
        <v>160</v>
      </c>
      <c r="J18" s="55" t="s">
        <v>161</v>
      </c>
      <c r="K18" s="54">
        <v>7040.5</v>
      </c>
      <c r="L18" s="54" t="s">
        <v>162</v>
      </c>
      <c r="M18" s="55" t="s">
        <v>78</v>
      </c>
      <c r="N18" s="55" t="s">
        <v>154</v>
      </c>
      <c r="O18" s="56" t="s">
        <v>155</v>
      </c>
      <c r="P18" s="57" t="s">
        <v>156</v>
      </c>
    </row>
    <row r="19" spans="1:16" ht="12.75" customHeight="1" thickBot="1" x14ac:dyDescent="0.25">
      <c r="A19" s="11" t="str">
        <f t="shared" si="0"/>
        <v>IBVS 5251 </v>
      </c>
      <c r="B19" s="5" t="str">
        <f t="shared" si="1"/>
        <v>I</v>
      </c>
      <c r="C19" s="11">
        <f t="shared" si="2"/>
        <v>52073.7857</v>
      </c>
      <c r="D19" s="16" t="str">
        <f t="shared" si="3"/>
        <v>vis</v>
      </c>
      <c r="E19" s="53">
        <f>VLOOKUP(C19,Active!C$21:E$968,3,FALSE)</f>
        <v>3554.9945798624417</v>
      </c>
      <c r="F19" s="5" t="s">
        <v>71</v>
      </c>
      <c r="G19" s="16" t="str">
        <f t="shared" si="4"/>
        <v>52073.7857</v>
      </c>
      <c r="H19" s="11">
        <f t="shared" si="5"/>
        <v>7059</v>
      </c>
      <c r="I19" s="54" t="s">
        <v>165</v>
      </c>
      <c r="J19" s="55" t="s">
        <v>166</v>
      </c>
      <c r="K19" s="54">
        <v>7059</v>
      </c>
      <c r="L19" s="54" t="s">
        <v>167</v>
      </c>
      <c r="M19" s="55" t="s">
        <v>78</v>
      </c>
      <c r="N19" s="55" t="s">
        <v>154</v>
      </c>
      <c r="O19" s="56" t="s">
        <v>155</v>
      </c>
      <c r="P19" s="57" t="s">
        <v>156</v>
      </c>
    </row>
    <row r="20" spans="1:16" ht="12.75" customHeight="1" thickBot="1" x14ac:dyDescent="0.25">
      <c r="A20" s="11" t="str">
        <f t="shared" si="0"/>
        <v>IBVS 5251 </v>
      </c>
      <c r="B20" s="5" t="str">
        <f t="shared" si="1"/>
        <v>II</v>
      </c>
      <c r="C20" s="11">
        <f t="shared" si="2"/>
        <v>52076.744400000003</v>
      </c>
      <c r="D20" s="16" t="str">
        <f t="shared" si="3"/>
        <v>vis</v>
      </c>
      <c r="E20" s="53">
        <f>VLOOKUP(C20,Active!C$21:E$968,3,FALSE)</f>
        <v>3557.494823236254</v>
      </c>
      <c r="F20" s="5" t="s">
        <v>71</v>
      </c>
      <c r="G20" s="16" t="str">
        <f t="shared" si="4"/>
        <v>52076.7444</v>
      </c>
      <c r="H20" s="11">
        <f t="shared" si="5"/>
        <v>7061.5</v>
      </c>
      <c r="I20" s="54" t="s">
        <v>168</v>
      </c>
      <c r="J20" s="55" t="s">
        <v>169</v>
      </c>
      <c r="K20" s="54">
        <v>7061.5</v>
      </c>
      <c r="L20" s="54" t="s">
        <v>149</v>
      </c>
      <c r="M20" s="55" t="s">
        <v>78</v>
      </c>
      <c r="N20" s="55" t="s">
        <v>154</v>
      </c>
      <c r="O20" s="56" t="s">
        <v>155</v>
      </c>
      <c r="P20" s="57" t="s">
        <v>156</v>
      </c>
    </row>
    <row r="21" spans="1:16" ht="12.75" customHeight="1" thickBot="1" x14ac:dyDescent="0.25">
      <c r="A21" s="11" t="str">
        <f t="shared" si="0"/>
        <v>IBVS 5251 </v>
      </c>
      <c r="B21" s="5" t="str">
        <f t="shared" si="1"/>
        <v>I</v>
      </c>
      <c r="C21" s="11">
        <f t="shared" si="2"/>
        <v>52079.703000000001</v>
      </c>
      <c r="D21" s="16" t="str">
        <f t="shared" si="3"/>
        <v>vis</v>
      </c>
      <c r="E21" s="53">
        <f>VLOOKUP(C21,Active!C$21:E$968,3,FALSE)</f>
        <v>3559.9949821052674</v>
      </c>
      <c r="F21" s="5" t="s">
        <v>71</v>
      </c>
      <c r="G21" s="16" t="str">
        <f t="shared" si="4"/>
        <v>52079.7030</v>
      </c>
      <c r="H21" s="11">
        <f t="shared" si="5"/>
        <v>7064</v>
      </c>
      <c r="I21" s="54" t="s">
        <v>170</v>
      </c>
      <c r="J21" s="55" t="s">
        <v>171</v>
      </c>
      <c r="K21" s="54">
        <v>7064</v>
      </c>
      <c r="L21" s="54" t="s">
        <v>172</v>
      </c>
      <c r="M21" s="55" t="s">
        <v>78</v>
      </c>
      <c r="N21" s="55" t="s">
        <v>154</v>
      </c>
      <c r="O21" s="56" t="s">
        <v>155</v>
      </c>
      <c r="P21" s="57" t="s">
        <v>156</v>
      </c>
    </row>
    <row r="22" spans="1:16" ht="12.75" customHeight="1" thickBot="1" x14ac:dyDescent="0.25">
      <c r="A22" s="11" t="str">
        <f t="shared" si="0"/>
        <v>IBVS 5251 </v>
      </c>
      <c r="B22" s="5" t="str">
        <f t="shared" si="1"/>
        <v>I</v>
      </c>
      <c r="C22" s="11">
        <f t="shared" si="2"/>
        <v>52093.902699999999</v>
      </c>
      <c r="D22" s="16" t="str">
        <f t="shared" si="3"/>
        <v>vis</v>
      </c>
      <c r="E22" s="53">
        <f>VLOOKUP(C22,Active!C$21:E$968,3,FALSE)</f>
        <v>3571.9944095007731</v>
      </c>
      <c r="F22" s="5" t="s">
        <v>71</v>
      </c>
      <c r="G22" s="16" t="str">
        <f t="shared" si="4"/>
        <v>52093.9027</v>
      </c>
      <c r="H22" s="11">
        <f t="shared" si="5"/>
        <v>7076</v>
      </c>
      <c r="I22" s="54" t="s">
        <v>176</v>
      </c>
      <c r="J22" s="55" t="s">
        <v>177</v>
      </c>
      <c r="K22" s="54">
        <v>7076</v>
      </c>
      <c r="L22" s="54" t="s">
        <v>178</v>
      </c>
      <c r="M22" s="55" t="s">
        <v>78</v>
      </c>
      <c r="N22" s="55" t="s">
        <v>154</v>
      </c>
      <c r="O22" s="56" t="s">
        <v>155</v>
      </c>
      <c r="P22" s="57" t="s">
        <v>156</v>
      </c>
    </row>
    <row r="23" spans="1:16" ht="12.75" customHeight="1" thickBot="1" x14ac:dyDescent="0.25">
      <c r="A23" s="11" t="str">
        <f t="shared" si="0"/>
        <v>IBVS 5251 </v>
      </c>
      <c r="B23" s="5" t="str">
        <f t="shared" si="1"/>
        <v>II</v>
      </c>
      <c r="C23" s="11">
        <f t="shared" si="2"/>
        <v>52108.696300000003</v>
      </c>
      <c r="D23" s="16" t="str">
        <f t="shared" si="3"/>
        <v>vis</v>
      </c>
      <c r="E23" s="53">
        <f>VLOOKUP(C23,Active!C$21:E$968,3,FALSE)</f>
        <v>3584.4957108746221</v>
      </c>
      <c r="F23" s="5" t="s">
        <v>71</v>
      </c>
      <c r="G23" s="16" t="str">
        <f t="shared" si="4"/>
        <v>52108.6963</v>
      </c>
      <c r="H23" s="11">
        <f t="shared" si="5"/>
        <v>7088.5</v>
      </c>
      <c r="I23" s="54" t="s">
        <v>179</v>
      </c>
      <c r="J23" s="55" t="s">
        <v>180</v>
      </c>
      <c r="K23" s="54">
        <v>7088.5</v>
      </c>
      <c r="L23" s="54" t="s">
        <v>181</v>
      </c>
      <c r="M23" s="55" t="s">
        <v>78</v>
      </c>
      <c r="N23" s="55" t="s">
        <v>154</v>
      </c>
      <c r="O23" s="56" t="s">
        <v>155</v>
      </c>
      <c r="P23" s="57" t="s">
        <v>156</v>
      </c>
    </row>
    <row r="24" spans="1:16" ht="12.75" customHeight="1" thickBot="1" x14ac:dyDescent="0.25">
      <c r="A24" s="11" t="str">
        <f t="shared" si="0"/>
        <v>IBVS 5251 </v>
      </c>
      <c r="B24" s="5" t="str">
        <f t="shared" si="1"/>
        <v>I</v>
      </c>
      <c r="C24" s="11">
        <f t="shared" si="2"/>
        <v>52111.652699999999</v>
      </c>
      <c r="D24" s="16" t="str">
        <f t="shared" si="3"/>
        <v>vis</v>
      </c>
      <c r="E24" s="53">
        <f>VLOOKUP(C24,Active!C$21:E$968,3,FALSE)</f>
        <v>3586.9940106381405</v>
      </c>
      <c r="F24" s="5" t="s">
        <v>71</v>
      </c>
      <c r="G24" s="16" t="str">
        <f t="shared" si="4"/>
        <v>52111.6527</v>
      </c>
      <c r="H24" s="11">
        <f t="shared" si="5"/>
        <v>7091</v>
      </c>
      <c r="I24" s="54" t="s">
        <v>182</v>
      </c>
      <c r="J24" s="55" t="s">
        <v>183</v>
      </c>
      <c r="K24" s="54">
        <v>7091</v>
      </c>
      <c r="L24" s="54" t="s">
        <v>184</v>
      </c>
      <c r="M24" s="55" t="s">
        <v>78</v>
      </c>
      <c r="N24" s="55" t="s">
        <v>154</v>
      </c>
      <c r="O24" s="56" t="s">
        <v>155</v>
      </c>
      <c r="P24" s="57" t="s">
        <v>156</v>
      </c>
    </row>
    <row r="25" spans="1:16" ht="12.75" customHeight="1" thickBot="1" x14ac:dyDescent="0.25">
      <c r="A25" s="11" t="str">
        <f t="shared" si="0"/>
        <v>IBVS 5251 </v>
      </c>
      <c r="B25" s="5" t="str">
        <f t="shared" si="1"/>
        <v>II</v>
      </c>
      <c r="C25" s="11">
        <f t="shared" si="2"/>
        <v>52114.614999999998</v>
      </c>
      <c r="D25" s="16" t="str">
        <f t="shared" si="3"/>
        <v>vis</v>
      </c>
      <c r="E25" s="53">
        <f>VLOOKUP(C25,Active!C$21:E$968,3,FALSE)</f>
        <v>3589.4972961845747</v>
      </c>
      <c r="F25" s="5" t="s">
        <v>71</v>
      </c>
      <c r="G25" s="16" t="str">
        <f t="shared" si="4"/>
        <v>52114.6150</v>
      </c>
      <c r="H25" s="11">
        <f t="shared" si="5"/>
        <v>7093.5</v>
      </c>
      <c r="I25" s="54" t="s">
        <v>187</v>
      </c>
      <c r="J25" s="55" t="s">
        <v>188</v>
      </c>
      <c r="K25" s="54">
        <v>7093.5</v>
      </c>
      <c r="L25" s="54" t="s">
        <v>136</v>
      </c>
      <c r="M25" s="55" t="s">
        <v>78</v>
      </c>
      <c r="N25" s="55" t="s">
        <v>154</v>
      </c>
      <c r="O25" s="56" t="s">
        <v>155</v>
      </c>
      <c r="P25" s="57" t="s">
        <v>156</v>
      </c>
    </row>
    <row r="26" spans="1:16" ht="12.75" customHeight="1" thickBot="1" x14ac:dyDescent="0.25">
      <c r="A26" s="11" t="str">
        <f t="shared" si="0"/>
        <v>IBVS 5251 </v>
      </c>
      <c r="B26" s="5" t="str">
        <f t="shared" si="1"/>
        <v>II</v>
      </c>
      <c r="C26" s="11">
        <f t="shared" si="2"/>
        <v>52154.844700000001</v>
      </c>
      <c r="D26" s="16" t="str">
        <f t="shared" si="3"/>
        <v>vis</v>
      </c>
      <c r="E26" s="53">
        <f>VLOOKUP(C26,Active!C$21:E$968,3,FALSE)</f>
        <v>3623.4933217550524</v>
      </c>
      <c r="F26" s="5" t="s">
        <v>71</v>
      </c>
      <c r="G26" s="16" t="str">
        <f t="shared" si="4"/>
        <v>52154.8447</v>
      </c>
      <c r="H26" s="11">
        <f t="shared" si="5"/>
        <v>7127.5</v>
      </c>
      <c r="I26" s="54" t="s">
        <v>189</v>
      </c>
      <c r="J26" s="55" t="s">
        <v>190</v>
      </c>
      <c r="K26" s="54">
        <v>7127.5</v>
      </c>
      <c r="L26" s="54" t="s">
        <v>191</v>
      </c>
      <c r="M26" s="55" t="s">
        <v>78</v>
      </c>
      <c r="N26" s="55" t="s">
        <v>154</v>
      </c>
      <c r="O26" s="56" t="s">
        <v>155</v>
      </c>
      <c r="P26" s="57" t="s">
        <v>156</v>
      </c>
    </row>
    <row r="27" spans="1:16" ht="12.75" customHeight="1" thickBot="1" x14ac:dyDescent="0.25">
      <c r="A27" s="11" t="str">
        <f t="shared" si="0"/>
        <v>IBVS 5251 </v>
      </c>
      <c r="B27" s="5" t="str">
        <f t="shared" si="1"/>
        <v>II</v>
      </c>
      <c r="C27" s="11">
        <f t="shared" si="2"/>
        <v>52159.58</v>
      </c>
      <c r="D27" s="16" t="str">
        <f t="shared" si="3"/>
        <v>vis</v>
      </c>
      <c r="E27" s="53">
        <f>VLOOKUP(C27,Active!C$21:E$968,3,FALSE)</f>
        <v>3627.4948773193219</v>
      </c>
      <c r="F27" s="5" t="s">
        <v>71</v>
      </c>
      <c r="G27" s="16" t="str">
        <f t="shared" si="4"/>
        <v>52159.5800</v>
      </c>
      <c r="H27" s="11">
        <f t="shared" si="5"/>
        <v>7131.5</v>
      </c>
      <c r="I27" s="54" t="s">
        <v>192</v>
      </c>
      <c r="J27" s="55" t="s">
        <v>193</v>
      </c>
      <c r="K27" s="54">
        <v>7131.5</v>
      </c>
      <c r="L27" s="54" t="s">
        <v>149</v>
      </c>
      <c r="M27" s="55" t="s">
        <v>78</v>
      </c>
      <c r="N27" s="55" t="s">
        <v>154</v>
      </c>
      <c r="O27" s="56" t="s">
        <v>155</v>
      </c>
      <c r="P27" s="57" t="s">
        <v>156</v>
      </c>
    </row>
    <row r="28" spans="1:16" ht="12.75" customHeight="1" thickBot="1" x14ac:dyDescent="0.25">
      <c r="A28" s="11" t="str">
        <f t="shared" si="0"/>
        <v>IBVS 5251 </v>
      </c>
      <c r="B28" s="5" t="str">
        <f t="shared" si="1"/>
        <v>II</v>
      </c>
      <c r="C28" s="11">
        <f t="shared" si="2"/>
        <v>52166.679700000001</v>
      </c>
      <c r="D28" s="16" t="str">
        <f t="shared" si="3"/>
        <v>vis</v>
      </c>
      <c r="E28" s="53">
        <f>VLOOKUP(C28,Active!C$21:E$968,3,FALSE)</f>
        <v>3633.4944642598821</v>
      </c>
      <c r="F28" s="5" t="s">
        <v>71</v>
      </c>
      <c r="G28" s="16" t="str">
        <f t="shared" si="4"/>
        <v>52166.6797</v>
      </c>
      <c r="H28" s="11">
        <f t="shared" si="5"/>
        <v>7137.5</v>
      </c>
      <c r="I28" s="54" t="s">
        <v>194</v>
      </c>
      <c r="J28" s="55" t="s">
        <v>195</v>
      </c>
      <c r="K28" s="54">
        <v>7137.5</v>
      </c>
      <c r="L28" s="54" t="s">
        <v>178</v>
      </c>
      <c r="M28" s="55" t="s">
        <v>78</v>
      </c>
      <c r="N28" s="55" t="s">
        <v>154</v>
      </c>
      <c r="O28" s="56" t="s">
        <v>155</v>
      </c>
      <c r="P28" s="57" t="s">
        <v>156</v>
      </c>
    </row>
    <row r="29" spans="1:16" ht="12.75" customHeight="1" thickBot="1" x14ac:dyDescent="0.25">
      <c r="A29" s="11" t="str">
        <f t="shared" si="0"/>
        <v>IBVS 5251 </v>
      </c>
      <c r="B29" s="5" t="str">
        <f t="shared" si="1"/>
        <v>II</v>
      </c>
      <c r="C29" s="11">
        <f t="shared" si="2"/>
        <v>52179.697099999998</v>
      </c>
      <c r="D29" s="16" t="str">
        <f t="shared" si="3"/>
        <v>vis</v>
      </c>
      <c r="E29" s="53">
        <f>VLOOKUP(C29,Active!C$21:E$968,3,FALSE)</f>
        <v>3644.4947914624463</v>
      </c>
      <c r="F29" s="5" t="s">
        <v>71</v>
      </c>
      <c r="G29" s="16" t="str">
        <f t="shared" si="4"/>
        <v>52179.6971</v>
      </c>
      <c r="H29" s="11">
        <f t="shared" si="5"/>
        <v>7148.5</v>
      </c>
      <c r="I29" s="54" t="s">
        <v>196</v>
      </c>
      <c r="J29" s="55" t="s">
        <v>197</v>
      </c>
      <c r="K29" s="54">
        <v>7148.5</v>
      </c>
      <c r="L29" s="54" t="s">
        <v>198</v>
      </c>
      <c r="M29" s="55" t="s">
        <v>78</v>
      </c>
      <c r="N29" s="55" t="s">
        <v>154</v>
      </c>
      <c r="O29" s="56" t="s">
        <v>155</v>
      </c>
      <c r="P29" s="57" t="s">
        <v>156</v>
      </c>
    </row>
    <row r="30" spans="1:16" ht="12.75" customHeight="1" thickBot="1" x14ac:dyDescent="0.25">
      <c r="A30" s="11" t="str">
        <f t="shared" si="0"/>
        <v>IBVS 5251 </v>
      </c>
      <c r="B30" s="5" t="str">
        <f t="shared" si="1"/>
        <v>I</v>
      </c>
      <c r="C30" s="11">
        <f t="shared" si="2"/>
        <v>52233.540699999998</v>
      </c>
      <c r="D30" s="16" t="str">
        <f t="shared" si="3"/>
        <v>vis</v>
      </c>
      <c r="E30" s="53">
        <f>VLOOKUP(C30,Active!C$21:E$968,3,FALSE)</f>
        <v>3689.9952153384988</v>
      </c>
      <c r="F30" s="5" t="s">
        <v>71</v>
      </c>
      <c r="G30" s="16" t="str">
        <f t="shared" si="4"/>
        <v>52233.5407</v>
      </c>
      <c r="H30" s="11">
        <f t="shared" si="5"/>
        <v>7194</v>
      </c>
      <c r="I30" s="54" t="s">
        <v>199</v>
      </c>
      <c r="J30" s="55" t="s">
        <v>200</v>
      </c>
      <c r="K30" s="54">
        <v>7194</v>
      </c>
      <c r="L30" s="54" t="s">
        <v>201</v>
      </c>
      <c r="M30" s="55" t="s">
        <v>78</v>
      </c>
      <c r="N30" s="55" t="s">
        <v>154</v>
      </c>
      <c r="O30" s="56" t="s">
        <v>155</v>
      </c>
      <c r="P30" s="57" t="s">
        <v>156</v>
      </c>
    </row>
    <row r="31" spans="1:16" ht="12.75" customHeight="1" thickBot="1" x14ac:dyDescent="0.25">
      <c r="A31" s="11" t="str">
        <f t="shared" si="0"/>
        <v>IBVS 5357 </v>
      </c>
      <c r="B31" s="5" t="str">
        <f t="shared" si="1"/>
        <v>II</v>
      </c>
      <c r="C31" s="11">
        <f t="shared" si="2"/>
        <v>52463.705300000001</v>
      </c>
      <c r="D31" s="16" t="str">
        <f t="shared" si="3"/>
        <v>vis</v>
      </c>
      <c r="E31" s="53">
        <f>VLOOKUP(C31,Active!C$21:E$968,3,FALSE)</f>
        <v>3884.495339053522</v>
      </c>
      <c r="F31" s="5" t="s">
        <v>71</v>
      </c>
      <c r="G31" s="16" t="str">
        <f t="shared" si="4"/>
        <v>52463.7053</v>
      </c>
      <c r="H31" s="11">
        <f t="shared" si="5"/>
        <v>7388.5</v>
      </c>
      <c r="I31" s="54" t="s">
        <v>206</v>
      </c>
      <c r="J31" s="55" t="s">
        <v>207</v>
      </c>
      <c r="K31" s="54">
        <v>7388.5</v>
      </c>
      <c r="L31" s="54" t="s">
        <v>208</v>
      </c>
      <c r="M31" s="55" t="s">
        <v>78</v>
      </c>
      <c r="N31" s="55" t="s">
        <v>154</v>
      </c>
      <c r="O31" s="56" t="s">
        <v>209</v>
      </c>
      <c r="P31" s="57" t="s">
        <v>210</v>
      </c>
    </row>
    <row r="32" spans="1:16" ht="12.75" customHeight="1" thickBot="1" x14ac:dyDescent="0.25">
      <c r="A32" s="11" t="str">
        <f t="shared" si="0"/>
        <v>IBVS 5357 </v>
      </c>
      <c r="B32" s="5" t="str">
        <f t="shared" si="1"/>
        <v>II</v>
      </c>
      <c r="C32" s="11">
        <f t="shared" si="2"/>
        <v>52464.888099999996</v>
      </c>
      <c r="D32" s="16" t="str">
        <f t="shared" si="3"/>
        <v>vis</v>
      </c>
      <c r="E32" s="53">
        <f>VLOOKUP(C32,Active!C$21:E$968,3,FALSE)</f>
        <v>3885.4948617704349</v>
      </c>
      <c r="F32" s="5" t="s">
        <v>71</v>
      </c>
      <c r="G32" s="16" t="str">
        <f t="shared" si="4"/>
        <v>52464.8881</v>
      </c>
      <c r="H32" s="11">
        <f t="shared" si="5"/>
        <v>7389.5</v>
      </c>
      <c r="I32" s="54" t="s">
        <v>211</v>
      </c>
      <c r="J32" s="55" t="s">
        <v>212</v>
      </c>
      <c r="K32" s="54">
        <v>7389.5</v>
      </c>
      <c r="L32" s="54" t="s">
        <v>149</v>
      </c>
      <c r="M32" s="55" t="s">
        <v>78</v>
      </c>
      <c r="N32" s="55" t="s">
        <v>154</v>
      </c>
      <c r="O32" s="56" t="s">
        <v>209</v>
      </c>
      <c r="P32" s="57" t="s">
        <v>210</v>
      </c>
    </row>
    <row r="33" spans="1:16" ht="12.75" customHeight="1" thickBot="1" x14ac:dyDescent="0.25">
      <c r="A33" s="11" t="str">
        <f t="shared" si="0"/>
        <v>IBVS 5357 </v>
      </c>
      <c r="B33" s="5" t="str">
        <f t="shared" si="1"/>
        <v>II</v>
      </c>
      <c r="C33" s="11">
        <f t="shared" si="2"/>
        <v>52482.638700000003</v>
      </c>
      <c r="D33" s="16" t="str">
        <f t="shared" si="3"/>
        <v>vis</v>
      </c>
      <c r="E33" s="53">
        <f>VLOOKUP(C33,Active!C$21:E$968,3,FALSE)</f>
        <v>3900.4949699365784</v>
      </c>
      <c r="F33" s="5" t="s">
        <v>71</v>
      </c>
      <c r="G33" s="16" t="str">
        <f t="shared" si="4"/>
        <v>52482.6387</v>
      </c>
      <c r="H33" s="11">
        <f t="shared" si="5"/>
        <v>7404.5</v>
      </c>
      <c r="I33" s="54" t="s">
        <v>213</v>
      </c>
      <c r="J33" s="55" t="s">
        <v>214</v>
      </c>
      <c r="K33" s="54">
        <v>7404.5</v>
      </c>
      <c r="L33" s="54" t="s">
        <v>215</v>
      </c>
      <c r="M33" s="55" t="s">
        <v>78</v>
      </c>
      <c r="N33" s="55" t="s">
        <v>154</v>
      </c>
      <c r="O33" s="56" t="s">
        <v>209</v>
      </c>
      <c r="P33" s="57" t="s">
        <v>210</v>
      </c>
    </row>
    <row r="34" spans="1:16" ht="12.75" customHeight="1" thickBot="1" x14ac:dyDescent="0.25">
      <c r="A34" s="11" t="str">
        <f t="shared" si="0"/>
        <v>IBVS 5694 </v>
      </c>
      <c r="B34" s="5" t="str">
        <f t="shared" si="1"/>
        <v>I</v>
      </c>
      <c r="C34" s="11">
        <f t="shared" si="2"/>
        <v>53366.019500000002</v>
      </c>
      <c r="D34" s="16" t="str">
        <f t="shared" si="3"/>
        <v>vis</v>
      </c>
      <c r="E34" s="53">
        <f>VLOOKUP(C34,Active!C$21:E$968,3,FALSE)</f>
        <v>4646.9941052835138</v>
      </c>
      <c r="F34" s="5" t="s">
        <v>71</v>
      </c>
      <c r="G34" s="16" t="str">
        <f t="shared" si="4"/>
        <v>53366.0195</v>
      </c>
      <c r="H34" s="11">
        <f t="shared" si="5"/>
        <v>8151</v>
      </c>
      <c r="I34" s="54" t="s">
        <v>219</v>
      </c>
      <c r="J34" s="55" t="s">
        <v>220</v>
      </c>
      <c r="K34" s="54">
        <v>8151</v>
      </c>
      <c r="L34" s="54" t="s">
        <v>221</v>
      </c>
      <c r="M34" s="55" t="s">
        <v>78</v>
      </c>
      <c r="N34" s="55" t="s">
        <v>79</v>
      </c>
      <c r="O34" s="56" t="s">
        <v>222</v>
      </c>
      <c r="P34" s="57" t="s">
        <v>223</v>
      </c>
    </row>
    <row r="35" spans="1:16" ht="12.75" customHeight="1" thickBot="1" x14ac:dyDescent="0.25">
      <c r="A35" s="11" t="str">
        <f t="shared" si="0"/>
        <v>IBVS 5713 </v>
      </c>
      <c r="B35" s="5" t="str">
        <f t="shared" si="1"/>
        <v>I</v>
      </c>
      <c r="C35" s="11">
        <f t="shared" si="2"/>
        <v>53658.309000000001</v>
      </c>
      <c r="D35" s="16" t="str">
        <f t="shared" si="3"/>
        <v>vis</v>
      </c>
      <c r="E35" s="53">
        <f>VLOOKUP(C35,Active!C$21:E$968,3,FALSE)</f>
        <v>4893.9927484745222</v>
      </c>
      <c r="F35" s="5" t="s">
        <v>71</v>
      </c>
      <c r="G35" s="16" t="str">
        <f t="shared" si="4"/>
        <v>53658.309</v>
      </c>
      <c r="H35" s="11">
        <f t="shared" si="5"/>
        <v>8398</v>
      </c>
      <c r="I35" s="54" t="s">
        <v>224</v>
      </c>
      <c r="J35" s="55" t="s">
        <v>225</v>
      </c>
      <c r="K35" s="54">
        <v>8398</v>
      </c>
      <c r="L35" s="54" t="s">
        <v>226</v>
      </c>
      <c r="M35" s="55" t="s">
        <v>78</v>
      </c>
      <c r="N35" s="55" t="s">
        <v>79</v>
      </c>
      <c r="O35" s="56" t="s">
        <v>227</v>
      </c>
      <c r="P35" s="57" t="s">
        <v>228</v>
      </c>
    </row>
    <row r="36" spans="1:16" ht="12.75" customHeight="1" thickBot="1" x14ac:dyDescent="0.25">
      <c r="A36" s="11" t="str">
        <f t="shared" si="0"/>
        <v>IBVS 5713 </v>
      </c>
      <c r="B36" s="5" t="str">
        <f t="shared" si="1"/>
        <v>I</v>
      </c>
      <c r="C36" s="11">
        <f t="shared" si="2"/>
        <v>53672.51</v>
      </c>
      <c r="D36" s="16" t="str">
        <f t="shared" si="3"/>
        <v>vis</v>
      </c>
      <c r="E36" s="53">
        <f>VLOOKUP(C36,Active!C$21:E$968,3,FALSE)</f>
        <v>4905.9932744323678</v>
      </c>
      <c r="F36" s="5" t="s">
        <v>71</v>
      </c>
      <c r="G36" s="16" t="str">
        <f t="shared" si="4"/>
        <v>53672.510</v>
      </c>
      <c r="H36" s="11">
        <f t="shared" si="5"/>
        <v>8410</v>
      </c>
      <c r="I36" s="54" t="s">
        <v>229</v>
      </c>
      <c r="J36" s="55" t="s">
        <v>230</v>
      </c>
      <c r="K36" s="54">
        <v>8410</v>
      </c>
      <c r="L36" s="54" t="s">
        <v>231</v>
      </c>
      <c r="M36" s="55" t="s">
        <v>78</v>
      </c>
      <c r="N36" s="55" t="s">
        <v>79</v>
      </c>
      <c r="O36" s="56" t="s">
        <v>232</v>
      </c>
      <c r="P36" s="57" t="s">
        <v>228</v>
      </c>
    </row>
    <row r="37" spans="1:16" ht="12.75" customHeight="1" thickBot="1" x14ac:dyDescent="0.25">
      <c r="A37" s="11" t="str">
        <f t="shared" si="0"/>
        <v>IBVS 5760 </v>
      </c>
      <c r="B37" s="5" t="str">
        <f t="shared" si="1"/>
        <v>I</v>
      </c>
      <c r="C37" s="11">
        <f t="shared" si="2"/>
        <v>54009.769099999998</v>
      </c>
      <c r="D37" s="16" t="str">
        <f t="shared" si="3"/>
        <v>vis</v>
      </c>
      <c r="E37" s="53">
        <f>VLOOKUP(C37,Active!C$21:E$968,3,FALSE)</f>
        <v>5190.9933859786934</v>
      </c>
      <c r="F37" s="5" t="s">
        <v>71</v>
      </c>
      <c r="G37" s="16" t="str">
        <f t="shared" si="4"/>
        <v>54009.7691</v>
      </c>
      <c r="H37" s="11">
        <f t="shared" si="5"/>
        <v>8695</v>
      </c>
      <c r="I37" s="54" t="s">
        <v>233</v>
      </c>
      <c r="J37" s="55" t="s">
        <v>234</v>
      </c>
      <c r="K37" s="54">
        <v>8695</v>
      </c>
      <c r="L37" s="54" t="s">
        <v>235</v>
      </c>
      <c r="M37" s="55" t="s">
        <v>236</v>
      </c>
      <c r="N37" s="55" t="s">
        <v>237</v>
      </c>
      <c r="O37" s="56" t="s">
        <v>238</v>
      </c>
      <c r="P37" s="57" t="s">
        <v>239</v>
      </c>
    </row>
    <row r="38" spans="1:16" ht="12.75" customHeight="1" thickBot="1" x14ac:dyDescent="0.25">
      <c r="A38" s="11" t="str">
        <f t="shared" si="0"/>
        <v>BAVM 215 </v>
      </c>
      <c r="B38" s="5" t="str">
        <f t="shared" si="1"/>
        <v>II</v>
      </c>
      <c r="C38" s="11">
        <f t="shared" si="2"/>
        <v>55482.467299999997</v>
      </c>
      <c r="D38" s="16" t="str">
        <f t="shared" si="3"/>
        <v>vis</v>
      </c>
      <c r="E38" s="53">
        <f>VLOOKUP(C38,Active!C$21:E$968,3,FALSE)</f>
        <v>6435.493982920565</v>
      </c>
      <c r="F38" s="5" t="s">
        <v>71</v>
      </c>
      <c r="G38" s="16" t="str">
        <f t="shared" si="4"/>
        <v>55482.4673</v>
      </c>
      <c r="H38" s="11">
        <f t="shared" si="5"/>
        <v>9939.5</v>
      </c>
      <c r="I38" s="54" t="s">
        <v>240</v>
      </c>
      <c r="J38" s="55" t="s">
        <v>241</v>
      </c>
      <c r="K38" s="54">
        <v>9939.5</v>
      </c>
      <c r="L38" s="54" t="s">
        <v>184</v>
      </c>
      <c r="M38" s="55" t="s">
        <v>236</v>
      </c>
      <c r="N38" s="55" t="s">
        <v>242</v>
      </c>
      <c r="O38" s="56" t="s">
        <v>101</v>
      </c>
      <c r="P38" s="57" t="s">
        <v>243</v>
      </c>
    </row>
    <row r="39" spans="1:16" ht="12.75" customHeight="1" thickBot="1" x14ac:dyDescent="0.25">
      <c r="A39" s="11" t="str">
        <f t="shared" si="0"/>
        <v>BAVM 220 </v>
      </c>
      <c r="B39" s="5" t="str">
        <f t="shared" si="1"/>
        <v>II</v>
      </c>
      <c r="C39" s="11">
        <f t="shared" si="2"/>
        <v>55644.583599999998</v>
      </c>
      <c r="D39" s="16" t="str">
        <f t="shared" si="3"/>
        <v>vis</v>
      </c>
      <c r="E39" s="53">
        <f>VLOOKUP(C39,Active!C$21:E$968,3,FALSE)</f>
        <v>6572.4900301242697</v>
      </c>
      <c r="F39" s="5" t="s">
        <v>71</v>
      </c>
      <c r="G39" s="16" t="str">
        <f t="shared" si="4"/>
        <v>55644.5836</v>
      </c>
      <c r="H39" s="11">
        <f t="shared" si="5"/>
        <v>10076.5</v>
      </c>
      <c r="I39" s="54" t="s">
        <v>244</v>
      </c>
      <c r="J39" s="55" t="s">
        <v>245</v>
      </c>
      <c r="K39" s="54" t="s">
        <v>246</v>
      </c>
      <c r="L39" s="54" t="s">
        <v>247</v>
      </c>
      <c r="M39" s="55" t="s">
        <v>236</v>
      </c>
      <c r="N39" s="55" t="s">
        <v>242</v>
      </c>
      <c r="O39" s="56" t="s">
        <v>101</v>
      </c>
      <c r="P39" s="57" t="s">
        <v>248</v>
      </c>
    </row>
    <row r="40" spans="1:16" ht="12.75" customHeight="1" thickBot="1" x14ac:dyDescent="0.25">
      <c r="A40" s="11" t="str">
        <f t="shared" si="0"/>
        <v>BAVM 220 </v>
      </c>
      <c r="B40" s="5" t="str">
        <f t="shared" si="1"/>
        <v>I</v>
      </c>
      <c r="C40" s="11">
        <f t="shared" si="2"/>
        <v>55692.5121</v>
      </c>
      <c r="D40" s="16" t="str">
        <f t="shared" si="3"/>
        <v>vis</v>
      </c>
      <c r="E40" s="53">
        <f>VLOOKUP(C40,Active!C$21:E$968,3,FALSE)</f>
        <v>6612.9919108629911</v>
      </c>
      <c r="F40" s="5" t="s">
        <v>71</v>
      </c>
      <c r="G40" s="16" t="str">
        <f t="shared" si="4"/>
        <v>55692.5121</v>
      </c>
      <c r="H40" s="11">
        <f t="shared" si="5"/>
        <v>10117</v>
      </c>
      <c r="I40" s="54" t="s">
        <v>249</v>
      </c>
      <c r="J40" s="55" t="s">
        <v>250</v>
      </c>
      <c r="K40" s="54" t="s">
        <v>251</v>
      </c>
      <c r="L40" s="54" t="s">
        <v>252</v>
      </c>
      <c r="M40" s="55" t="s">
        <v>236</v>
      </c>
      <c r="N40" s="55" t="s">
        <v>242</v>
      </c>
      <c r="O40" s="56" t="s">
        <v>101</v>
      </c>
      <c r="P40" s="57" t="s">
        <v>248</v>
      </c>
    </row>
    <row r="41" spans="1:16" ht="12.75" customHeight="1" thickBot="1" x14ac:dyDescent="0.25">
      <c r="A41" s="11" t="str">
        <f t="shared" si="0"/>
        <v>IBVS 6005 </v>
      </c>
      <c r="B41" s="5" t="str">
        <f t="shared" si="1"/>
        <v>II</v>
      </c>
      <c r="C41" s="11">
        <f t="shared" si="2"/>
        <v>55804.339200000002</v>
      </c>
      <c r="D41" s="16" t="str">
        <f t="shared" si="3"/>
        <v>vis</v>
      </c>
      <c r="E41" s="53">
        <f>VLOOKUP(C41,Active!C$21:E$968,3,FALSE)</f>
        <v>6707.4911726291029</v>
      </c>
      <c r="F41" s="5" t="s">
        <v>71</v>
      </c>
      <c r="G41" s="16" t="str">
        <f t="shared" si="4"/>
        <v>55804.3392</v>
      </c>
      <c r="H41" s="11">
        <f t="shared" si="5"/>
        <v>10211.5</v>
      </c>
      <c r="I41" s="54" t="s">
        <v>253</v>
      </c>
      <c r="J41" s="55" t="s">
        <v>254</v>
      </c>
      <c r="K41" s="54" t="s">
        <v>255</v>
      </c>
      <c r="L41" s="54" t="s">
        <v>256</v>
      </c>
      <c r="M41" s="55" t="s">
        <v>236</v>
      </c>
      <c r="N41" s="55" t="s">
        <v>237</v>
      </c>
      <c r="O41" s="56" t="s">
        <v>257</v>
      </c>
      <c r="P41" s="57" t="s">
        <v>258</v>
      </c>
    </row>
    <row r="42" spans="1:16" ht="12.75" customHeight="1" thickBot="1" x14ac:dyDescent="0.25">
      <c r="A42" s="11" t="str">
        <f t="shared" si="0"/>
        <v>IBVS 6005 </v>
      </c>
      <c r="B42" s="5" t="str">
        <f t="shared" si="1"/>
        <v>I</v>
      </c>
      <c r="C42" s="11">
        <f t="shared" si="2"/>
        <v>55807.298799999997</v>
      </c>
      <c r="D42" s="16" t="str">
        <f t="shared" si="3"/>
        <v>vis</v>
      </c>
      <c r="E42" s="53">
        <f>VLOOKUP(C42,Active!C$21:E$968,3,FALSE)</f>
        <v>6709.9921765460649</v>
      </c>
      <c r="F42" s="5" t="s">
        <v>71</v>
      </c>
      <c r="G42" s="16" t="str">
        <f t="shared" si="4"/>
        <v>55807.2988</v>
      </c>
      <c r="H42" s="11">
        <f t="shared" si="5"/>
        <v>10214</v>
      </c>
      <c r="I42" s="54" t="s">
        <v>259</v>
      </c>
      <c r="J42" s="55" t="s">
        <v>260</v>
      </c>
      <c r="K42" s="54" t="s">
        <v>261</v>
      </c>
      <c r="L42" s="54" t="s">
        <v>262</v>
      </c>
      <c r="M42" s="55" t="s">
        <v>236</v>
      </c>
      <c r="N42" s="55" t="s">
        <v>237</v>
      </c>
      <c r="O42" s="56" t="s">
        <v>257</v>
      </c>
      <c r="P42" s="57" t="s">
        <v>258</v>
      </c>
    </row>
    <row r="43" spans="1:16" ht="12.75" customHeight="1" thickBot="1" x14ac:dyDescent="0.25">
      <c r="A43" s="11" t="str">
        <f t="shared" ref="A43:A65" si="6">P43</f>
        <v>IBVS 6005 </v>
      </c>
      <c r="B43" s="5" t="str">
        <f t="shared" ref="B43:B65" si="7">IF(H43=INT(H43),"I","II")</f>
        <v>I</v>
      </c>
      <c r="C43" s="11">
        <f t="shared" ref="C43:C65" si="8">1*G43</f>
        <v>55814.399299999997</v>
      </c>
      <c r="D43" s="16" t="str">
        <f t="shared" ref="D43:D65" si="9">VLOOKUP(F43,I$1:J$5,2,FALSE)</f>
        <v>vis</v>
      </c>
      <c r="E43" s="53">
        <f>VLOOKUP(C43,Active!C$21:E$968,3,FALSE)</f>
        <v>6715.9924395249873</v>
      </c>
      <c r="F43" s="5" t="s">
        <v>71</v>
      </c>
      <c r="G43" s="16" t="str">
        <f t="shared" ref="G43:G65" si="10">MID(I43,3,LEN(I43)-3)</f>
        <v>55814.3993</v>
      </c>
      <c r="H43" s="11">
        <f t="shared" ref="H43:H65" si="11">1*K43</f>
        <v>10220</v>
      </c>
      <c r="I43" s="54" t="s">
        <v>263</v>
      </c>
      <c r="J43" s="55" t="s">
        <v>264</v>
      </c>
      <c r="K43" s="54" t="s">
        <v>265</v>
      </c>
      <c r="L43" s="54" t="s">
        <v>266</v>
      </c>
      <c r="M43" s="55" t="s">
        <v>236</v>
      </c>
      <c r="N43" s="55" t="s">
        <v>237</v>
      </c>
      <c r="O43" s="56" t="s">
        <v>257</v>
      </c>
      <c r="P43" s="57" t="s">
        <v>258</v>
      </c>
    </row>
    <row r="44" spans="1:16" ht="12.75" customHeight="1" thickBot="1" x14ac:dyDescent="0.25">
      <c r="A44" s="11" t="str">
        <f t="shared" si="6"/>
        <v>IBVS 6042 </v>
      </c>
      <c r="B44" s="5" t="str">
        <f t="shared" si="7"/>
        <v>I</v>
      </c>
      <c r="C44" s="11">
        <f t="shared" si="8"/>
        <v>56203.724600000001</v>
      </c>
      <c r="D44" s="16" t="str">
        <f t="shared" si="9"/>
        <v>vis</v>
      </c>
      <c r="E44" s="53">
        <f>VLOOKUP(C44,Active!C$21:E$968,3,FALSE)</f>
        <v>7044.9909867185534</v>
      </c>
      <c r="F44" s="5" t="s">
        <v>71</v>
      </c>
      <c r="G44" s="16" t="str">
        <f t="shared" si="10"/>
        <v>56203.7246</v>
      </c>
      <c r="H44" s="11">
        <f t="shared" si="11"/>
        <v>10549</v>
      </c>
      <c r="I44" s="54" t="s">
        <v>267</v>
      </c>
      <c r="J44" s="55" t="s">
        <v>268</v>
      </c>
      <c r="K44" s="54" t="s">
        <v>269</v>
      </c>
      <c r="L44" s="54" t="s">
        <v>270</v>
      </c>
      <c r="M44" s="55" t="s">
        <v>236</v>
      </c>
      <c r="N44" s="55" t="s">
        <v>71</v>
      </c>
      <c r="O44" s="56" t="s">
        <v>271</v>
      </c>
      <c r="P44" s="57" t="s">
        <v>272</v>
      </c>
    </row>
    <row r="45" spans="1:16" ht="12.75" customHeight="1" thickBot="1" x14ac:dyDescent="0.25">
      <c r="A45" s="11" t="str">
        <f t="shared" si="6"/>
        <v>BAVM 231 </v>
      </c>
      <c r="B45" s="5" t="str">
        <f t="shared" si="7"/>
        <v>I</v>
      </c>
      <c r="C45" s="11">
        <f t="shared" si="8"/>
        <v>56220.292300000001</v>
      </c>
      <c r="D45" s="16" t="str">
        <f t="shared" si="9"/>
        <v>vis</v>
      </c>
      <c r="E45" s="53">
        <f>VLOOKUP(C45,Active!C$21:E$968,3,FALSE)</f>
        <v>7058.9914876629782</v>
      </c>
      <c r="F45" s="5" t="s">
        <v>71</v>
      </c>
      <c r="G45" s="16" t="str">
        <f t="shared" si="10"/>
        <v>56220.2923</v>
      </c>
      <c r="H45" s="11">
        <f t="shared" si="11"/>
        <v>10563</v>
      </c>
      <c r="I45" s="54" t="s">
        <v>273</v>
      </c>
      <c r="J45" s="55" t="s">
        <v>274</v>
      </c>
      <c r="K45" s="54" t="s">
        <v>275</v>
      </c>
      <c r="L45" s="54" t="s">
        <v>276</v>
      </c>
      <c r="M45" s="55" t="s">
        <v>236</v>
      </c>
      <c r="N45" s="55" t="s">
        <v>242</v>
      </c>
      <c r="O45" s="56" t="s">
        <v>101</v>
      </c>
      <c r="P45" s="57" t="s">
        <v>277</v>
      </c>
    </row>
    <row r="46" spans="1:16" ht="12.75" customHeight="1" thickBot="1" x14ac:dyDescent="0.25">
      <c r="A46" s="11" t="str">
        <f t="shared" si="6"/>
        <v>BAVM 234 </v>
      </c>
      <c r="B46" s="5" t="str">
        <f t="shared" si="7"/>
        <v>II</v>
      </c>
      <c r="C46" s="11">
        <f t="shared" si="8"/>
        <v>56540.393100000001</v>
      </c>
      <c r="D46" s="16" t="str">
        <f t="shared" si="9"/>
        <v>vis</v>
      </c>
      <c r="E46" s="53">
        <f>VLOOKUP(C46,Active!C$21:E$968,3,FALSE)</f>
        <v>7329.4920129447846</v>
      </c>
      <c r="F46" s="5" t="s">
        <v>71</v>
      </c>
      <c r="G46" s="16" t="str">
        <f t="shared" si="10"/>
        <v>56540.3931</v>
      </c>
      <c r="H46" s="11">
        <f t="shared" si="11"/>
        <v>10833.5</v>
      </c>
      <c r="I46" s="54" t="s">
        <v>278</v>
      </c>
      <c r="J46" s="55" t="s">
        <v>279</v>
      </c>
      <c r="K46" s="54" t="s">
        <v>280</v>
      </c>
      <c r="L46" s="54" t="s">
        <v>281</v>
      </c>
      <c r="M46" s="55" t="s">
        <v>236</v>
      </c>
      <c r="N46" s="55" t="s">
        <v>242</v>
      </c>
      <c r="O46" s="56" t="s">
        <v>101</v>
      </c>
      <c r="P46" s="57" t="s">
        <v>282</v>
      </c>
    </row>
    <row r="47" spans="1:16" ht="12.75" customHeight="1" thickBot="1" x14ac:dyDescent="0.25">
      <c r="A47" s="11" t="str">
        <f t="shared" si="6"/>
        <v>BAVM 238 </v>
      </c>
      <c r="B47" s="5" t="str">
        <f t="shared" si="7"/>
        <v>I</v>
      </c>
      <c r="C47" s="11">
        <f t="shared" si="8"/>
        <v>56834.456899999997</v>
      </c>
      <c r="D47" s="16" t="str">
        <f t="shared" si="9"/>
        <v>vis</v>
      </c>
      <c r="E47" s="53">
        <f>VLOOKUP(C47,Active!C$21:E$968,3,FALSE)</f>
        <v>7577.9900247159612</v>
      </c>
      <c r="F47" s="5" t="s">
        <v>71</v>
      </c>
      <c r="G47" s="16" t="str">
        <f t="shared" si="10"/>
        <v>56834.4569</v>
      </c>
      <c r="H47" s="11">
        <f t="shared" si="11"/>
        <v>11082</v>
      </c>
      <c r="I47" s="54" t="s">
        <v>283</v>
      </c>
      <c r="J47" s="55" t="s">
        <v>284</v>
      </c>
      <c r="K47" s="54" t="s">
        <v>285</v>
      </c>
      <c r="L47" s="54" t="s">
        <v>247</v>
      </c>
      <c r="M47" s="55" t="s">
        <v>236</v>
      </c>
      <c r="N47" s="55" t="s">
        <v>242</v>
      </c>
      <c r="O47" s="56" t="s">
        <v>101</v>
      </c>
      <c r="P47" s="57" t="s">
        <v>286</v>
      </c>
    </row>
    <row r="48" spans="1:16" ht="12.75" customHeight="1" thickBot="1" x14ac:dyDescent="0.25">
      <c r="A48" s="11" t="str">
        <f t="shared" si="6"/>
        <v>IBVS 1474 </v>
      </c>
      <c r="B48" s="5" t="str">
        <f t="shared" si="7"/>
        <v>I</v>
      </c>
      <c r="C48" s="11">
        <f t="shared" si="8"/>
        <v>43720.42</v>
      </c>
      <c r="D48" s="16" t="str">
        <f t="shared" si="9"/>
        <v>vis</v>
      </c>
      <c r="E48" s="53">
        <f>VLOOKUP(C48,Active!C$21:E$968,3,FALSE)</f>
        <v>-3503.9999922255579</v>
      </c>
      <c r="F48" s="5" t="s">
        <v>71</v>
      </c>
      <c r="G48" s="16" t="str">
        <f t="shared" si="10"/>
        <v>43720.420</v>
      </c>
      <c r="H48" s="11">
        <f t="shared" si="11"/>
        <v>0</v>
      </c>
      <c r="I48" s="54" t="s">
        <v>75</v>
      </c>
      <c r="J48" s="55" t="s">
        <v>76</v>
      </c>
      <c r="K48" s="54">
        <v>0</v>
      </c>
      <c r="L48" s="54" t="s">
        <v>77</v>
      </c>
      <c r="M48" s="55" t="s">
        <v>78</v>
      </c>
      <c r="N48" s="55" t="s">
        <v>79</v>
      </c>
      <c r="O48" s="56" t="s">
        <v>80</v>
      </c>
      <c r="P48" s="57" t="s">
        <v>81</v>
      </c>
    </row>
    <row r="49" spans="1:16" ht="12.75" customHeight="1" thickBot="1" x14ac:dyDescent="0.25">
      <c r="A49" s="11" t="str">
        <f t="shared" si="6"/>
        <v>BAVM 32 </v>
      </c>
      <c r="B49" s="5" t="str">
        <f t="shared" si="7"/>
        <v>I</v>
      </c>
      <c r="C49" s="11">
        <f t="shared" si="8"/>
        <v>44443.457999999999</v>
      </c>
      <c r="D49" s="16" t="str">
        <f t="shared" si="9"/>
        <v>vis</v>
      </c>
      <c r="E49" s="53">
        <f>VLOOKUP(C49,Active!C$21:E$968,3,FALSE)</f>
        <v>-2892.9982115405146</v>
      </c>
      <c r="F49" s="5" t="s">
        <v>71</v>
      </c>
      <c r="G49" s="16" t="str">
        <f t="shared" si="10"/>
        <v>44443.458</v>
      </c>
      <c r="H49" s="11">
        <f t="shared" si="11"/>
        <v>611</v>
      </c>
      <c r="I49" s="54" t="s">
        <v>82</v>
      </c>
      <c r="J49" s="55" t="s">
        <v>83</v>
      </c>
      <c r="K49" s="54">
        <v>611</v>
      </c>
      <c r="L49" s="54" t="s">
        <v>84</v>
      </c>
      <c r="M49" s="55" t="s">
        <v>85</v>
      </c>
      <c r="N49" s="55"/>
      <c r="O49" s="56" t="s">
        <v>86</v>
      </c>
      <c r="P49" s="57" t="s">
        <v>87</v>
      </c>
    </row>
    <row r="50" spans="1:16" ht="12.75" customHeight="1" thickBot="1" x14ac:dyDescent="0.25">
      <c r="A50" s="11" t="str">
        <f t="shared" si="6"/>
        <v>BAVM 34 </v>
      </c>
      <c r="B50" s="5" t="str">
        <f t="shared" si="7"/>
        <v>I</v>
      </c>
      <c r="C50" s="11">
        <f t="shared" si="8"/>
        <v>44875.381000000001</v>
      </c>
      <c r="D50" s="16" t="str">
        <f t="shared" si="9"/>
        <v>vis</v>
      </c>
      <c r="E50" s="53">
        <f>VLOOKUP(C50,Active!C$21:E$968,3,FALSE)</f>
        <v>-2528.0025652275581</v>
      </c>
      <c r="F50" s="5" t="s">
        <v>71</v>
      </c>
      <c r="G50" s="16" t="str">
        <f t="shared" si="10"/>
        <v>44875.381</v>
      </c>
      <c r="H50" s="11">
        <f t="shared" si="11"/>
        <v>976</v>
      </c>
      <c r="I50" s="54" t="s">
        <v>88</v>
      </c>
      <c r="J50" s="55" t="s">
        <v>89</v>
      </c>
      <c r="K50" s="54">
        <v>976</v>
      </c>
      <c r="L50" s="54" t="s">
        <v>73</v>
      </c>
      <c r="M50" s="55" t="s">
        <v>85</v>
      </c>
      <c r="N50" s="55"/>
      <c r="O50" s="56" t="s">
        <v>86</v>
      </c>
      <c r="P50" s="57" t="s">
        <v>90</v>
      </c>
    </row>
    <row r="51" spans="1:16" ht="12.75" customHeight="1" thickBot="1" x14ac:dyDescent="0.25">
      <c r="A51" s="11" t="str">
        <f t="shared" si="6"/>
        <v>BAVM 34 </v>
      </c>
      <c r="B51" s="5" t="str">
        <f t="shared" si="7"/>
        <v>I</v>
      </c>
      <c r="C51" s="11">
        <f t="shared" si="8"/>
        <v>45036.324000000001</v>
      </c>
      <c r="D51" s="16" t="str">
        <f t="shared" si="9"/>
        <v>vis</v>
      </c>
      <c r="E51" s="53">
        <f>VLOOKUP(C51,Active!C$21:E$968,3,FALSE)</f>
        <v>-2391.998012785235</v>
      </c>
      <c r="F51" s="5" t="s">
        <v>71</v>
      </c>
      <c r="G51" s="16" t="str">
        <f t="shared" si="10"/>
        <v>45036.324</v>
      </c>
      <c r="H51" s="11">
        <f t="shared" si="11"/>
        <v>1112</v>
      </c>
      <c r="I51" s="54" t="s">
        <v>91</v>
      </c>
      <c r="J51" s="55" t="s">
        <v>92</v>
      </c>
      <c r="K51" s="54">
        <v>1112</v>
      </c>
      <c r="L51" s="54" t="s">
        <v>84</v>
      </c>
      <c r="M51" s="55" t="s">
        <v>85</v>
      </c>
      <c r="N51" s="55"/>
      <c r="O51" s="56" t="s">
        <v>93</v>
      </c>
      <c r="P51" s="57" t="s">
        <v>90</v>
      </c>
    </row>
    <row r="52" spans="1:16" ht="12.75" customHeight="1" thickBot="1" x14ac:dyDescent="0.25">
      <c r="A52" s="11" t="str">
        <f t="shared" si="6"/>
        <v>BAVM 34 </v>
      </c>
      <c r="B52" s="5" t="str">
        <f t="shared" si="7"/>
        <v>I</v>
      </c>
      <c r="C52" s="11">
        <f t="shared" si="8"/>
        <v>45036.332000000002</v>
      </c>
      <c r="D52" s="16" t="str">
        <f t="shared" si="9"/>
        <v>vis</v>
      </c>
      <c r="E52" s="53">
        <f>VLOOKUP(C52,Active!C$21:E$968,3,FALSE)</f>
        <v>-2391.9912524016222</v>
      </c>
      <c r="F52" s="5" t="s">
        <v>71</v>
      </c>
      <c r="G52" s="16" t="str">
        <f t="shared" si="10"/>
        <v>45036.332</v>
      </c>
      <c r="H52" s="11">
        <f t="shared" si="11"/>
        <v>1112</v>
      </c>
      <c r="I52" s="54" t="s">
        <v>94</v>
      </c>
      <c r="J52" s="55" t="s">
        <v>95</v>
      </c>
      <c r="K52" s="54">
        <v>1112</v>
      </c>
      <c r="L52" s="54" t="s">
        <v>96</v>
      </c>
      <c r="M52" s="55" t="s">
        <v>85</v>
      </c>
      <c r="N52" s="55"/>
      <c r="O52" s="56" t="s">
        <v>97</v>
      </c>
      <c r="P52" s="57" t="s">
        <v>90</v>
      </c>
    </row>
    <row r="53" spans="1:16" ht="12.75" customHeight="1" thickBot="1" x14ac:dyDescent="0.25">
      <c r="A53" s="11" t="str">
        <f t="shared" si="6"/>
        <v>BAVM 36 </v>
      </c>
      <c r="B53" s="5" t="str">
        <f t="shared" si="7"/>
        <v>I</v>
      </c>
      <c r="C53" s="11">
        <f t="shared" si="8"/>
        <v>45346.358699999997</v>
      </c>
      <c r="D53" s="16" t="str">
        <f t="shared" si="9"/>
        <v>vis</v>
      </c>
      <c r="E53" s="53">
        <f>VLOOKUP(C53,Active!C$21:E$968,3,FALSE)</f>
        <v>-2130.0038246870286</v>
      </c>
      <c r="F53" s="5" t="s">
        <v>71</v>
      </c>
      <c r="G53" s="16" t="str">
        <f t="shared" si="10"/>
        <v>45346.3587</v>
      </c>
      <c r="H53" s="11">
        <f t="shared" si="11"/>
        <v>1374</v>
      </c>
      <c r="I53" s="54" t="s">
        <v>98</v>
      </c>
      <c r="J53" s="55" t="s">
        <v>99</v>
      </c>
      <c r="K53" s="54">
        <v>1374</v>
      </c>
      <c r="L53" s="54" t="s">
        <v>100</v>
      </c>
      <c r="M53" s="55" t="s">
        <v>78</v>
      </c>
      <c r="N53" s="55" t="s">
        <v>71</v>
      </c>
      <c r="O53" s="56" t="s">
        <v>101</v>
      </c>
      <c r="P53" s="57" t="s">
        <v>102</v>
      </c>
    </row>
    <row r="54" spans="1:16" ht="12.75" customHeight="1" thickBot="1" x14ac:dyDescent="0.25">
      <c r="A54" s="11" t="str">
        <f t="shared" si="6"/>
        <v> MVS 10.55 </v>
      </c>
      <c r="B54" s="5" t="str">
        <f t="shared" si="7"/>
        <v>I</v>
      </c>
      <c r="C54" s="11">
        <f t="shared" si="8"/>
        <v>45605.520400000001</v>
      </c>
      <c r="D54" s="16" t="str">
        <f t="shared" si="9"/>
        <v>vis</v>
      </c>
      <c r="E54" s="53">
        <f>VLOOKUP(C54,Active!C$21:E$968,3,FALSE)</f>
        <v>-1910.9997610204362</v>
      </c>
      <c r="F54" s="5" t="s">
        <v>71</v>
      </c>
      <c r="G54" s="16" t="str">
        <f t="shared" si="10"/>
        <v>45605.5204</v>
      </c>
      <c r="H54" s="11">
        <f t="shared" si="11"/>
        <v>1593</v>
      </c>
      <c r="I54" s="54" t="s">
        <v>103</v>
      </c>
      <c r="J54" s="55" t="s">
        <v>104</v>
      </c>
      <c r="K54" s="54">
        <v>1593</v>
      </c>
      <c r="L54" s="54" t="s">
        <v>105</v>
      </c>
      <c r="M54" s="55" t="s">
        <v>78</v>
      </c>
      <c r="N54" s="55" t="s">
        <v>79</v>
      </c>
      <c r="O54" s="56" t="s">
        <v>80</v>
      </c>
      <c r="P54" s="56" t="s">
        <v>106</v>
      </c>
    </row>
    <row r="55" spans="1:16" ht="12.75" customHeight="1" thickBot="1" x14ac:dyDescent="0.25">
      <c r="A55" s="11" t="str">
        <f t="shared" si="6"/>
        <v>BAVM 46 </v>
      </c>
      <c r="B55" s="5" t="str">
        <f t="shared" si="7"/>
        <v>I</v>
      </c>
      <c r="C55" s="11">
        <f t="shared" si="8"/>
        <v>46592.448299999996</v>
      </c>
      <c r="D55" s="16" t="str">
        <f t="shared" si="9"/>
        <v>vis</v>
      </c>
      <c r="E55" s="53">
        <f>VLOOKUP(C55,Active!C$21:E$968,3,FALSE)</f>
        <v>-1076.9983609449944</v>
      </c>
      <c r="F55" s="5" t="s">
        <v>71</v>
      </c>
      <c r="G55" s="16" t="str">
        <f t="shared" si="10"/>
        <v>46592.4483</v>
      </c>
      <c r="H55" s="11">
        <f t="shared" si="11"/>
        <v>2427</v>
      </c>
      <c r="I55" s="54" t="s">
        <v>107</v>
      </c>
      <c r="J55" s="55" t="s">
        <v>108</v>
      </c>
      <c r="K55" s="54">
        <v>2427</v>
      </c>
      <c r="L55" s="54" t="s">
        <v>109</v>
      </c>
      <c r="M55" s="55" t="s">
        <v>78</v>
      </c>
      <c r="N55" s="55" t="s">
        <v>71</v>
      </c>
      <c r="O55" s="56" t="s">
        <v>101</v>
      </c>
      <c r="P55" s="57" t="s">
        <v>110</v>
      </c>
    </row>
    <row r="56" spans="1:16" ht="12.75" customHeight="1" thickBot="1" x14ac:dyDescent="0.25">
      <c r="A56" s="11" t="str">
        <f t="shared" si="6"/>
        <v>BAVM 50 </v>
      </c>
      <c r="B56" s="5" t="str">
        <f t="shared" si="7"/>
        <v>I</v>
      </c>
      <c r="C56" s="11">
        <f t="shared" si="8"/>
        <v>47140.339</v>
      </c>
      <c r="D56" s="16" t="str">
        <f t="shared" si="9"/>
        <v>vis</v>
      </c>
      <c r="E56" s="53">
        <f>VLOOKUP(C56,Active!C$21:E$968,3,FALSE)</f>
        <v>-614.0044473183566</v>
      </c>
      <c r="F56" s="5" t="s">
        <v>71</v>
      </c>
      <c r="G56" s="16" t="str">
        <f t="shared" si="10"/>
        <v>47140.3390</v>
      </c>
      <c r="H56" s="11">
        <f t="shared" si="11"/>
        <v>2890</v>
      </c>
      <c r="I56" s="54" t="s">
        <v>111</v>
      </c>
      <c r="J56" s="55" t="s">
        <v>112</v>
      </c>
      <c r="K56" s="54">
        <v>2890</v>
      </c>
      <c r="L56" s="54" t="s">
        <v>113</v>
      </c>
      <c r="M56" s="55" t="s">
        <v>78</v>
      </c>
      <c r="N56" s="55" t="s">
        <v>114</v>
      </c>
      <c r="O56" s="56" t="s">
        <v>101</v>
      </c>
      <c r="P56" s="57" t="s">
        <v>115</v>
      </c>
    </row>
    <row r="57" spans="1:16" ht="12.75" customHeight="1" thickBot="1" x14ac:dyDescent="0.25">
      <c r="A57" s="11" t="str">
        <f t="shared" si="6"/>
        <v>BAVM 50 </v>
      </c>
      <c r="B57" s="5" t="str">
        <f t="shared" si="7"/>
        <v>I</v>
      </c>
      <c r="C57" s="11">
        <f t="shared" si="8"/>
        <v>47140.346599999997</v>
      </c>
      <c r="D57" s="16" t="str">
        <f t="shared" si="9"/>
        <v>vis</v>
      </c>
      <c r="E57" s="53">
        <f>VLOOKUP(C57,Active!C$21:E$968,3,FALSE)</f>
        <v>-613.99802495392839</v>
      </c>
      <c r="F57" s="5" t="s">
        <v>71</v>
      </c>
      <c r="G57" s="16" t="str">
        <f t="shared" si="10"/>
        <v>47140.3466</v>
      </c>
      <c r="H57" s="11">
        <f t="shared" si="11"/>
        <v>2890</v>
      </c>
      <c r="I57" s="54" t="s">
        <v>116</v>
      </c>
      <c r="J57" s="55" t="s">
        <v>117</v>
      </c>
      <c r="K57" s="54">
        <v>2890</v>
      </c>
      <c r="L57" s="54" t="s">
        <v>118</v>
      </c>
      <c r="M57" s="55" t="s">
        <v>78</v>
      </c>
      <c r="N57" s="55" t="s">
        <v>119</v>
      </c>
      <c r="O57" s="56" t="s">
        <v>101</v>
      </c>
      <c r="P57" s="57" t="s">
        <v>115</v>
      </c>
    </row>
    <row r="58" spans="1:16" ht="12.75" customHeight="1" thickBot="1" x14ac:dyDescent="0.25">
      <c r="A58" s="11" t="str">
        <f t="shared" si="6"/>
        <v>BAVM 56 </v>
      </c>
      <c r="B58" s="5" t="str">
        <f t="shared" si="7"/>
        <v>I</v>
      </c>
      <c r="C58" s="11">
        <f t="shared" si="8"/>
        <v>47728.476999999999</v>
      </c>
      <c r="D58" s="16" t="str">
        <f t="shared" si="9"/>
        <v>vis</v>
      </c>
      <c r="E58" s="53">
        <f>VLOOKUP(C58,Active!C$21:E$968,3,FALSE)</f>
        <v>-116.99963527730303</v>
      </c>
      <c r="F58" s="5" t="s">
        <v>71</v>
      </c>
      <c r="G58" s="16" t="str">
        <f t="shared" si="10"/>
        <v>47728.477</v>
      </c>
      <c r="H58" s="11">
        <f t="shared" si="11"/>
        <v>3387</v>
      </c>
      <c r="I58" s="54" t="s">
        <v>120</v>
      </c>
      <c r="J58" s="55" t="s">
        <v>121</v>
      </c>
      <c r="K58" s="54">
        <v>3387</v>
      </c>
      <c r="L58" s="54" t="s">
        <v>77</v>
      </c>
      <c r="M58" s="55" t="s">
        <v>74</v>
      </c>
      <c r="N58" s="55"/>
      <c r="O58" s="56" t="s">
        <v>122</v>
      </c>
      <c r="P58" s="57" t="s">
        <v>123</v>
      </c>
    </row>
    <row r="59" spans="1:16" ht="12.75" customHeight="1" thickBot="1" x14ac:dyDescent="0.25">
      <c r="A59" s="11" t="str">
        <f t="shared" si="6"/>
        <v>BAVM 56 </v>
      </c>
      <c r="B59" s="5" t="str">
        <f t="shared" si="7"/>
        <v>I</v>
      </c>
      <c r="C59" s="11">
        <f t="shared" si="8"/>
        <v>47863.3802</v>
      </c>
      <c r="D59" s="16" t="str">
        <f t="shared" si="9"/>
        <v>vis</v>
      </c>
      <c r="E59" s="53">
        <f>VLOOKUP(C59,Active!C$21:E$968,3,FALSE)</f>
        <v>-2.9999624798692754</v>
      </c>
      <c r="F59" s="5" t="s">
        <v>71</v>
      </c>
      <c r="G59" s="16" t="str">
        <f t="shared" si="10"/>
        <v>47863.3802</v>
      </c>
      <c r="H59" s="11">
        <f t="shared" si="11"/>
        <v>3501</v>
      </c>
      <c r="I59" s="54" t="s">
        <v>124</v>
      </c>
      <c r="J59" s="55" t="s">
        <v>125</v>
      </c>
      <c r="K59" s="54">
        <v>3501</v>
      </c>
      <c r="L59" s="54" t="s">
        <v>126</v>
      </c>
      <c r="M59" s="55" t="s">
        <v>78</v>
      </c>
      <c r="N59" s="55" t="s">
        <v>114</v>
      </c>
      <c r="O59" s="56" t="s">
        <v>101</v>
      </c>
      <c r="P59" s="57" t="s">
        <v>123</v>
      </c>
    </row>
    <row r="60" spans="1:16" ht="12.75" customHeight="1" thickBot="1" x14ac:dyDescent="0.25">
      <c r="A60" s="11" t="str">
        <f t="shared" si="6"/>
        <v>BAVM 56 </v>
      </c>
      <c r="B60" s="5" t="str">
        <f t="shared" si="7"/>
        <v>I</v>
      </c>
      <c r="C60" s="11">
        <f t="shared" si="8"/>
        <v>47863.380899999996</v>
      </c>
      <c r="D60" s="16" t="str">
        <f t="shared" si="9"/>
        <v>vis</v>
      </c>
      <c r="E60" s="53">
        <f>VLOOKUP(C60,Active!C$21:E$968,3,FALSE)</f>
        <v>-2.999370946305941</v>
      </c>
      <c r="F60" s="5" t="s">
        <v>71</v>
      </c>
      <c r="G60" s="16" t="str">
        <f t="shared" si="10"/>
        <v>47863.3809</v>
      </c>
      <c r="H60" s="11">
        <f t="shared" si="11"/>
        <v>3501</v>
      </c>
      <c r="I60" s="54" t="s">
        <v>127</v>
      </c>
      <c r="J60" s="55" t="s">
        <v>128</v>
      </c>
      <c r="K60" s="54">
        <v>3501</v>
      </c>
      <c r="L60" s="54" t="s">
        <v>129</v>
      </c>
      <c r="M60" s="55" t="s">
        <v>78</v>
      </c>
      <c r="N60" s="55" t="s">
        <v>119</v>
      </c>
      <c r="O60" s="56" t="s">
        <v>101</v>
      </c>
      <c r="P60" s="57" t="s">
        <v>123</v>
      </c>
    </row>
    <row r="61" spans="1:16" ht="12.75" customHeight="1" thickBot="1" x14ac:dyDescent="0.25">
      <c r="A61" s="11" t="str">
        <f t="shared" si="6"/>
        <v>IBVS 5251 </v>
      </c>
      <c r="B61" s="5" t="str">
        <f t="shared" si="7"/>
        <v>I</v>
      </c>
      <c r="C61" s="11">
        <f t="shared" si="8"/>
        <v>52054.852200000001</v>
      </c>
      <c r="D61" s="16" t="str">
        <f t="shared" si="9"/>
        <v>vis</v>
      </c>
      <c r="E61" s="53" t="e">
        <f>VLOOKUP(C61,Active!C$21:E$968,3,FALSE)</f>
        <v>#N/A</v>
      </c>
      <c r="F61" s="5" t="s">
        <v>71</v>
      </c>
      <c r="G61" s="16" t="str">
        <f t="shared" si="10"/>
        <v>52054.8522</v>
      </c>
      <c r="H61" s="11">
        <f t="shared" si="11"/>
        <v>7043</v>
      </c>
      <c r="I61" s="54" t="s">
        <v>163</v>
      </c>
      <c r="J61" s="55" t="s">
        <v>164</v>
      </c>
      <c r="K61" s="54">
        <v>7043</v>
      </c>
      <c r="L61" s="54" t="s">
        <v>149</v>
      </c>
      <c r="M61" s="55" t="s">
        <v>78</v>
      </c>
      <c r="N61" s="55" t="s">
        <v>154</v>
      </c>
      <c r="O61" s="56" t="s">
        <v>155</v>
      </c>
      <c r="P61" s="57" t="s">
        <v>156</v>
      </c>
    </row>
    <row r="62" spans="1:16" ht="12.75" customHeight="1" thickBot="1" x14ac:dyDescent="0.25">
      <c r="A62" s="11" t="str">
        <f t="shared" si="6"/>
        <v>IBVS 5251 </v>
      </c>
      <c r="B62" s="5" t="str">
        <f t="shared" si="7"/>
        <v>I</v>
      </c>
      <c r="C62" s="11">
        <f t="shared" si="8"/>
        <v>52080.885999999999</v>
      </c>
      <c r="D62" s="16" t="str">
        <f t="shared" si="9"/>
        <v>vis</v>
      </c>
      <c r="E62" s="53" t="e">
        <f>VLOOKUP(C62,Active!C$21:E$968,3,FALSE)</f>
        <v>#N/A</v>
      </c>
      <c r="F62" s="5" t="s">
        <v>71</v>
      </c>
      <c r="G62" s="16" t="str">
        <f t="shared" si="10"/>
        <v>52080.8860</v>
      </c>
      <c r="H62" s="11">
        <f t="shared" si="11"/>
        <v>7065</v>
      </c>
      <c r="I62" s="54" t="s">
        <v>173</v>
      </c>
      <c r="J62" s="55" t="s">
        <v>174</v>
      </c>
      <c r="K62" s="54">
        <v>7065</v>
      </c>
      <c r="L62" s="54" t="s">
        <v>175</v>
      </c>
      <c r="M62" s="55" t="s">
        <v>78</v>
      </c>
      <c r="N62" s="55" t="s">
        <v>154</v>
      </c>
      <c r="O62" s="56" t="s">
        <v>155</v>
      </c>
      <c r="P62" s="57" t="s">
        <v>156</v>
      </c>
    </row>
    <row r="63" spans="1:16" ht="12.75" customHeight="1" thickBot="1" x14ac:dyDescent="0.25">
      <c r="A63" s="11" t="str">
        <f t="shared" si="6"/>
        <v>IBVS 5251 </v>
      </c>
      <c r="B63" s="5" t="str">
        <f t="shared" si="7"/>
        <v>I</v>
      </c>
      <c r="C63" s="11">
        <f t="shared" si="8"/>
        <v>52112.837099999997</v>
      </c>
      <c r="D63" s="16" t="str">
        <f t="shared" si="9"/>
        <v>vis</v>
      </c>
      <c r="E63" s="53" t="e">
        <f>VLOOKUP(C63,Active!C$21:E$968,3,FALSE)</f>
        <v>#N/A</v>
      </c>
      <c r="F63" s="5" t="s">
        <v>71</v>
      </c>
      <c r="G63" s="16" t="str">
        <f t="shared" si="10"/>
        <v>52112.8371</v>
      </c>
      <c r="H63" s="11">
        <f t="shared" si="11"/>
        <v>7092</v>
      </c>
      <c r="I63" s="54" t="s">
        <v>185</v>
      </c>
      <c r="J63" s="55" t="s">
        <v>186</v>
      </c>
      <c r="K63" s="54">
        <v>7092</v>
      </c>
      <c r="L63" s="54" t="s">
        <v>149</v>
      </c>
      <c r="M63" s="55" t="s">
        <v>78</v>
      </c>
      <c r="N63" s="55" t="s">
        <v>154</v>
      </c>
      <c r="O63" s="56" t="s">
        <v>155</v>
      </c>
      <c r="P63" s="57" t="s">
        <v>156</v>
      </c>
    </row>
    <row r="64" spans="1:16" ht="12.75" customHeight="1" thickBot="1" x14ac:dyDescent="0.25">
      <c r="A64" s="11" t="str">
        <f t="shared" si="6"/>
        <v>IBVS 5594 </v>
      </c>
      <c r="B64" s="5" t="str">
        <f t="shared" si="7"/>
        <v>I</v>
      </c>
      <c r="C64" s="11">
        <f t="shared" si="8"/>
        <v>52277.3243</v>
      </c>
      <c r="D64" s="16" t="str">
        <f t="shared" si="9"/>
        <v>vis</v>
      </c>
      <c r="E64" s="53" t="e">
        <f>VLOOKUP(C64,Active!C$21:E$968,3,FALSE)</f>
        <v>#N/A</v>
      </c>
      <c r="F64" s="5" t="s">
        <v>71</v>
      </c>
      <c r="G64" s="16" t="str">
        <f t="shared" si="10"/>
        <v>52277.3243</v>
      </c>
      <c r="H64" s="11">
        <f t="shared" si="11"/>
        <v>7231</v>
      </c>
      <c r="I64" s="54" t="s">
        <v>202</v>
      </c>
      <c r="J64" s="55" t="s">
        <v>203</v>
      </c>
      <c r="K64" s="54">
        <v>7231</v>
      </c>
      <c r="L64" s="54" t="s">
        <v>178</v>
      </c>
      <c r="M64" s="55" t="s">
        <v>78</v>
      </c>
      <c r="N64" s="55" t="s">
        <v>79</v>
      </c>
      <c r="O64" s="56" t="s">
        <v>204</v>
      </c>
      <c r="P64" s="57" t="s">
        <v>205</v>
      </c>
    </row>
    <row r="65" spans="1:16" ht="12.75" customHeight="1" thickBot="1" x14ac:dyDescent="0.25">
      <c r="A65" s="11" t="str">
        <f t="shared" si="6"/>
        <v>IBVS 5357 </v>
      </c>
      <c r="B65" s="5" t="str">
        <f t="shared" si="7"/>
        <v>I</v>
      </c>
      <c r="C65" s="11">
        <f t="shared" si="8"/>
        <v>52518.730600000003</v>
      </c>
      <c r="D65" s="16" t="str">
        <f t="shared" si="9"/>
        <v>vis</v>
      </c>
      <c r="E65" s="53" t="e">
        <f>VLOOKUP(C65,Active!C$21:E$968,3,FALSE)</f>
        <v>#N/A</v>
      </c>
      <c r="F65" s="5" t="s">
        <v>71</v>
      </c>
      <c r="G65" s="16" t="str">
        <f t="shared" si="10"/>
        <v>52518.7306</v>
      </c>
      <c r="H65" s="11">
        <f t="shared" si="11"/>
        <v>7435</v>
      </c>
      <c r="I65" s="54" t="s">
        <v>216</v>
      </c>
      <c r="J65" s="55" t="s">
        <v>217</v>
      </c>
      <c r="K65" s="54">
        <v>7435</v>
      </c>
      <c r="L65" s="54" t="s">
        <v>218</v>
      </c>
      <c r="M65" s="55" t="s">
        <v>78</v>
      </c>
      <c r="N65" s="55" t="s">
        <v>154</v>
      </c>
      <c r="O65" s="56" t="s">
        <v>209</v>
      </c>
      <c r="P65" s="57" t="s">
        <v>210</v>
      </c>
    </row>
    <row r="66" spans="1:16" x14ac:dyDescent="0.2">
      <c r="B66" s="5"/>
      <c r="F66" s="5"/>
    </row>
    <row r="67" spans="1:16" x14ac:dyDescent="0.2">
      <c r="B67" s="5"/>
      <c r="F67" s="5"/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</sheetData>
  <phoneticPr fontId="8" type="noConversion"/>
  <hyperlinks>
    <hyperlink ref="P48" r:id="rId1" display="http://www.konkoly.hu/cgi-bin/IBVS?1474"/>
    <hyperlink ref="P49" r:id="rId2" display="http://www.bav-astro.de/sfs/BAVM_link.php?BAVMnr=32"/>
    <hyperlink ref="P50" r:id="rId3" display="http://www.bav-astro.de/sfs/BAVM_link.php?BAVMnr=34"/>
    <hyperlink ref="P51" r:id="rId4" display="http://www.bav-astro.de/sfs/BAVM_link.php?BAVMnr=34"/>
    <hyperlink ref="P52" r:id="rId5" display="http://www.bav-astro.de/sfs/BAVM_link.php?BAVMnr=34"/>
    <hyperlink ref="P53" r:id="rId6" display="http://www.bav-astro.de/sfs/BAVM_link.php?BAVMnr=36"/>
    <hyperlink ref="P55" r:id="rId7" display="http://www.bav-astro.de/sfs/BAVM_link.php?BAVMnr=46"/>
    <hyperlink ref="P56" r:id="rId8" display="http://www.bav-astro.de/sfs/BAVM_link.php?BAVMnr=50"/>
    <hyperlink ref="P57" r:id="rId9" display="http://www.bav-astro.de/sfs/BAVM_link.php?BAVMnr=50"/>
    <hyperlink ref="P58" r:id="rId10" display="http://www.bav-astro.de/sfs/BAVM_link.php?BAVMnr=56"/>
    <hyperlink ref="P59" r:id="rId11" display="http://www.bav-astro.de/sfs/BAVM_link.php?BAVMnr=56"/>
    <hyperlink ref="P60" r:id="rId12" display="http://www.bav-astro.de/sfs/BAVM_link.php?BAVMnr=56"/>
    <hyperlink ref="P11" r:id="rId13" display="http://www.bav-astro.de/sfs/BAVM_link.php?BAVMnr=80"/>
    <hyperlink ref="P12" r:id="rId14" display="http://www.bav-astro.de/sfs/BAVM_link.php?BAVMnr=80"/>
    <hyperlink ref="P15" r:id="rId15" display="http://www.konkoly.hu/cgi-bin/IBVS?5040"/>
    <hyperlink ref="P16" r:id="rId16" display="http://www.konkoly.hu/cgi-bin/IBVS?5251"/>
    <hyperlink ref="P17" r:id="rId17" display="http://www.konkoly.hu/cgi-bin/IBVS?5251"/>
    <hyperlink ref="P18" r:id="rId18" display="http://www.konkoly.hu/cgi-bin/IBVS?5251"/>
    <hyperlink ref="P61" r:id="rId19" display="http://www.konkoly.hu/cgi-bin/IBVS?5251"/>
    <hyperlink ref="P19" r:id="rId20" display="http://www.konkoly.hu/cgi-bin/IBVS?5251"/>
    <hyperlink ref="P20" r:id="rId21" display="http://www.konkoly.hu/cgi-bin/IBVS?5251"/>
    <hyperlink ref="P21" r:id="rId22" display="http://www.konkoly.hu/cgi-bin/IBVS?5251"/>
    <hyperlink ref="P62" r:id="rId23" display="http://www.konkoly.hu/cgi-bin/IBVS?5251"/>
    <hyperlink ref="P22" r:id="rId24" display="http://www.konkoly.hu/cgi-bin/IBVS?5251"/>
    <hyperlink ref="P23" r:id="rId25" display="http://www.konkoly.hu/cgi-bin/IBVS?5251"/>
    <hyperlink ref="P24" r:id="rId26" display="http://www.konkoly.hu/cgi-bin/IBVS?5251"/>
    <hyperlink ref="P63" r:id="rId27" display="http://www.konkoly.hu/cgi-bin/IBVS?5251"/>
    <hyperlink ref="P25" r:id="rId28" display="http://www.konkoly.hu/cgi-bin/IBVS?5251"/>
    <hyperlink ref="P26" r:id="rId29" display="http://www.konkoly.hu/cgi-bin/IBVS?5251"/>
    <hyperlink ref="P27" r:id="rId30" display="http://www.konkoly.hu/cgi-bin/IBVS?5251"/>
    <hyperlink ref="P28" r:id="rId31" display="http://www.konkoly.hu/cgi-bin/IBVS?5251"/>
    <hyperlink ref="P29" r:id="rId32" display="http://www.konkoly.hu/cgi-bin/IBVS?5251"/>
    <hyperlink ref="P30" r:id="rId33" display="http://www.konkoly.hu/cgi-bin/IBVS?5251"/>
    <hyperlink ref="P64" r:id="rId34" display="http://www.konkoly.hu/cgi-bin/IBVS?5594"/>
    <hyperlink ref="P31" r:id="rId35" display="http://www.konkoly.hu/cgi-bin/IBVS?5357"/>
    <hyperlink ref="P32" r:id="rId36" display="http://www.konkoly.hu/cgi-bin/IBVS?5357"/>
    <hyperlink ref="P33" r:id="rId37" display="http://www.konkoly.hu/cgi-bin/IBVS?5357"/>
    <hyperlink ref="P65" r:id="rId38" display="http://www.konkoly.hu/cgi-bin/IBVS?5357"/>
    <hyperlink ref="P34" r:id="rId39" display="http://www.konkoly.hu/cgi-bin/IBVS?5694"/>
    <hyperlink ref="P35" r:id="rId40" display="http://www.konkoly.hu/cgi-bin/IBVS?5713"/>
    <hyperlink ref="P36" r:id="rId41" display="http://www.konkoly.hu/cgi-bin/IBVS?5713"/>
    <hyperlink ref="P37" r:id="rId42" display="http://www.konkoly.hu/cgi-bin/IBVS?5760"/>
    <hyperlink ref="P38" r:id="rId43" display="http://www.bav-astro.de/sfs/BAVM_link.php?BAVMnr=215"/>
    <hyperlink ref="P39" r:id="rId44" display="http://www.bav-astro.de/sfs/BAVM_link.php?BAVMnr=220"/>
    <hyperlink ref="P40" r:id="rId45" display="http://www.bav-astro.de/sfs/BAVM_link.php?BAVMnr=220"/>
    <hyperlink ref="P41" r:id="rId46" display="http://www.konkoly.hu/cgi-bin/IBVS?6005"/>
    <hyperlink ref="P42" r:id="rId47" display="http://www.konkoly.hu/cgi-bin/IBVS?6005"/>
    <hyperlink ref="P43" r:id="rId48" display="http://www.konkoly.hu/cgi-bin/IBVS?6005"/>
    <hyperlink ref="P44" r:id="rId49" display="http://www.konkoly.hu/cgi-bin/IBVS?6042"/>
    <hyperlink ref="P45" r:id="rId50" display="http://www.bav-astro.de/sfs/BAVM_link.php?BAVMnr=231"/>
    <hyperlink ref="P46" r:id="rId51" display="http://www.bav-astro.de/sfs/BAVM_link.php?BAVMnr=234"/>
    <hyperlink ref="P47" r:id="rId52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2023-01-08T05:31:38Z</dcterms:modified>
</cp:coreProperties>
</file>