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F96FB775-88D6-40DC-8DCC-B982B123DE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J26" i="1" s="1"/>
  <c r="Q26" i="1"/>
  <c r="E27" i="1"/>
  <c r="F27" i="1" s="1"/>
  <c r="G27" i="1" s="1"/>
  <c r="J27" i="1" s="1"/>
  <c r="Q27" i="1"/>
  <c r="Q25" i="1"/>
  <c r="F11" i="1"/>
  <c r="Q22" i="1"/>
  <c r="Q23" i="1"/>
  <c r="Q24" i="1"/>
  <c r="R22" i="1"/>
  <c r="G11" i="1"/>
  <c r="C7" i="1"/>
  <c r="E23" i="1"/>
  <c r="F23" i="1"/>
  <c r="G23" i="1"/>
  <c r="I23" i="1"/>
  <c r="C8" i="1"/>
  <c r="E15" i="1"/>
  <c r="C17" i="1"/>
  <c r="Q21" i="1"/>
  <c r="E25" i="1"/>
  <c r="F25" i="1"/>
  <c r="G25" i="1"/>
  <c r="I25" i="1"/>
  <c r="E22" i="1"/>
  <c r="F22" i="1"/>
  <c r="G22" i="1"/>
  <c r="I22" i="1"/>
  <c r="E21" i="1"/>
  <c r="F21" i="1"/>
  <c r="G21" i="1"/>
  <c r="E24" i="1"/>
  <c r="F24" i="1"/>
  <c r="G24" i="1"/>
  <c r="I24" i="1"/>
  <c r="H21" i="1"/>
  <c r="C12" i="1"/>
  <c r="C16" i="1" l="1"/>
  <c r="D18" i="1" s="1"/>
  <c r="C11" i="1"/>
  <c r="C15" i="1" l="1"/>
  <c r="E16" i="1" s="1"/>
  <c r="E17" i="1" s="1"/>
  <c r="O21" i="1"/>
  <c r="O22" i="1"/>
  <c r="O25" i="1"/>
  <c r="O23" i="1"/>
  <c r="O27" i="1"/>
  <c r="O26" i="1"/>
  <c r="O24" i="1"/>
  <c r="C18" i="1" l="1"/>
</calcChain>
</file>

<file path=xl/sharedStrings.xml><?xml version="1.0" encoding="utf-8"?>
<sst xmlns="http://schemas.openxmlformats.org/spreadsheetml/2006/main" count="55" uniqueCount="47">
  <si>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</si>
  <si>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</si>
  <si>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</si>
  <si>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</si>
  <si>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</si>
  <si>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</si>
  <si>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</si>
  <si>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</si>
  <si>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</si>
  <si>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</si>
  <si>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</si>
  <si>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</si>
  <si>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</si>
  <si>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</si>
  <si>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</si>
  <si>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</si>
  <si>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</si>
  <si>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</si>
  <si>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</si>
  <si>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</si>
  <si>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</si>
  <si>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</si>
  <si>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</si>
  <si>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</si>
  <si>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</si>
  <si>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</si>
  <si>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</si>
  <si>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</si>
  <si>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</si>
  <si>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</si>
  <si>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</si>
  <si>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</si>
  <si>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</si>
  <si>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</si>
  <si>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</si>
  <si>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</si>
  <si>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</si>
  <si>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</si>
  <si>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EV Cet / GSC 4674-0967</t>
  </si>
  <si>
    <t>EW</t>
  </si>
  <si>
    <t>II</t>
  </si>
  <si>
    <t>I</t>
  </si>
  <si>
    <t>IBVS 5455</t>
  </si>
  <si>
    <t>GCVS</t>
  </si>
  <si>
    <t>IBVS 5871</t>
  </si>
  <si>
    <t>JBAV, 63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</si>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</sst>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0" fillId="2" borderId="0" xfId="0" applyFont="1" applyFill="1" applyAlignme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Cet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80-40B7-A1C2-1FF2A759FE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9.6524999389657751E-4</c:v>
                </c:pt>
                <c:pt idx="2">
                  <c:v>6.142799997178372E-3</c:v>
                </c:pt>
                <c:pt idx="3">
                  <c:v>5.8601499986252747E-3</c:v>
                </c:pt>
                <c:pt idx="4">
                  <c:v>0.36755034999805503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80-40B7-A1C2-1FF2A759FE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0.51827729999786243</c:v>
                </c:pt>
                <c:pt idx="6">
                  <c:v>0.52423079999425681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80-40B7-A1C2-1FF2A759FE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80-40B7-A1C2-1FF2A759FE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80-40B7-A1C2-1FF2A759FE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80-40B7-A1C2-1FF2A759FE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80-40B7-A1C2-1FF2A759FE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1.9516425177958346E-2</c:v>
                </c:pt>
                <c:pt idx="1">
                  <c:v>1.9583402762420675E-2</c:v>
                </c:pt>
                <c:pt idx="2">
                  <c:v>2.026657412393643E-2</c:v>
                </c:pt>
                <c:pt idx="3">
                  <c:v>2.0896163417882321E-2</c:v>
                </c:pt>
                <c:pt idx="4">
                  <c:v>0.24867353265737041</c:v>
                </c:pt>
                <c:pt idx="5">
                  <c:v>0.54657643282891688</c:v>
                </c:pt>
                <c:pt idx="6">
                  <c:v>0.54751411901138947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80-40B7-A1C2-1FF2A759F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016"/>
        <c:axId val="1"/>
      </c:scatterChart>
      <c:valAx>
        <c:axId val="836814016"/>
        <c:scaling>
          <c:orientation val="minMax"/>
          <c:max val="2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14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Cet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14035127795846455"/>
          <c:w val="0.8303315478538321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59-419F-A0D7-24551986AB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9.6524999389657751E-4</c:v>
                </c:pt>
                <c:pt idx="2">
                  <c:v>6.142799997178372E-3</c:v>
                </c:pt>
                <c:pt idx="3">
                  <c:v>5.8601499986252747E-3</c:v>
                </c:pt>
                <c:pt idx="4">
                  <c:v>0.36755034999805503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59-419F-A0D7-24551986ABE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0.51827729999786243</c:v>
                </c:pt>
                <c:pt idx="6">
                  <c:v>0.52423079999425681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59-419F-A0D7-24551986ABE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59-419F-A0D7-24551986ABE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59-419F-A0D7-24551986AB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59-419F-A0D7-24551986AB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59-419F-A0D7-24551986AB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1.9516425177958346E-2</c:v>
                </c:pt>
                <c:pt idx="1">
                  <c:v>1.9583402762420675E-2</c:v>
                </c:pt>
                <c:pt idx="2">
                  <c:v>2.026657412393643E-2</c:v>
                </c:pt>
                <c:pt idx="3">
                  <c:v>2.0896163417882321E-2</c:v>
                </c:pt>
                <c:pt idx="4">
                  <c:v>0.24867353265737041</c:v>
                </c:pt>
                <c:pt idx="5">
                  <c:v>0.54657643282891688</c:v>
                </c:pt>
                <c:pt idx="6">
                  <c:v>0.54751411901138947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59-419F-A0D7-24551986A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6472"/>
        <c:axId val="1"/>
      </c:scatterChart>
      <c:valAx>
        <c:axId val="836806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06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605101164155"/>
          <c:y val="0.92397937099967764"/>
          <c:w val="0.659160104986876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16</xdr:col>
      <xdr:colOff>609600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EFDCFF9-9290-B7B0-F4CC-7CABE47E0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20D5037-27E4-C7C4-0CDD-14F939F36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51131.374900000003</v>
      </c>
      <c r="D4" s="9">
        <v>0.4282299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51131.374900000003</v>
      </c>
    </row>
    <row r="8" spans="1:7" x14ac:dyDescent="0.2">
      <c r="A8" t="s">
        <v>3</v>
      </c>
      <c r="C8">
        <f>+D4</f>
        <v>0.4282299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1.9516425177958346E-2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2.6791033784931556E-5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59571.477283319015</v>
      </c>
      <c r="D15" s="16" t="s">
        <v>33</v>
      </c>
      <c r="E15" s="17">
        <f ca="1">TODAY()+15018.5-B9/24</f>
        <v>59970.5</v>
      </c>
    </row>
    <row r="16" spans="1:7" x14ac:dyDescent="0.2">
      <c r="A16" s="18" t="s">
        <v>4</v>
      </c>
      <c r="B16" s="12"/>
      <c r="C16" s="19">
        <f ca="1">+C8+C12</f>
        <v>0.42825669103378494</v>
      </c>
      <c r="D16" s="16" t="s">
        <v>34</v>
      </c>
      <c r="E16" s="17">
        <f ca="1">ROUND(2*(E15-C15)/C16,0)/2+1</f>
        <v>932.5</v>
      </c>
    </row>
    <row r="17" spans="1:18" ht="13.5" thickBot="1" x14ac:dyDescent="0.25">
      <c r="A17" s="16" t="s">
        <v>30</v>
      </c>
      <c r="B17" s="12"/>
      <c r="C17" s="12">
        <f>COUNT(C21:C2191)</f>
        <v>7</v>
      </c>
      <c r="D17" s="16" t="s">
        <v>35</v>
      </c>
      <c r="E17" s="20">
        <f ca="1">+C15+C16*E16-15018.5-C9/24</f>
        <v>44952.722481041354</v>
      </c>
    </row>
    <row r="18" spans="1:18" ht="14.25" thickTop="1" thickBot="1" x14ac:dyDescent="0.25">
      <c r="A18" s="18" t="s">
        <v>5</v>
      </c>
      <c r="B18" s="12"/>
      <c r="C18" s="21">
        <f ca="1">+C15</f>
        <v>59571.477283319015</v>
      </c>
      <c r="D18" s="22">
        <f ca="1">+C16</f>
        <v>0.42825669103378494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12</v>
      </c>
      <c r="C21" s="10">
        <v>51131.374900000003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1.9516425177958346E-2</v>
      </c>
      <c r="Q21" s="2">
        <f>+C21-15018.5</f>
        <v>36112.874900000003</v>
      </c>
    </row>
    <row r="22" spans="1:18" x14ac:dyDescent="0.2">
      <c r="A22" t="s">
        <v>42</v>
      </c>
      <c r="B22" s="3" t="s">
        <v>40</v>
      </c>
      <c r="C22" s="10">
        <v>51132.44644</v>
      </c>
      <c r="D22" s="10">
        <v>5.1000000000000004E-4</v>
      </c>
      <c r="E22">
        <f>+(C22-C$7)/C$8</f>
        <v>2.5022540462428826</v>
      </c>
      <c r="F22">
        <f>ROUND(2*E22,0)/2</f>
        <v>2.5</v>
      </c>
      <c r="G22">
        <f>+C22-(C$7+F22*C$8)</f>
        <v>9.6524999389657751E-4</v>
      </c>
      <c r="I22">
        <f>+G22</f>
        <v>9.6524999389657751E-4</v>
      </c>
      <c r="O22">
        <f ca="1">+C$11+C$12*$F22</f>
        <v>1.9583402762420675E-2</v>
      </c>
      <c r="Q22" s="2">
        <f>+C22-15018.5</f>
        <v>36113.94644</v>
      </c>
      <c r="R22" t="str">
        <f>IF(ABS(C22-C21)&lt;0.00001,1,"")</f>
        <v/>
      </c>
    </row>
    <row r="23" spans="1:18" x14ac:dyDescent="0.2">
      <c r="A23" t="s">
        <v>42</v>
      </c>
      <c r="B23" s="3" t="s">
        <v>41</v>
      </c>
      <c r="C23" s="10">
        <v>51143.371480000002</v>
      </c>
      <c r="D23" s="10">
        <v>8.5999999999999998E-4</v>
      </c>
      <c r="E23">
        <f>+(C23-C$7)/C$8</f>
        <v>28.014344631234497</v>
      </c>
      <c r="F23">
        <f>ROUND(2*E23,0)/2</f>
        <v>28</v>
      </c>
      <c r="G23">
        <f>+C23-(C$7+F23*C$8)</f>
        <v>6.142799997178372E-3</v>
      </c>
      <c r="I23">
        <f>+G23</f>
        <v>6.142799997178372E-3</v>
      </c>
      <c r="O23">
        <f ca="1">+C$11+C$12*$F23</f>
        <v>2.026657412393643E-2</v>
      </c>
      <c r="Q23" s="2">
        <f>+C23-15018.5</f>
        <v>36124.871480000002</v>
      </c>
    </row>
    <row r="24" spans="1:18" x14ac:dyDescent="0.2">
      <c r="A24" t="s">
        <v>42</v>
      </c>
      <c r="B24" s="3" t="s">
        <v>40</v>
      </c>
      <c r="C24" s="10">
        <v>51153.434600000001</v>
      </c>
      <c r="D24" s="10">
        <v>5.2999999999999998E-4</v>
      </c>
      <c r="E24">
        <f>+(C24-C$7)/C$8</f>
        <v>51.513684588577242</v>
      </c>
      <c r="F24">
        <f>ROUND(2*E24,0)/2</f>
        <v>51.5</v>
      </c>
      <c r="G24">
        <f>+C24-(C$7+F24*C$8)</f>
        <v>5.8601499986252747E-3</v>
      </c>
      <c r="I24">
        <f>+G24</f>
        <v>5.8601499986252747E-3</v>
      </c>
      <c r="O24">
        <f ca="1">+C$11+C$12*$F24</f>
        <v>2.0896163417882321E-2</v>
      </c>
      <c r="Q24" s="2">
        <f>+C24-15018.5</f>
        <v>36134.934600000001</v>
      </c>
    </row>
    <row r="25" spans="1:18" x14ac:dyDescent="0.2">
      <c r="A25" s="29" t="s">
        <v>44</v>
      </c>
      <c r="B25" s="30" t="s">
        <v>40</v>
      </c>
      <c r="C25" s="29">
        <v>54794.606899999999</v>
      </c>
      <c r="D25" s="29">
        <v>8.9999999999999998E-4</v>
      </c>
      <c r="E25">
        <f>+(C25-C$7)/C$8</f>
        <v>8554.3583014637607</v>
      </c>
      <c r="F25" s="31">
        <f>ROUND(2*E25,0)/2-1</f>
        <v>8553.5</v>
      </c>
      <c r="G25">
        <f>+C25-(C$7+F25*C$8)</f>
        <v>0.36755034999805503</v>
      </c>
      <c r="I25">
        <f>+G25</f>
        <v>0.36755034999805503</v>
      </c>
      <c r="O25">
        <f ca="1">+C$11+C$12*$F25</f>
        <v>0.24867353265737041</v>
      </c>
      <c r="Q25" s="2">
        <f>+C25-15018.5</f>
        <v>39776.106899999999</v>
      </c>
    </row>
    <row r="26" spans="1:18" x14ac:dyDescent="0.2">
      <c r="A26" s="32" t="s">
        <v>45</v>
      </c>
      <c r="B26" s="33" t="s">
        <v>40</v>
      </c>
      <c r="C26" s="34">
        <v>59556.46</v>
      </c>
      <c r="D26" s="32">
        <v>8.0000000000000002E-3</v>
      </c>
      <c r="E26">
        <f t="shared" ref="E26:E27" si="0">+(C26-C$7)/C$8</f>
        <v>19674.210278170667</v>
      </c>
      <c r="F26" s="31">
        <f t="shared" ref="F26:F27" si="1">ROUND(2*E26,0)/2-1</f>
        <v>19673</v>
      </c>
      <c r="G26">
        <f t="shared" ref="G26:G27" si="2">+C26-(C$7+F26*C$8)</f>
        <v>0.51827729999786243</v>
      </c>
      <c r="J26">
        <f>+G26</f>
        <v>0.51827729999786243</v>
      </c>
      <c r="O26">
        <f t="shared" ref="O26:O27" ca="1" si="3">+C$11+C$12*$F26</f>
        <v>0.54657643282891688</v>
      </c>
      <c r="Q26" s="2">
        <f t="shared" ref="Q26:Q27" si="4">+C26-15018.5</f>
        <v>44537.96</v>
      </c>
    </row>
    <row r="27" spans="1:18" x14ac:dyDescent="0.2">
      <c r="A27" s="32" t="s">
        <v>45</v>
      </c>
      <c r="B27" s="33" t="s">
        <v>40</v>
      </c>
      <c r="C27" s="34">
        <v>59571.453999999998</v>
      </c>
      <c r="D27" s="32">
        <v>8.0000000000000002E-3</v>
      </c>
      <c r="E27">
        <f t="shared" si="0"/>
        <v>19709.224180749628</v>
      </c>
      <c r="F27" s="31">
        <f t="shared" si="1"/>
        <v>19708</v>
      </c>
      <c r="G27">
        <f t="shared" si="2"/>
        <v>0.52423079999425681</v>
      </c>
      <c r="J27">
        <f>+G27</f>
        <v>0.52423079999425681</v>
      </c>
      <c r="O27">
        <f t="shared" ca="1" si="3"/>
        <v>0.54751411901138947</v>
      </c>
      <c r="Q27" s="2">
        <f t="shared" si="4"/>
        <v>44552.953999999998</v>
      </c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2023-01-26T07:07:01Z</dcterms:modified>
</cp:coreProperties>
</file>