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88A6D37-C8DE-48BF-AD2E-3EFEF48A4924}" xr6:coauthVersionLast="47" xr6:coauthVersionMax="47" xr10:uidLastSave="{00000000-0000-0000-0000-000000000000}"/>
  <bookViews>
    <workbookView xWindow="13665" yWindow="240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1" l="1"/>
  <c r="K25" i="1"/>
  <c r="K26" i="1"/>
  <c r="E25" i="1"/>
  <c r="F25" i="1" s="1"/>
  <c r="G25" i="1" s="1"/>
  <c r="I25" i="1" s="1"/>
  <c r="Q25" i="1"/>
  <c r="E26" i="1"/>
  <c r="F26" i="1" s="1"/>
  <c r="G26" i="1" s="1"/>
  <c r="I26" i="1" s="1"/>
  <c r="Q26" i="1"/>
  <c r="E22" i="1"/>
  <c r="F22" i="1"/>
  <c r="G22" i="1"/>
  <c r="I22" i="1"/>
  <c r="E23" i="1"/>
  <c r="F23" i="1"/>
  <c r="G23" i="1"/>
  <c r="K23" i="1"/>
  <c r="E24" i="1"/>
  <c r="F24" i="1"/>
  <c r="G24" i="1"/>
  <c r="I24" i="1"/>
  <c r="C21" i="1"/>
  <c r="E21" i="1"/>
  <c r="F21" i="1"/>
  <c r="G21" i="1"/>
  <c r="I21" i="1"/>
  <c r="C9" i="1"/>
  <c r="D9" i="1"/>
  <c r="Q22" i="1"/>
  <c r="Q23" i="1"/>
  <c r="Q24" i="1"/>
  <c r="A21" i="1"/>
  <c r="F16" i="1"/>
  <c r="F17" i="1" s="1"/>
  <c r="C17" i="1"/>
  <c r="Q21" i="1"/>
  <c r="C11" i="1"/>
  <c r="C12" i="1"/>
  <c r="O26" i="1" l="1"/>
  <c r="S26" i="1" s="1"/>
  <c r="O25" i="1"/>
  <c r="S25" i="1" s="1"/>
  <c r="C16" i="1"/>
  <c r="D18" i="1" s="1"/>
  <c r="C15" i="1"/>
  <c r="O23" i="1"/>
  <c r="S23" i="1" s="1"/>
  <c r="O21" i="1"/>
  <c r="S21" i="1" s="1"/>
  <c r="O22" i="1"/>
  <c r="S22" i="1" s="1"/>
  <c r="O24" i="1"/>
  <c r="S24" i="1" s="1"/>
  <c r="F18" i="1" l="1"/>
  <c r="F19" i="1" s="1"/>
  <c r="S19" i="1"/>
  <c r="C18" i="1"/>
</calcChain>
</file>

<file path=xl/sharedStrings.xml><?xml version="1.0" encoding="utf-8"?>
<sst xmlns="http://schemas.openxmlformats.org/spreadsheetml/2006/main" count="67" uniqueCount="56">
  <si>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</si>
  <si>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</si>
  <si>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</si>
  <si>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</si>
  <si>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</si>
  <si>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</si>
  <si>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</si>
  <si>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</si>
  <si>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</si>
  <si>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</si>
  <si>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</si>
  <si>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</si>
  <si>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</si>
  <si>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</si>
  <si>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</si>
  <si>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</si>
  <si>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</si>
  <si>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</si>
  <si>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</si>
  <si>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</si>
  <si>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</si>
  <si>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</si>
  <si>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</si>
  <si>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</si>
  <si>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</si>
  <si>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</si>
  <si>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</si>
  <si>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</si>
  <si>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</si>
  <si>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</si>
  <si>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</si>
  <si>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</si>
  <si>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</si>
  <si>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</si>
  <si>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</si>
  <si>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</si>
  <si>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</si>
  <si>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</si>
  <si>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</si>
  <si>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G4688-0485</t>
  </si>
  <si>
    <t>OEJV 0155</t>
  </si>
  <si>
    <t>II</t>
  </si>
  <si>
    <t>IBVS 5960</t>
  </si>
  <si>
    <t>I</t>
  </si>
  <si>
    <t>EC</t>
  </si>
  <si>
    <t>VSX</t>
  </si>
  <si>
    <t>Cet</t>
  </si>
  <si>
    <t>G4688-0485_Cet.xls</t>
  </si>
  <si>
    <t>0,0100</t>
  </si>
  <si>
    <t>IS Cet / GSC 4688-0485</t>
  </si>
  <si>
    <t>pg</t>
  </si>
  <si>
    <t>vis</t>
  </si>
  <si>
    <t>PE</t>
  </si>
  <si>
    <t>CCD</t>
  </si>
  <si>
    <t>VSB, 91</t>
  </si>
  <si>
    <t>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</si>
</sst>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IS Cet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CC-4979-A376-9F2D3927674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-2.3959999962244183E-3</c:v>
                </c:pt>
                <c:pt idx="3">
                  <c:v>-7.6350000017555431E-4</c:v>
                </c:pt>
                <c:pt idx="4">
                  <c:v>-6.7370500066317618E-2</c:v>
                </c:pt>
                <c:pt idx="5">
                  <c:v>-6.5833999782626051E-2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CC-4979-A376-9F2D3927674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CC-4979-A376-9F2D3927674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1.2057000007189345E-2</c:v>
                </c:pt>
                <c:pt idx="3">
                  <c:v>-7.6350000017555431E-4</c:v>
                </c:pt>
                <c:pt idx="4">
                  <c:v>-6.7370500066317618E-2</c:v>
                </c:pt>
                <c:pt idx="5">
                  <c:v>-6.5833999782626051E-2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CC-4979-A376-9F2D3927674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CC-4979-A376-9F2D392767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CC-4979-A376-9F2D392767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CC-4979-A376-9F2D392767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1.3382030575894276E-2</c:v>
                </c:pt>
                <c:pt idx="1">
                  <c:v>1.1700780061530454E-2</c:v>
                </c:pt>
                <c:pt idx="2">
                  <c:v>-2.2480660938606692E-4</c:v>
                </c:pt>
                <c:pt idx="3">
                  <c:v>-5.5665409861800769E-3</c:v>
                </c:pt>
                <c:pt idx="4">
                  <c:v>-6.50439145932077E-2</c:v>
                </c:pt>
                <c:pt idx="5">
                  <c:v>-6.5172517710910913E-2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CC-4979-A376-9F2D3927674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CC-4979-A376-9F2D39276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230848"/>
        <c:axId val="1"/>
      </c:scatterChart>
      <c:valAx>
        <c:axId val="50523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5230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BF4D2BE-AD7D-D643-48D4-4A3E872FA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49</v>
      </c>
      <c r="E1" t="s">
        <v>47</v>
      </c>
    </row>
    <row r="2" spans="1:6" x14ac:dyDescent="0.2">
      <c r="A2" t="s">
        <v>23</v>
      </c>
      <c r="B2" t="s">
        <v>44</v>
      </c>
      <c r="C2" s="30" t="s">
        <v>38</v>
      </c>
      <c r="D2" s="3" t="s">
        <v>46</v>
      </c>
      <c r="E2" s="31" t="s">
        <v>39</v>
      </c>
      <c r="F2" t="s">
        <v>39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8">
        <v>54697.847999999998</v>
      </c>
      <c r="D7" s="29" t="s">
        <v>45</v>
      </c>
    </row>
    <row r="8" spans="1:6" x14ac:dyDescent="0.2">
      <c r="A8" t="s">
        <v>3</v>
      </c>
      <c r="C8" s="8">
        <v>0.38764700000000002</v>
      </c>
      <c r="D8" s="29" t="s">
        <v>45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1.3382030575894276E-2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-6.2733228147903839E-6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59551.898561482289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0.38764072667718524</v>
      </c>
      <c r="E16" s="14" t="s">
        <v>30</v>
      </c>
      <c r="F16" s="15">
        <f ca="1">NOW()+15018.5+$C$5/24</f>
        <v>59952.79951655092</v>
      </c>
    </row>
    <row r="17" spans="1:19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13557</v>
      </c>
    </row>
    <row r="18" spans="1:19" ht="14.25" thickTop="1" thickBot="1" x14ac:dyDescent="0.25">
      <c r="A18" s="16" t="s">
        <v>5</v>
      </c>
      <c r="B18" s="10"/>
      <c r="C18" s="19">
        <f ca="1">+C15</f>
        <v>59551.898561482289</v>
      </c>
      <c r="D18" s="20">
        <f ca="1">+C16</f>
        <v>0.38764072667718524</v>
      </c>
      <c r="E18" s="14" t="s">
        <v>36</v>
      </c>
      <c r="F18" s="23">
        <f ca="1">ROUND(2*(F16-$C$15)/$C$16,0)/2+F15</f>
        <v>1035</v>
      </c>
    </row>
    <row r="19" spans="1:19" ht="13.5" thickTop="1" x14ac:dyDescent="0.2">
      <c r="E19" s="14" t="s">
        <v>31</v>
      </c>
      <c r="F19" s="18">
        <f ca="1">+$C$15+$C$16*F18-15018.5-$C$5/24</f>
        <v>44935.002546926509</v>
      </c>
      <c r="S19">
        <f ca="1">SQRT(SUM(S21:S50)/(COUNT(S21:S50)-1))</f>
        <v>1.0559928837884905E-2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50</v>
      </c>
      <c r="I20" s="7" t="s">
        <v>51</v>
      </c>
      <c r="J20" s="7" t="s">
        <v>52</v>
      </c>
      <c r="K20" s="7" t="s">
        <v>53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9" x14ac:dyDescent="0.2">
      <c r="A21" t="str">
        <f>D7</f>
        <v>VSX</v>
      </c>
      <c r="C21" s="8">
        <f>C$7</f>
        <v>54697.847999999998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1.3382030575894276E-2</v>
      </c>
      <c r="Q21" s="2">
        <f>+C21-15018.5</f>
        <v>39679.347999999998</v>
      </c>
      <c r="S21">
        <f ca="1">+(O21-G21)^2</f>
        <v>1.7907874233416931E-4</v>
      </c>
    </row>
    <row r="22" spans="1:19" x14ac:dyDescent="0.2">
      <c r="A22" s="32" t="s">
        <v>40</v>
      </c>
      <c r="B22" s="33" t="s">
        <v>41</v>
      </c>
      <c r="C22" s="34">
        <v>54801.735000000001</v>
      </c>
      <c r="D22" s="32" t="s">
        <v>48</v>
      </c>
      <c r="E22">
        <f>+(C22-C$7)/C$8</f>
        <v>267.99381911894699</v>
      </c>
      <c r="F22">
        <f>ROUND(2*E22,0)/2</f>
        <v>268</v>
      </c>
      <c r="G22">
        <f>+C22-(C$7+F22*C$8)</f>
        <v>-2.3959999962244183E-3</v>
      </c>
      <c r="I22">
        <f>+G22</f>
        <v>-2.3959999962244183E-3</v>
      </c>
      <c r="O22">
        <f ca="1">+C$11+C$12*$F22</f>
        <v>1.1700780061530454E-2</v>
      </c>
      <c r="Q22" s="2">
        <f>+C22-15018.5</f>
        <v>39783.235000000001</v>
      </c>
      <c r="S22">
        <f ca="1">+(O22-G22)^2</f>
        <v>1.9871920799671545E-4</v>
      </c>
    </row>
    <row r="23" spans="1:19" x14ac:dyDescent="0.2">
      <c r="A23" s="35" t="s">
        <v>42</v>
      </c>
      <c r="B23" s="36" t="s">
        <v>43</v>
      </c>
      <c r="C23" s="35">
        <v>55538.666400000002</v>
      </c>
      <c r="D23" s="35">
        <v>6.9999999999999999E-4</v>
      </c>
      <c r="E23">
        <f>+(C23-C$7)/C$8</f>
        <v>2169.0311030396306</v>
      </c>
      <c r="F23">
        <f>ROUND(2*E23,0)/2</f>
        <v>2169</v>
      </c>
      <c r="G23">
        <f>+C23-(C$7+F23*C$8)</f>
        <v>1.2057000007189345E-2</v>
      </c>
      <c r="K23">
        <f>+G23</f>
        <v>1.2057000007189345E-2</v>
      </c>
      <c r="O23">
        <f ca="1">+C$11+C$12*$F23</f>
        <v>-2.2480660938606692E-4</v>
      </c>
      <c r="Q23" s="2">
        <f>+C23-15018.5</f>
        <v>40520.166400000002</v>
      </c>
      <c r="S23">
        <f ca="1">+(O23-G23)^2</f>
        <v>1.5084277376695555E-4</v>
      </c>
    </row>
    <row r="24" spans="1:19" x14ac:dyDescent="0.2">
      <c r="A24" s="32" t="s">
        <v>40</v>
      </c>
      <c r="B24" s="33" t="s">
        <v>43</v>
      </c>
      <c r="C24" s="34">
        <v>55868.735000000001</v>
      </c>
      <c r="D24" s="32" t="s">
        <v>48</v>
      </c>
      <c r="E24">
        <f>+(C24-C$7)/C$8</f>
        <v>3020.4980304245933</v>
      </c>
      <c r="F24">
        <f>ROUND(2*E24,0)/2</f>
        <v>3020.5</v>
      </c>
      <c r="G24">
        <f>+C24-(C$7+F24*C$8)</f>
        <v>-7.6350000017555431E-4</v>
      </c>
      <c r="I24">
        <f>+G24</f>
        <v>-7.6350000017555431E-4</v>
      </c>
      <c r="K24">
        <f t="shared" ref="K24:K26" si="0">+G24</f>
        <v>-7.6350000017555431E-4</v>
      </c>
      <c r="O24">
        <f ca="1">+C$11+C$12*$F24</f>
        <v>-5.5665409861800769E-3</v>
      </c>
      <c r="Q24" s="2">
        <f>+C24-15018.5</f>
        <v>40850.235000000001</v>
      </c>
      <c r="S24">
        <f ca="1">+(O24-G24)^2</f>
        <v>2.3069202713239297E-5</v>
      </c>
    </row>
    <row r="25" spans="1:19" x14ac:dyDescent="0.2">
      <c r="A25" s="37" t="s">
        <v>54</v>
      </c>
      <c r="B25" s="38" t="s">
        <v>43</v>
      </c>
      <c r="C25" s="39">
        <v>59543.949599999934</v>
      </c>
      <c r="D25" s="37" t="s">
        <v>55</v>
      </c>
      <c r="E25">
        <f t="shared" ref="E25:E26" si="1">+(C25-C$7)/C$8</f>
        <v>12501.326206574373</v>
      </c>
      <c r="F25">
        <f t="shared" ref="F25:F26" si="2">ROUND(2*E25,0)/2</f>
        <v>12501.5</v>
      </c>
      <c r="G25">
        <f t="shared" ref="G25:G26" si="3">+C25-(C$7+F25*C$8)</f>
        <v>-6.7370500066317618E-2</v>
      </c>
      <c r="I25">
        <f t="shared" ref="I25:I26" si="4">+G25</f>
        <v>-6.7370500066317618E-2</v>
      </c>
      <c r="K25">
        <f t="shared" si="0"/>
        <v>-6.7370500066317618E-2</v>
      </c>
      <c r="O25">
        <f t="shared" ref="O25:O26" ca="1" si="5">+C$11+C$12*$F25</f>
        <v>-6.50439145932077E-2</v>
      </c>
      <c r="Q25" s="2">
        <f t="shared" ref="Q25:Q26" si="6">+C25-15018.5</f>
        <v>44525.449599999934</v>
      </c>
      <c r="S25">
        <f t="shared" ref="S25:S26" ca="1" si="7">+(O25-G25)^2</f>
        <v>5.4129999636861023E-6</v>
      </c>
    </row>
    <row r="26" spans="1:19" x14ac:dyDescent="0.2">
      <c r="A26" s="37" t="s">
        <v>54</v>
      </c>
      <c r="B26" s="38" t="s">
        <v>43</v>
      </c>
      <c r="C26" s="39">
        <v>59551.897900000215</v>
      </c>
      <c r="D26" s="37" t="s">
        <v>55</v>
      </c>
      <c r="E26">
        <f t="shared" si="1"/>
        <v>12521.830170232754</v>
      </c>
      <c r="F26">
        <f t="shared" si="2"/>
        <v>12522</v>
      </c>
      <c r="G26">
        <f t="shared" si="3"/>
        <v>-6.5833999782626051E-2</v>
      </c>
      <c r="I26">
        <f t="shared" si="4"/>
        <v>-6.5833999782626051E-2</v>
      </c>
      <c r="K26">
        <f t="shared" si="0"/>
        <v>-6.5833999782626051E-2</v>
      </c>
      <c r="O26">
        <f t="shared" ca="1" si="5"/>
        <v>-6.5172517710910913E-2</v>
      </c>
      <c r="Q26" s="2">
        <f t="shared" si="6"/>
        <v>44533.397900000215</v>
      </c>
      <c r="S26">
        <f t="shared" ca="1" si="7"/>
        <v>4.3755853120055196E-7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2023-01-08T06:11:18Z</dcterms:modified>
</cp:coreProperties>
</file>