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A5C05026-15AF-49B7-967B-14482BF1F74E}" xr6:coauthVersionLast="47" xr6:coauthVersionMax="47" xr10:uidLastSave="{00000000-0000-0000-0000-000000000000}"/>
  <bookViews>
    <workbookView xWindow="14265" yWindow="375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E29" i="1"/>
  <c r="F29" i="1" s="1"/>
  <c r="G29" i="1" s="1"/>
  <c r="K29" i="1" s="1"/>
  <c r="Q29" i="1"/>
  <c r="Q28" i="1"/>
  <c r="E28" i="1"/>
  <c r="F28" i="1"/>
  <c r="G28" i="1" s="1"/>
  <c r="K28" i="1" s="1"/>
  <c r="C8" i="1"/>
  <c r="E22" i="1"/>
  <c r="F22" i="1" s="1"/>
  <c r="G22" i="1" s="1"/>
  <c r="K22" i="1" s="1"/>
  <c r="E23" i="1"/>
  <c r="F23" i="1" s="1"/>
  <c r="G23" i="1" s="1"/>
  <c r="K23" i="1" s="1"/>
  <c r="E24" i="1"/>
  <c r="F24" i="1" s="1"/>
  <c r="G24" i="1" s="1"/>
  <c r="K24" i="1" s="1"/>
  <c r="E26" i="1"/>
  <c r="F26" i="1" s="1"/>
  <c r="U26" i="1" s="1"/>
  <c r="E21" i="1"/>
  <c r="F21" i="1"/>
  <c r="G21" i="1" s="1"/>
  <c r="I21" i="1" s="1"/>
  <c r="E25" i="1"/>
  <c r="F25" i="1"/>
  <c r="U25" i="1" s="1"/>
  <c r="D9" i="1"/>
  <c r="C9" i="1"/>
  <c r="Q22" i="1"/>
  <c r="Q23" i="1"/>
  <c r="Q24" i="1"/>
  <c r="Q26" i="1"/>
  <c r="Q25" i="1"/>
  <c r="D8" i="1"/>
  <c r="F16" i="1"/>
  <c r="C17" i="1"/>
  <c r="Q21" i="1"/>
  <c r="C11" i="1"/>
  <c r="C12" i="1"/>
  <c r="O29" i="1" l="1"/>
  <c r="O27" i="1"/>
  <c r="C16" i="1"/>
  <c r="D18" i="1" s="1"/>
  <c r="C15" i="1"/>
  <c r="O24" i="1"/>
  <c r="O22" i="1"/>
  <c r="O28" i="1"/>
  <c r="O23" i="1"/>
  <c r="O26" i="1"/>
  <c r="O21" i="1"/>
  <c r="O25" i="1"/>
  <c r="F18" i="1"/>
  <c r="F17" i="1"/>
  <c r="F19" i="1" l="1"/>
  <c r="C18" i="1"/>
</calcChain>
</file>

<file path=xl/sharedStrings.xml><?xml version="1.0" encoding="utf-8"?>
<sst xmlns="http://schemas.openxmlformats.org/spreadsheetml/2006/main" count="67" uniqueCount="58">
  <si>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</si>
  <si>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</si>
  <si>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</si>
  <si>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</si>
  <si>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</si>
  <si>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</si>
  <si>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</si>
  <si>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</si>
  <si>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</si>
  <si>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</si>
  <si>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</si>
  <si>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</si>
  <si>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</si>
  <si>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</si>
  <si>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</si>
  <si>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</si>
  <si>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</si>
  <si>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</si>
  <si>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</si>
  <si>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</si>
  <si>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</si>
  <si>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</si>
  <si>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</si>
  <si>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</si>
  <si>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</si>
  <si>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</si>
  <si>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</si>
  <si>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</si>
  <si>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</si>
  <si>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</si>
  <si>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</si>
  <si>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</si>
  <si>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</si>
  <si>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</si>
  <si>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</si>
  <si>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pg</t>
  </si>
  <si>
    <t>vis</t>
  </si>
  <si>
    <t>PE</t>
  </si>
  <si>
    <t>CCD</t>
  </si>
  <si>
    <t>KO Cet</t>
  </si>
  <si>
    <t>2017K</t>
  </si>
  <si>
    <t>G0054-0373</t>
  </si>
  <si>
    <t xml:space="preserve">EB        </t>
  </si>
  <si>
    <t>pr_6</t>
  </si>
  <si>
    <t xml:space="preserve">A5               </t>
  </si>
  <si>
    <t>KO Cet / GSC 0054-0373</t>
  </si>
  <si>
    <t>GCVS</t>
  </si>
  <si>
    <t>I</t>
  </si>
  <si>
    <t>OEJV 0179</t>
  </si>
  <si>
    <t>IBVS 5960</t>
  </si>
  <si>
    <t>II</t>
  </si>
  <si>
    <t>IBVS 6011</t>
  </si>
  <si>
    <t>IBVS 6042</t>
  </si>
  <si>
    <t>IBVS 6234</t>
  </si>
  <si>
    <t>BAD?</t>
  </si>
  <si>
    <t>RHN 2021</t>
  </si>
  <si>
    <t>s5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</si>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</sst>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0" xfId="0" applyFont="1">
      <alignment vertical="top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72" fontId="34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KO Cet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BC-4683-830A-7FA6C990CE7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BC-4683-830A-7FA6C990CE7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BC-4683-830A-7FA6C990CE7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4.6325000002980232E-3</c:v>
                </c:pt>
                <c:pt idx="2">
                  <c:v>5.4024999990360811E-3</c:v>
                </c:pt>
                <c:pt idx="3">
                  <c:v>6.4524999979767017E-3</c:v>
                </c:pt>
                <c:pt idx="6">
                  <c:v>-1.4700000028824434E-3</c:v>
                </c:pt>
                <c:pt idx="7">
                  <c:v>2.3377500001515727E-2</c:v>
                </c:pt>
                <c:pt idx="8">
                  <c:v>1.0725000000093132E-2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BC-4683-830A-7FA6C990CE7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BC-4683-830A-7FA6C990CE7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BC-4683-830A-7FA6C990CE7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1.5E-3</c:v>
                  </c:pt>
                  <c:pt idx="5">
                    <c:v>5.0000000000000001E-4</c:v>
                  </c:pt>
                  <c:pt idx="6">
                    <c:v>2.0999999999999999E-3</c:v>
                  </c:pt>
                  <c:pt idx="7">
                    <c:v>2.0000000000000001E-4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BC-4683-830A-7FA6C990CE7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5.2285772213856579E-4</c:v>
                </c:pt>
                <c:pt idx="1">
                  <c:v>4.6028382523668372E-3</c:v>
                </c:pt>
                <c:pt idx="2">
                  <c:v>5.1125688508040102E-3</c:v>
                </c:pt>
                <c:pt idx="3">
                  <c:v>5.6963385305784271E-3</c:v>
                </c:pt>
                <c:pt idx="4">
                  <c:v>6.8439442913056951E-3</c:v>
                </c:pt>
                <c:pt idx="5">
                  <c:v>8.7668246633431333E-3</c:v>
                </c:pt>
                <c:pt idx="6">
                  <c:v>1.1033559615052577E-2</c:v>
                </c:pt>
                <c:pt idx="7">
                  <c:v>1.1071291069964826E-2</c:v>
                </c:pt>
                <c:pt idx="8">
                  <c:v>1.1080545955131981E-2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BC-4683-830A-7FA6C990CE7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2865.5</c:v>
                </c:pt>
                <c:pt idx="2">
                  <c:v>3223.5</c:v>
                </c:pt>
                <c:pt idx="3">
                  <c:v>3633.5</c:v>
                </c:pt>
                <c:pt idx="4">
                  <c:v>4439.5</c:v>
                </c:pt>
                <c:pt idx="5">
                  <c:v>5790</c:v>
                </c:pt>
                <c:pt idx="6">
                  <c:v>7382</c:v>
                </c:pt>
                <c:pt idx="7">
                  <c:v>7408.5</c:v>
                </c:pt>
                <c:pt idx="8">
                  <c:v>7415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  <c:pt idx="4">
                  <c:v>1.702499997918494E-3</c:v>
                </c:pt>
                <c:pt idx="5">
                  <c:v>6.0499999963212758E-3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BC-4683-830A-7FA6C990C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7969016"/>
        <c:axId val="1"/>
      </c:scatterChart>
      <c:valAx>
        <c:axId val="937969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969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218045112781954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21B25B5-17A8-8A2C-4237-25C3110677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45</v>
      </c>
      <c r="F1" s="37" t="s">
        <v>39</v>
      </c>
      <c r="G1" s="30" t="s">
        <v>40</v>
      </c>
      <c r="H1" s="38"/>
      <c r="I1" s="39" t="s">
        <v>41</v>
      </c>
      <c r="J1" s="40" t="s">
        <v>39</v>
      </c>
      <c r="K1" s="41">
        <v>2.5739000000000001</v>
      </c>
      <c r="L1" s="32">
        <v>7.1043500000000002</v>
      </c>
      <c r="M1" s="33">
        <v>53015.629000000001</v>
      </c>
      <c r="N1" s="33">
        <v>0.88048499999999996</v>
      </c>
      <c r="O1" s="31" t="s">
        <v>42</v>
      </c>
      <c r="P1" s="42">
        <v>10.3</v>
      </c>
      <c r="Q1" s="42">
        <v>10.85</v>
      </c>
      <c r="R1" s="43" t="s">
        <v>43</v>
      </c>
      <c r="S1" s="31" t="s">
        <v>44</v>
      </c>
    </row>
    <row r="2" spans="1:19" x14ac:dyDescent="0.2">
      <c r="A2" t="s">
        <v>23</v>
      </c>
      <c r="B2" t="s">
        <v>42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53015.629000000001</v>
      </c>
      <c r="D4" s="27">
        <v>0.88048499999999996</v>
      </c>
    </row>
    <row r="5" spans="1:19" ht="13.5" thickTop="1" x14ac:dyDescent="0.2">
      <c r="A5" s="9" t="s">
        <v>27</v>
      </c>
      <c r="B5" s="10"/>
      <c r="C5" s="11">
        <v>-9.5</v>
      </c>
      <c r="D5" s="10" t="s">
        <v>28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53015.629000000001</v>
      </c>
      <c r="D7" s="28" t="s">
        <v>46</v>
      </c>
    </row>
    <row r="8" spans="1:19" x14ac:dyDescent="0.2">
      <c r="A8" t="s">
        <v>3</v>
      </c>
      <c r="C8" s="8">
        <f>N1</f>
        <v>0.88048499999999996</v>
      </c>
      <c r="D8" s="28" t="str">
        <f>D7</f>
        <v>GCVS</v>
      </c>
    </row>
    <row r="9" spans="1:19" x14ac:dyDescent="0.2">
      <c r="A9" s="24" t="s">
        <v>31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INTERCEPT(INDIRECT($D$9):G991,INDIRECT($C$9):F991)</f>
        <v>5.2285772213856579E-4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SLOPE(INDIRECT($D$9):G991,INDIRECT($C$9):F991)</f>
        <v>1.423828487254675E-6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(C7+C11)+(C8+C12)*INT(MAX(F21:F3532))</f>
        <v>59544.436355545957</v>
      </c>
      <c r="E15" s="14" t="s">
        <v>32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0.88048642382848719</v>
      </c>
      <c r="E16" s="14" t="s">
        <v>29</v>
      </c>
      <c r="F16" s="35">
        <f ca="1">NOW()+15018.5+$C$5/24</f>
        <v>59952.800599305556</v>
      </c>
    </row>
    <row r="17" spans="1:21" ht="13.5" thickBot="1" x14ac:dyDescent="0.25">
      <c r="A17" s="14" t="s">
        <v>26</v>
      </c>
      <c r="B17" s="10"/>
      <c r="C17" s="10">
        <f>COUNT(C21:C2190)</f>
        <v>9</v>
      </c>
      <c r="E17" s="14" t="s">
        <v>33</v>
      </c>
      <c r="F17" s="15">
        <f ca="1">ROUND(2*(F16-$C$7)/$C$8,0)/2+F15</f>
        <v>7880</v>
      </c>
    </row>
    <row r="18" spans="1:21" ht="14.25" thickTop="1" thickBot="1" x14ac:dyDescent="0.25">
      <c r="A18" s="16" t="s">
        <v>5</v>
      </c>
      <c r="B18" s="10"/>
      <c r="C18" s="19">
        <f ca="1">+C15</f>
        <v>59544.436355545957</v>
      </c>
      <c r="D18" s="20">
        <f ca="1">+C16</f>
        <v>0.88048642382848719</v>
      </c>
      <c r="E18" s="14" t="s">
        <v>34</v>
      </c>
      <c r="F18" s="23">
        <f ca="1">ROUND(2*(F16-$C$15)/$C$16,0)/2+F15</f>
        <v>465</v>
      </c>
    </row>
    <row r="19" spans="1:21" ht="13.5" thickTop="1" x14ac:dyDescent="0.2">
      <c r="E19" s="14" t="s">
        <v>30</v>
      </c>
      <c r="F19" s="18">
        <f ca="1">+$C$15+$C$16*F18-15018.5-$C$5/24</f>
        <v>44935.758375959536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35</v>
      </c>
      <c r="I20" s="7" t="s">
        <v>36</v>
      </c>
      <c r="J20" s="7" t="s">
        <v>37</v>
      </c>
      <c r="K20" s="7" t="s">
        <v>38</v>
      </c>
      <c r="L20" s="7" t="s">
        <v>56</v>
      </c>
      <c r="M20" s="7" t="s">
        <v>24</v>
      </c>
      <c r="N20" s="7" t="s">
        <v>25</v>
      </c>
      <c r="O20" s="7" t="s">
        <v>22</v>
      </c>
      <c r="P20" s="6" t="s">
        <v>21</v>
      </c>
      <c r="Q20" s="4" t="s">
        <v>14</v>
      </c>
      <c r="U20" s="25" t="s">
        <v>54</v>
      </c>
    </row>
    <row r="21" spans="1:21" x14ac:dyDescent="0.2">
      <c r="A21" t="s">
        <v>46</v>
      </c>
      <c r="C21" s="8">
        <v>53015.629000000001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5.2285772213856579E-4</v>
      </c>
      <c r="Q21" s="2">
        <f>+C21-15018.5</f>
        <v>37997.129000000001</v>
      </c>
    </row>
    <row r="22" spans="1:21" x14ac:dyDescent="0.2">
      <c r="A22" s="47" t="s">
        <v>49</v>
      </c>
      <c r="B22" s="48" t="s">
        <v>50</v>
      </c>
      <c r="C22" s="47">
        <v>55538.663399999998</v>
      </c>
      <c r="D22" s="47">
        <v>6.9999999999999999E-4</v>
      </c>
      <c r="E22">
        <f>+(C22-C$7)/C$8</f>
        <v>2865.5052613048456</v>
      </c>
      <c r="F22">
        <f>ROUND(2*E22,0)/2</f>
        <v>2865.5</v>
      </c>
      <c r="G22">
        <f>+C22-(C$7+F22*C$8)</f>
        <v>4.6325000002980232E-3</v>
      </c>
      <c r="K22">
        <f>+G22</f>
        <v>4.6325000002980232E-3</v>
      </c>
      <c r="O22">
        <f ca="1">+C$11+C$12*$F22</f>
        <v>4.6028382523668372E-3</v>
      </c>
      <c r="Q22" s="2">
        <f>+C22-15018.5</f>
        <v>40520.163399999998</v>
      </c>
    </row>
    <row r="23" spans="1:21" x14ac:dyDescent="0.2">
      <c r="A23" s="47" t="s">
        <v>51</v>
      </c>
      <c r="B23" s="48" t="s">
        <v>50</v>
      </c>
      <c r="C23" s="47">
        <v>55853.877800000002</v>
      </c>
      <c r="D23" s="47">
        <v>5.9999999999999995E-4</v>
      </c>
      <c r="E23">
        <f>+(C23-C$7)/C$8</f>
        <v>3223.5061358228718</v>
      </c>
      <c r="F23">
        <f>ROUND(2*E23,0)/2</f>
        <v>3223.5</v>
      </c>
      <c r="G23">
        <f>+C23-(C$7+F23*C$8)</f>
        <v>5.4024999990360811E-3</v>
      </c>
      <c r="K23">
        <f>+G23</f>
        <v>5.4024999990360811E-3</v>
      </c>
      <c r="O23">
        <f ca="1">+C$11+C$12*$F23</f>
        <v>5.1125688508040102E-3</v>
      </c>
      <c r="Q23" s="2">
        <f>+C23-15018.5</f>
        <v>40835.377800000002</v>
      </c>
    </row>
    <row r="24" spans="1:21" x14ac:dyDescent="0.2">
      <c r="A24" s="49" t="s">
        <v>52</v>
      </c>
      <c r="B24" s="50" t="s">
        <v>50</v>
      </c>
      <c r="C24" s="51">
        <v>56214.877699999997</v>
      </c>
      <c r="D24" s="51">
        <v>6.9999999999999999E-4</v>
      </c>
      <c r="E24">
        <f>+(C24-C$7)/C$8</f>
        <v>3633.5073283474412</v>
      </c>
      <c r="F24">
        <f>ROUND(2*E24,0)/2</f>
        <v>3633.5</v>
      </c>
      <c r="G24">
        <f>+C24-(C$7+F24*C$8)</f>
        <v>6.4524999979767017E-3</v>
      </c>
      <c r="K24">
        <f>+G24</f>
        <v>6.4524999979767017E-3</v>
      </c>
      <c r="O24">
        <f ca="1">+C$11+C$12*$F24</f>
        <v>5.6963385305784271E-3</v>
      </c>
      <c r="Q24" s="2">
        <f>+C24-15018.5</f>
        <v>41196.377699999997</v>
      </c>
    </row>
    <row r="25" spans="1:21" x14ac:dyDescent="0.2">
      <c r="A25" s="44" t="s">
        <v>48</v>
      </c>
      <c r="B25" s="45" t="s">
        <v>47</v>
      </c>
      <c r="C25" s="46">
        <v>56924.543859999998</v>
      </c>
      <c r="D25" s="46">
        <v>1.5E-3</v>
      </c>
      <c r="E25">
        <f>+(C25-C$7)/C$8</f>
        <v>4439.5019335934139</v>
      </c>
      <c r="F25">
        <f>ROUND(2*E25,0)/2</f>
        <v>4439.5</v>
      </c>
      <c r="O25">
        <f ca="1">+C$11+C$12*$F25</f>
        <v>6.8439442913056951E-3</v>
      </c>
      <c r="Q25" s="2">
        <f>+C25-15018.5</f>
        <v>41906.043859999998</v>
      </c>
      <c r="U25">
        <f>+C25-(C$7+F25*C$8)</f>
        <v>1.702499997918494E-3</v>
      </c>
    </row>
    <row r="26" spans="1:21" x14ac:dyDescent="0.2">
      <c r="A26" s="5" t="s">
        <v>53</v>
      </c>
      <c r="C26" s="8">
        <v>58113.643199999999</v>
      </c>
      <c r="D26" s="8">
        <v>5.0000000000000001E-4</v>
      </c>
      <c r="E26">
        <f>+(C26-C$7)/C$8</f>
        <v>5790.0068712130224</v>
      </c>
      <c r="F26">
        <f>ROUND(2*E26,0)/2</f>
        <v>5790</v>
      </c>
      <c r="O26">
        <f ca="1">+C$11+C$12*$F26</f>
        <v>8.7668246633431333E-3</v>
      </c>
      <c r="Q26" s="2">
        <f>+C26-15018.5</f>
        <v>43095.143199999999</v>
      </c>
      <c r="U26">
        <f>+C26-(C$7+F26*C$8)</f>
        <v>6.0499999963212758E-3</v>
      </c>
    </row>
    <row r="27" spans="1:21" x14ac:dyDescent="0.2">
      <c r="A27" s="52" t="s">
        <v>57</v>
      </c>
      <c r="B27" s="53" t="s">
        <v>50</v>
      </c>
      <c r="C27" s="54">
        <v>59515.3678</v>
      </c>
      <c r="D27" s="52">
        <v>2.0999999999999999E-3</v>
      </c>
      <c r="E27">
        <f>+(C27-C$7)/C$8</f>
        <v>7381.9983304655952</v>
      </c>
      <c r="F27">
        <f>ROUND(2*E27,0)/2</f>
        <v>7382</v>
      </c>
      <c r="G27">
        <f>+C27-(C$7+F27*C$8)</f>
        <v>-1.4700000028824434E-3</v>
      </c>
      <c r="K27">
        <f>G27</f>
        <v>-1.4700000028824434E-3</v>
      </c>
      <c r="O27">
        <f ca="1">+C$11+C$12*$F27</f>
        <v>1.1033559615052577E-2</v>
      </c>
      <c r="Q27" s="2">
        <f>+C27-15018.5</f>
        <v>44496.8678</v>
      </c>
    </row>
    <row r="28" spans="1:21" x14ac:dyDescent="0.2">
      <c r="A28" s="5" t="s">
        <v>55</v>
      </c>
      <c r="C28" s="8">
        <v>59538.7255</v>
      </c>
      <c r="D28" s="8">
        <v>2.0000000000000001E-4</v>
      </c>
      <c r="E28">
        <f>+(C28-C$7)/C$8</f>
        <v>7408.5265507078484</v>
      </c>
      <c r="F28">
        <f>ROUND(2*E28,0)/2</f>
        <v>7408.5</v>
      </c>
      <c r="G28">
        <f>+C28-(C$7+F28*C$8)</f>
        <v>2.3377500001515727E-2</v>
      </c>
      <c r="K28">
        <f>G28</f>
        <v>2.3377500001515727E-2</v>
      </c>
      <c r="O28">
        <f ca="1">+C$11+C$12*$F28</f>
        <v>1.1071291069964826E-2</v>
      </c>
      <c r="Q28" s="2">
        <f>+C28-15018.5</f>
        <v>44520.2255</v>
      </c>
    </row>
    <row r="29" spans="1:21" x14ac:dyDescent="0.2">
      <c r="A29" s="52" t="s">
        <v>57</v>
      </c>
      <c r="B29" s="53" t="s">
        <v>50</v>
      </c>
      <c r="C29" s="54">
        <v>59544.436000000002</v>
      </c>
      <c r="D29" s="52">
        <v>5.0000000000000001E-3</v>
      </c>
      <c r="E29">
        <f>+(C29-C$7)/C$8</f>
        <v>7415.0121807867263</v>
      </c>
      <c r="F29">
        <f>ROUND(2*E29,0)/2</f>
        <v>7415</v>
      </c>
      <c r="G29">
        <f>+C29-(C$7+F29*C$8)</f>
        <v>1.0725000000093132E-2</v>
      </c>
      <c r="K29">
        <f>G29</f>
        <v>1.0725000000093132E-2</v>
      </c>
      <c r="O29">
        <f ca="1">+C$11+C$12*$F29</f>
        <v>1.1080545955131981E-2</v>
      </c>
      <c r="Q29" s="2">
        <f>+C29-15018.5</f>
        <v>44525.936000000002</v>
      </c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ortState xmlns:xlrd2="http://schemas.microsoft.com/office/spreadsheetml/2017/richdata2" ref="A21:U30">
    <sortCondition ref="C21:C30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2023-01-08T06:12:51Z</dcterms:modified>
</cp:coreProperties>
</file>