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6E75E7B-BAE2-4888-8A49-D806CEEC9B3A}" xr6:coauthVersionLast="47" xr6:coauthVersionMax="47" xr10:uidLastSave="{00000000-0000-0000-0000-000000000000}"/>
  <bookViews>
    <workbookView xWindow="14895" yWindow="825" windowWidth="12975" windowHeight="1464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4" i="2" l="1"/>
  <c r="F134" i="2" s="1"/>
  <c r="G134" i="2" s="1"/>
  <c r="K134" i="2" s="1"/>
  <c r="Q134" i="2"/>
  <c r="E135" i="2"/>
  <c r="F135" i="2" s="1"/>
  <c r="G135" i="2" s="1"/>
  <c r="K135" i="2" s="1"/>
  <c r="Q135" i="2"/>
  <c r="E136" i="2"/>
  <c r="F136" i="2"/>
  <c r="G136" i="2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/>
  <c r="G140" i="2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30" i="2"/>
  <c r="F130" i="2"/>
  <c r="Q128" i="2"/>
  <c r="Q129" i="2"/>
  <c r="Q130" i="2"/>
  <c r="Q131" i="2"/>
  <c r="Q132" i="2"/>
  <c r="Q133" i="2"/>
  <c r="E124" i="2"/>
  <c r="F124" i="2"/>
  <c r="E93" i="2"/>
  <c r="F93" i="2"/>
  <c r="E97" i="2"/>
  <c r="F97" i="2"/>
  <c r="E98" i="2"/>
  <c r="F98" i="2"/>
  <c r="E101" i="2"/>
  <c r="F101" i="2"/>
  <c r="E105" i="2"/>
  <c r="F105" i="2"/>
  <c r="E106" i="2"/>
  <c r="F106" i="2"/>
  <c r="E109" i="2"/>
  <c r="F109" i="2"/>
  <c r="E113" i="2"/>
  <c r="F113" i="2"/>
  <c r="E114" i="2"/>
  <c r="F114" i="2"/>
  <c r="E117" i="2"/>
  <c r="F117" i="2"/>
  <c r="E121" i="2"/>
  <c r="F121" i="2"/>
  <c r="E122" i="2"/>
  <c r="F122" i="2"/>
  <c r="E127" i="2"/>
  <c r="F127" i="2"/>
  <c r="D9" i="2"/>
  <c r="C9" i="2"/>
  <c r="Q124" i="2"/>
  <c r="Q125" i="2"/>
  <c r="Q127" i="2"/>
  <c r="Q126" i="2"/>
  <c r="Q123" i="2"/>
  <c r="Q122" i="2"/>
  <c r="Q121" i="2"/>
  <c r="Q120" i="2"/>
  <c r="Q118" i="2"/>
  <c r="Q117" i="2"/>
  <c r="Q116" i="2"/>
  <c r="Q114" i="2"/>
  <c r="Q113" i="2"/>
  <c r="Q112" i="2"/>
  <c r="Q111" i="2"/>
  <c r="Q110" i="2"/>
  <c r="Q109" i="2"/>
  <c r="Q108" i="2"/>
  <c r="Q107" i="2"/>
  <c r="Q105" i="2"/>
  <c r="Q104" i="2"/>
  <c r="Q94" i="2"/>
  <c r="Q93" i="2"/>
  <c r="Q92" i="2"/>
  <c r="Q91" i="2"/>
  <c r="Q88" i="2"/>
  <c r="Q83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G106" i="3"/>
  <c r="C106" i="3"/>
  <c r="G105" i="3"/>
  <c r="C105" i="3"/>
  <c r="G104" i="3"/>
  <c r="C104" i="3"/>
  <c r="G103" i="3"/>
  <c r="C103" i="3"/>
  <c r="G102" i="3"/>
  <c r="C102" i="3"/>
  <c r="G30" i="3"/>
  <c r="C30" i="3"/>
  <c r="G101" i="3"/>
  <c r="C101" i="3"/>
  <c r="G100" i="3"/>
  <c r="C100" i="3"/>
  <c r="G99" i="3"/>
  <c r="C99" i="3"/>
  <c r="G29" i="3"/>
  <c r="C2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28" i="3"/>
  <c r="C28" i="3"/>
  <c r="G90" i="3"/>
  <c r="C90" i="3"/>
  <c r="G89" i="3"/>
  <c r="C89" i="3"/>
  <c r="G27" i="3"/>
  <c r="C27" i="3"/>
  <c r="G26" i="3"/>
  <c r="C26" i="3"/>
  <c r="G25" i="3"/>
  <c r="C25" i="3"/>
  <c r="G24" i="3"/>
  <c r="C24" i="3"/>
  <c r="E24" i="3"/>
  <c r="G23" i="3"/>
  <c r="C23" i="3"/>
  <c r="G22" i="3"/>
  <c r="C22" i="3"/>
  <c r="G88" i="3"/>
  <c r="C88" i="3"/>
  <c r="G87" i="3"/>
  <c r="C87" i="3"/>
  <c r="G86" i="3"/>
  <c r="C86" i="3"/>
  <c r="G85" i="3"/>
  <c r="C85" i="3"/>
  <c r="G21" i="3"/>
  <c r="C21" i="3"/>
  <c r="G84" i="3"/>
  <c r="C84" i="3"/>
  <c r="G20" i="3"/>
  <c r="C20" i="3"/>
  <c r="G19" i="3"/>
  <c r="C19" i="3"/>
  <c r="G83" i="3"/>
  <c r="C83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E72" i="3"/>
  <c r="G71" i="3"/>
  <c r="C71" i="3"/>
  <c r="G70" i="3"/>
  <c r="C70" i="3"/>
  <c r="G69" i="3"/>
  <c r="C69" i="3"/>
  <c r="G68" i="3"/>
  <c r="C68" i="3"/>
  <c r="G67" i="3"/>
  <c r="C67" i="3"/>
  <c r="G66" i="3"/>
  <c r="C66" i="3"/>
  <c r="E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E34" i="3"/>
  <c r="G33" i="3"/>
  <c r="C33" i="3"/>
  <c r="G32" i="3"/>
  <c r="C32" i="3"/>
  <c r="G31" i="3"/>
  <c r="C31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30" i="3"/>
  <c r="B30" i="3"/>
  <c r="D30" i="3"/>
  <c r="A30" i="3"/>
  <c r="H101" i="3"/>
  <c r="B101" i="3"/>
  <c r="D101" i="3"/>
  <c r="A101" i="3"/>
  <c r="H100" i="3"/>
  <c r="B100" i="3"/>
  <c r="D100" i="3"/>
  <c r="A100" i="3"/>
  <c r="H99" i="3"/>
  <c r="B99" i="3"/>
  <c r="D99" i="3"/>
  <c r="A99" i="3"/>
  <c r="H29" i="3"/>
  <c r="B29" i="3"/>
  <c r="D29" i="3"/>
  <c r="A2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28" i="3"/>
  <c r="B28" i="3"/>
  <c r="D28" i="3"/>
  <c r="A28" i="3"/>
  <c r="H90" i="3"/>
  <c r="B90" i="3"/>
  <c r="D90" i="3"/>
  <c r="A90" i="3"/>
  <c r="H89" i="3"/>
  <c r="B89" i="3"/>
  <c r="D89" i="3"/>
  <c r="A89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F24" i="3"/>
  <c r="D24" i="3"/>
  <c r="A24" i="3"/>
  <c r="H23" i="3"/>
  <c r="B23" i="3"/>
  <c r="F23" i="3"/>
  <c r="D23" i="3"/>
  <c r="A23" i="3"/>
  <c r="H22" i="3"/>
  <c r="B22" i="3"/>
  <c r="F22" i="3"/>
  <c r="D22" i="3"/>
  <c r="A22" i="3"/>
  <c r="H88" i="3"/>
  <c r="B88" i="3"/>
  <c r="F88" i="3"/>
  <c r="D88" i="3"/>
  <c r="A88" i="3"/>
  <c r="H87" i="3"/>
  <c r="F87" i="3"/>
  <c r="D87" i="3"/>
  <c r="B87" i="3"/>
  <c r="A87" i="3"/>
  <c r="H86" i="3"/>
  <c r="D86" i="3"/>
  <c r="B86" i="3"/>
  <c r="A86" i="3"/>
  <c r="H85" i="3"/>
  <c r="D85" i="3"/>
  <c r="B85" i="3"/>
  <c r="A85" i="3"/>
  <c r="H21" i="3"/>
  <c r="D21" i="3"/>
  <c r="B21" i="3"/>
  <c r="A21" i="3"/>
  <c r="H84" i="3"/>
  <c r="D84" i="3"/>
  <c r="B84" i="3"/>
  <c r="A84" i="3"/>
  <c r="H20" i="3"/>
  <c r="D20" i="3"/>
  <c r="B20" i="3"/>
  <c r="A20" i="3"/>
  <c r="H19" i="3"/>
  <c r="D19" i="3"/>
  <c r="B19" i="3"/>
  <c r="A19" i="3"/>
  <c r="H83" i="3"/>
  <c r="D83" i="3"/>
  <c r="B83" i="3"/>
  <c r="A83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Q119" i="2"/>
  <c r="Q115" i="2"/>
  <c r="F16" i="2"/>
  <c r="F17" i="2" s="1"/>
  <c r="C17" i="2"/>
  <c r="C7" i="2"/>
  <c r="E128" i="2"/>
  <c r="F128" i="2"/>
  <c r="Q47" i="2"/>
  <c r="Q74" i="2"/>
  <c r="Q75" i="2"/>
  <c r="Q76" i="2"/>
  <c r="Q77" i="2"/>
  <c r="Q78" i="2"/>
  <c r="Q79" i="2"/>
  <c r="Q80" i="2"/>
  <c r="Q81" i="2"/>
  <c r="Q82" i="2"/>
  <c r="Q84" i="2"/>
  <c r="Q85" i="2"/>
  <c r="Q86" i="2"/>
  <c r="Q87" i="2"/>
  <c r="Q89" i="2"/>
  <c r="Q90" i="2"/>
  <c r="Q95" i="2"/>
  <c r="Q96" i="2"/>
  <c r="Q97" i="2"/>
  <c r="Q98" i="2"/>
  <c r="Q99" i="2"/>
  <c r="Q100" i="2"/>
  <c r="Q101" i="2"/>
  <c r="Q102" i="2"/>
  <c r="Q103" i="2"/>
  <c r="Q106" i="2"/>
  <c r="Q46" i="1"/>
  <c r="Q45" i="1"/>
  <c r="Q39" i="1"/>
  <c r="Q41" i="1"/>
  <c r="Q4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2" i="1"/>
  <c r="Q44" i="1"/>
  <c r="C8" i="1"/>
  <c r="C7" i="1"/>
  <c r="C18" i="1"/>
  <c r="Q21" i="1"/>
  <c r="E14" i="3"/>
  <c r="E47" i="2"/>
  <c r="F47" i="2"/>
  <c r="E87" i="2"/>
  <c r="F87" i="2"/>
  <c r="E77" i="2"/>
  <c r="F77" i="2"/>
  <c r="E71" i="2"/>
  <c r="E67" i="2"/>
  <c r="F67" i="2"/>
  <c r="E63" i="2"/>
  <c r="F63" i="2"/>
  <c r="E59" i="2"/>
  <c r="F59" i="2"/>
  <c r="E55" i="2"/>
  <c r="F55" i="2"/>
  <c r="E51" i="2"/>
  <c r="E46" i="2"/>
  <c r="F46" i="2"/>
  <c r="E42" i="2"/>
  <c r="F42" i="2"/>
  <c r="G42" i="2"/>
  <c r="I42" i="2"/>
  <c r="E38" i="2"/>
  <c r="F38" i="2"/>
  <c r="G38" i="2"/>
  <c r="I38" i="2"/>
  <c r="E34" i="2"/>
  <c r="F34" i="2"/>
  <c r="E30" i="2"/>
  <c r="F30" i="2"/>
  <c r="E26" i="2"/>
  <c r="F26" i="2"/>
  <c r="E22" i="2"/>
  <c r="F22" i="2"/>
  <c r="E31" i="1"/>
  <c r="F31" i="1"/>
  <c r="E79" i="2"/>
  <c r="F79" i="2"/>
  <c r="E81" i="2"/>
  <c r="F81" i="2"/>
  <c r="G81" i="2"/>
  <c r="I81" i="2"/>
  <c r="E84" i="2"/>
  <c r="F84" i="2"/>
  <c r="E76" i="2"/>
  <c r="F76" i="2"/>
  <c r="G76" i="2"/>
  <c r="I76" i="2"/>
  <c r="E83" i="2"/>
  <c r="E66" i="2"/>
  <c r="E62" i="2"/>
  <c r="E58" i="2"/>
  <c r="E67" i="3"/>
  <c r="E50" i="2"/>
  <c r="E45" i="2"/>
  <c r="F45" i="2"/>
  <c r="G45" i="2"/>
  <c r="I45" i="2"/>
  <c r="E41" i="2"/>
  <c r="E33" i="2"/>
  <c r="E43" i="3"/>
  <c r="E29" i="2"/>
  <c r="E25" i="2"/>
  <c r="E90" i="2"/>
  <c r="F90" i="2"/>
  <c r="E82" i="2"/>
  <c r="F82" i="2"/>
  <c r="G82" i="2"/>
  <c r="J82" i="2"/>
  <c r="E75" i="2"/>
  <c r="F75" i="2"/>
  <c r="E73" i="2"/>
  <c r="F73" i="2"/>
  <c r="G73" i="2"/>
  <c r="I73" i="2"/>
  <c r="E69" i="2"/>
  <c r="F69" i="2"/>
  <c r="G69" i="2"/>
  <c r="I69" i="2"/>
  <c r="G67" i="2"/>
  <c r="I67" i="2"/>
  <c r="E65" i="2"/>
  <c r="E61" i="2"/>
  <c r="G59" i="2"/>
  <c r="I59" i="2"/>
  <c r="E57" i="2"/>
  <c r="G55" i="2"/>
  <c r="I55" i="2"/>
  <c r="E49" i="2"/>
  <c r="E44" i="2"/>
  <c r="E40" i="2"/>
  <c r="E50" i="3"/>
  <c r="G34" i="2"/>
  <c r="I34" i="2"/>
  <c r="E32" i="2"/>
  <c r="E28" i="2"/>
  <c r="G26" i="2"/>
  <c r="I26" i="2"/>
  <c r="E24" i="2"/>
  <c r="G22" i="2"/>
  <c r="I22" i="2"/>
  <c r="G79" i="2"/>
  <c r="J79" i="2"/>
  <c r="E86" i="2"/>
  <c r="G84" i="2"/>
  <c r="J84" i="2"/>
  <c r="E80" i="2"/>
  <c r="F80" i="2"/>
  <c r="G80" i="2"/>
  <c r="J80" i="2"/>
  <c r="E78" i="2"/>
  <c r="F78" i="2"/>
  <c r="G78" i="2"/>
  <c r="I78" i="2"/>
  <c r="E74" i="2"/>
  <c r="E72" i="2"/>
  <c r="F72" i="2"/>
  <c r="G72" i="2"/>
  <c r="I72" i="2"/>
  <c r="E68" i="2"/>
  <c r="F68" i="2"/>
  <c r="G68" i="2"/>
  <c r="I68" i="2"/>
  <c r="E64" i="2"/>
  <c r="E73" i="3"/>
  <c r="E60" i="2"/>
  <c r="E56" i="2"/>
  <c r="F56" i="2"/>
  <c r="G56" i="2"/>
  <c r="I56" i="2"/>
  <c r="E52" i="2"/>
  <c r="F52" i="2"/>
  <c r="G52" i="2"/>
  <c r="I52" i="2"/>
  <c r="E48" i="2"/>
  <c r="F48" i="2"/>
  <c r="G48" i="2"/>
  <c r="I48" i="2"/>
  <c r="E43" i="2"/>
  <c r="F43" i="2"/>
  <c r="G43" i="2"/>
  <c r="I43" i="2"/>
  <c r="E39" i="2"/>
  <c r="F39" i="2"/>
  <c r="G39" i="2"/>
  <c r="I39" i="2"/>
  <c r="E35" i="2"/>
  <c r="F35" i="2"/>
  <c r="G35" i="2"/>
  <c r="I35" i="2"/>
  <c r="E31" i="2"/>
  <c r="F31" i="2"/>
  <c r="G31" i="2"/>
  <c r="I31" i="2"/>
  <c r="E27" i="2"/>
  <c r="F27" i="2"/>
  <c r="G27" i="2"/>
  <c r="I27" i="2"/>
  <c r="E23" i="2"/>
  <c r="F23" i="2"/>
  <c r="G23" i="2"/>
  <c r="I23" i="2"/>
  <c r="F40" i="2"/>
  <c r="G40" i="2"/>
  <c r="I40" i="2"/>
  <c r="E90" i="3"/>
  <c r="E11" i="3"/>
  <c r="F74" i="2"/>
  <c r="G74" i="2"/>
  <c r="I74" i="2"/>
  <c r="F25" i="2"/>
  <c r="G25" i="2"/>
  <c r="I25" i="2"/>
  <c r="E35" i="3"/>
  <c r="F33" i="2"/>
  <c r="G33" i="2"/>
  <c r="I33" i="2"/>
  <c r="F41" i="2"/>
  <c r="G41" i="2"/>
  <c r="I41" i="2"/>
  <c r="E51" i="3"/>
  <c r="F58" i="2"/>
  <c r="G58" i="2"/>
  <c r="I58" i="2"/>
  <c r="F66" i="2"/>
  <c r="G66" i="2"/>
  <c r="I66" i="2"/>
  <c r="E75" i="3"/>
  <c r="F83" i="2"/>
  <c r="G83" i="2"/>
  <c r="J83" i="2"/>
  <c r="E83" i="3"/>
  <c r="E97" i="3"/>
  <c r="F28" i="2"/>
  <c r="G28" i="2"/>
  <c r="I28" i="2"/>
  <c r="E38" i="3"/>
  <c r="F44" i="2"/>
  <c r="G44" i="2"/>
  <c r="I44" i="2"/>
  <c r="E54" i="3"/>
  <c r="F61" i="2"/>
  <c r="G61" i="2"/>
  <c r="I61" i="2"/>
  <c r="E70" i="3"/>
  <c r="E52" i="3"/>
  <c r="E64" i="3"/>
  <c r="E32" i="3"/>
  <c r="E81" i="3"/>
  <c r="E53" i="3"/>
  <c r="E82" i="3"/>
  <c r="E49" i="3"/>
  <c r="E15" i="3"/>
  <c r="F29" i="2"/>
  <c r="G29" i="2"/>
  <c r="I29" i="2"/>
  <c r="E39" i="3"/>
  <c r="E55" i="3"/>
  <c r="F62" i="2"/>
  <c r="G62" i="2"/>
  <c r="I62" i="2"/>
  <c r="E71" i="3"/>
  <c r="E103" i="3"/>
  <c r="E100" i="3"/>
  <c r="E13" i="3"/>
  <c r="E61" i="3"/>
  <c r="E41" i="3"/>
  <c r="E98" i="3"/>
  <c r="E12" i="3"/>
  <c r="E18" i="3"/>
  <c r="E56" i="3"/>
  <c r="F32" i="2"/>
  <c r="G32" i="2"/>
  <c r="I32" i="2"/>
  <c r="E42" i="3"/>
  <c r="F49" i="2"/>
  <c r="G49" i="2"/>
  <c r="I49" i="2"/>
  <c r="E58" i="3"/>
  <c r="F57" i="2"/>
  <c r="G57" i="2"/>
  <c r="I57" i="2"/>
  <c r="E16" i="3"/>
  <c r="E68" i="3"/>
  <c r="E36" i="3"/>
  <c r="E78" i="3"/>
  <c r="E48" i="3"/>
  <c r="E17" i="3"/>
  <c r="E37" i="3"/>
  <c r="E87" i="3"/>
  <c r="E65" i="3"/>
  <c r="E33" i="3"/>
  <c r="E93" i="3"/>
  <c r="F24" i="2"/>
  <c r="G24" i="2"/>
  <c r="I24" i="2"/>
  <c r="E77" i="3"/>
  <c r="E45" i="3"/>
  <c r="E57" i="3"/>
  <c r="E104" i="3"/>
  <c r="E28" i="3"/>
  <c r="E76" i="3"/>
  <c r="E44" i="3"/>
  <c r="E40" i="3"/>
  <c r="F71" i="2"/>
  <c r="G71" i="2"/>
  <c r="I71" i="2"/>
  <c r="E80" i="3"/>
  <c r="F51" i="2"/>
  <c r="G51" i="2"/>
  <c r="I51" i="2"/>
  <c r="E60" i="3"/>
  <c r="E24" i="1"/>
  <c r="F24" i="1"/>
  <c r="G24" i="1"/>
  <c r="N24" i="1"/>
  <c r="E21" i="1"/>
  <c r="F21" i="1"/>
  <c r="E37" i="1"/>
  <c r="F37" i="1"/>
  <c r="G37" i="1"/>
  <c r="J37" i="1"/>
  <c r="G31" i="1"/>
  <c r="I31" i="1"/>
  <c r="E42" i="1"/>
  <c r="F42" i="1"/>
  <c r="G42" i="1"/>
  <c r="I42" i="1"/>
  <c r="E28" i="1"/>
  <c r="F28" i="1"/>
  <c r="G44" i="1"/>
  <c r="K44" i="1"/>
  <c r="E33" i="1"/>
  <c r="F33" i="1"/>
  <c r="E43" i="1"/>
  <c r="F43" i="1"/>
  <c r="E45" i="1"/>
  <c r="F45" i="1"/>
  <c r="E25" i="1"/>
  <c r="F25" i="1"/>
  <c r="G25" i="1"/>
  <c r="N25" i="1"/>
  <c r="G45" i="1"/>
  <c r="K45" i="1"/>
  <c r="E32" i="1"/>
  <c r="F32" i="1"/>
  <c r="E27" i="1"/>
  <c r="F27" i="1"/>
  <c r="G27" i="1"/>
  <c r="N27" i="1"/>
  <c r="E26" i="1"/>
  <c r="F26" i="1"/>
  <c r="G26" i="1"/>
  <c r="N26" i="1"/>
  <c r="E44" i="1"/>
  <c r="F44" i="1"/>
  <c r="E46" i="1"/>
  <c r="F46" i="1"/>
  <c r="E34" i="1"/>
  <c r="F34" i="1"/>
  <c r="G33" i="1"/>
  <c r="J33" i="1"/>
  <c r="E40" i="1"/>
  <c r="F40" i="1"/>
  <c r="G46" i="1"/>
  <c r="K46" i="1"/>
  <c r="G34" i="1"/>
  <c r="I34" i="1"/>
  <c r="G28" i="1"/>
  <c r="I28" i="1"/>
  <c r="E35" i="1"/>
  <c r="F35" i="1"/>
  <c r="E23" i="1"/>
  <c r="F23" i="1"/>
  <c r="G23" i="1"/>
  <c r="N23" i="1"/>
  <c r="G40" i="1"/>
  <c r="I40" i="1"/>
  <c r="E39" i="1"/>
  <c r="F39" i="1"/>
  <c r="G39" i="1"/>
  <c r="K39" i="1"/>
  <c r="G32" i="1"/>
  <c r="J32" i="1"/>
  <c r="E29" i="1"/>
  <c r="F29" i="1"/>
  <c r="G29" i="1"/>
  <c r="J29" i="1"/>
  <c r="E36" i="1"/>
  <c r="F36" i="1"/>
  <c r="G36" i="1"/>
  <c r="J36" i="1"/>
  <c r="G35" i="1"/>
  <c r="I35" i="1"/>
  <c r="E30" i="1"/>
  <c r="F30" i="1"/>
  <c r="G30" i="1"/>
  <c r="I30" i="1"/>
  <c r="E22" i="1"/>
  <c r="F22" i="1"/>
  <c r="G22" i="1"/>
  <c r="N22" i="1"/>
  <c r="G43" i="1"/>
  <c r="K43" i="1"/>
  <c r="F60" i="2"/>
  <c r="G60" i="2"/>
  <c r="I60" i="2"/>
  <c r="E69" i="3"/>
  <c r="E74" i="3"/>
  <c r="F65" i="2"/>
  <c r="G65" i="2"/>
  <c r="I65" i="2"/>
  <c r="F50" i="2"/>
  <c r="G50" i="2"/>
  <c r="I50" i="2"/>
  <c r="E59" i="3"/>
  <c r="F86" i="2"/>
  <c r="E20" i="3"/>
  <c r="E38" i="1"/>
  <c r="F38" i="1"/>
  <c r="G38" i="1"/>
  <c r="I38" i="1"/>
  <c r="E41" i="1"/>
  <c r="F41" i="1"/>
  <c r="G41" i="1"/>
  <c r="K41" i="1"/>
  <c r="E21" i="3"/>
  <c r="F64" i="2"/>
  <c r="G64" i="2"/>
  <c r="I64" i="2"/>
  <c r="G121" i="2"/>
  <c r="K121" i="2"/>
  <c r="E119" i="2"/>
  <c r="G113" i="2"/>
  <c r="K113" i="2"/>
  <c r="E111" i="2"/>
  <c r="G105" i="2"/>
  <c r="K105" i="2"/>
  <c r="E103" i="2"/>
  <c r="G97" i="2"/>
  <c r="J97" i="2"/>
  <c r="E95" i="2"/>
  <c r="E132" i="2"/>
  <c r="F132" i="2"/>
  <c r="G132" i="2"/>
  <c r="K132" i="2"/>
  <c r="E89" i="2"/>
  <c r="F89" i="2"/>
  <c r="G89" i="2"/>
  <c r="J89" i="2"/>
  <c r="E36" i="2"/>
  <c r="G46" i="2"/>
  <c r="I46" i="2"/>
  <c r="G77" i="2"/>
  <c r="I77" i="2"/>
  <c r="E21" i="2"/>
  <c r="E54" i="2"/>
  <c r="E88" i="2"/>
  <c r="E126" i="2"/>
  <c r="E116" i="2"/>
  <c r="F116" i="2"/>
  <c r="G116" i="2"/>
  <c r="K116" i="2"/>
  <c r="E108" i="2"/>
  <c r="E100" i="2"/>
  <c r="E92" i="2"/>
  <c r="E129" i="2"/>
  <c r="F129" i="2"/>
  <c r="G129" i="2"/>
  <c r="K129" i="2"/>
  <c r="E118" i="2"/>
  <c r="E110" i="2"/>
  <c r="E102" i="2"/>
  <c r="E94" i="2"/>
  <c r="G87" i="2"/>
  <c r="J87" i="2"/>
  <c r="E125" i="2"/>
  <c r="F125" i="2"/>
  <c r="G125" i="2"/>
  <c r="K125" i="2"/>
  <c r="E131" i="2"/>
  <c r="F131" i="2"/>
  <c r="G131" i="2"/>
  <c r="K131" i="2"/>
  <c r="G128" i="2"/>
  <c r="K128" i="2"/>
  <c r="G127" i="2"/>
  <c r="K127" i="2"/>
  <c r="E123" i="2"/>
  <c r="G117" i="2"/>
  <c r="K117" i="2"/>
  <c r="E115" i="2"/>
  <c r="G109" i="2"/>
  <c r="K109" i="2"/>
  <c r="E107" i="2"/>
  <c r="G101" i="2"/>
  <c r="J101" i="2"/>
  <c r="E99" i="2"/>
  <c r="F99" i="2"/>
  <c r="G99" i="2"/>
  <c r="J99" i="2"/>
  <c r="G93" i="2"/>
  <c r="I93" i="2"/>
  <c r="E91" i="2"/>
  <c r="G130" i="2"/>
  <c r="K130" i="2"/>
  <c r="G30" i="2"/>
  <c r="I30" i="2"/>
  <c r="E53" i="2"/>
  <c r="G63" i="2"/>
  <c r="I63" i="2"/>
  <c r="G75" i="2"/>
  <c r="I75" i="2"/>
  <c r="E37" i="2"/>
  <c r="E70" i="2"/>
  <c r="E85" i="2"/>
  <c r="G122" i="2"/>
  <c r="K122" i="2"/>
  <c r="E120" i="2"/>
  <c r="G114" i="2"/>
  <c r="K114" i="2"/>
  <c r="E112" i="2"/>
  <c r="G106" i="2"/>
  <c r="J106" i="2"/>
  <c r="E104" i="2"/>
  <c r="G98" i="2"/>
  <c r="J98" i="2"/>
  <c r="E96" i="2"/>
  <c r="G90" i="2"/>
  <c r="I90" i="2"/>
  <c r="G86" i="2"/>
  <c r="I86" i="2"/>
  <c r="G124" i="2"/>
  <c r="K124" i="2"/>
  <c r="E133" i="2"/>
  <c r="F133" i="2"/>
  <c r="G133" i="2"/>
  <c r="K133" i="2"/>
  <c r="F118" i="2"/>
  <c r="G118" i="2"/>
  <c r="K118" i="2"/>
  <c r="E101" i="3"/>
  <c r="F120" i="2"/>
  <c r="G120" i="2"/>
  <c r="K120" i="2"/>
  <c r="E102" i="3"/>
  <c r="F115" i="2"/>
  <c r="G115" i="2"/>
  <c r="K115" i="2"/>
  <c r="E29" i="3"/>
  <c r="F21" i="2"/>
  <c r="G21" i="2"/>
  <c r="I21" i="2"/>
  <c r="E31" i="3"/>
  <c r="E27" i="3"/>
  <c r="F103" i="2"/>
  <c r="G103" i="2"/>
  <c r="J103" i="2"/>
  <c r="F94" i="2"/>
  <c r="G94" i="2"/>
  <c r="I94" i="2"/>
  <c r="E88" i="3"/>
  <c r="F108" i="2"/>
  <c r="G108" i="2"/>
  <c r="K108" i="2"/>
  <c r="E92" i="3"/>
  <c r="F96" i="2"/>
  <c r="G96" i="2"/>
  <c r="E23" i="3"/>
  <c r="F85" i="2"/>
  <c r="G85" i="2"/>
  <c r="I85" i="2"/>
  <c r="E19" i="3"/>
  <c r="F91" i="2"/>
  <c r="G91" i="2"/>
  <c r="I91" i="2"/>
  <c r="E85" i="3"/>
  <c r="F123" i="2"/>
  <c r="G123" i="2"/>
  <c r="K123" i="2"/>
  <c r="E105" i="3"/>
  <c r="E95" i="3"/>
  <c r="F111" i="2"/>
  <c r="G111" i="2"/>
  <c r="K111" i="2"/>
  <c r="F54" i="2"/>
  <c r="G54" i="2"/>
  <c r="I54" i="2"/>
  <c r="E63" i="3"/>
  <c r="F70" i="2"/>
  <c r="G70" i="2"/>
  <c r="I70" i="2"/>
  <c r="E79" i="3"/>
  <c r="E26" i="3"/>
  <c r="F102" i="2"/>
  <c r="G102" i="2"/>
  <c r="J102" i="2"/>
  <c r="F36" i="2"/>
  <c r="G36" i="2"/>
  <c r="I36" i="2"/>
  <c r="E46" i="3"/>
  <c r="F53" i="2"/>
  <c r="G53" i="2"/>
  <c r="I53" i="2"/>
  <c r="E62" i="3"/>
  <c r="F100" i="2"/>
  <c r="G100" i="2"/>
  <c r="J100" i="2"/>
  <c r="E25" i="3"/>
  <c r="F104" i="2"/>
  <c r="G104" i="2"/>
  <c r="K104" i="2"/>
  <c r="E89" i="3"/>
  <c r="F37" i="2"/>
  <c r="G37" i="2"/>
  <c r="I37" i="2"/>
  <c r="E47" i="3"/>
  <c r="F119" i="2"/>
  <c r="G119" i="2"/>
  <c r="K119" i="2"/>
  <c r="E30" i="3"/>
  <c r="E99" i="3"/>
  <c r="F92" i="2"/>
  <c r="G92" i="2"/>
  <c r="I92" i="2"/>
  <c r="E86" i="3"/>
  <c r="F126" i="2"/>
  <c r="G126" i="2"/>
  <c r="K126" i="2"/>
  <c r="E106" i="3"/>
  <c r="E94" i="3"/>
  <c r="F110" i="2"/>
  <c r="G110" i="2"/>
  <c r="K110" i="2"/>
  <c r="F112" i="2"/>
  <c r="G112" i="2"/>
  <c r="K112" i="2"/>
  <c r="E96" i="3"/>
  <c r="F107" i="2"/>
  <c r="G107" i="2"/>
  <c r="K107" i="2"/>
  <c r="E91" i="3"/>
  <c r="F88" i="2"/>
  <c r="G88" i="2"/>
  <c r="J88" i="2"/>
  <c r="E84" i="3"/>
  <c r="E22" i="3"/>
  <c r="F95" i="2"/>
  <c r="G95" i="2"/>
  <c r="I95" i="2"/>
  <c r="C12" i="1"/>
  <c r="C16" i="1"/>
  <c r="D18" i="1"/>
  <c r="C11" i="1"/>
  <c r="J96" i="2"/>
  <c r="O43" i="1"/>
  <c r="O26" i="1"/>
  <c r="O31" i="1"/>
  <c r="O42" i="1"/>
  <c r="O25" i="1"/>
  <c r="O35" i="1"/>
  <c r="O29" i="1"/>
  <c r="O40" i="1"/>
  <c r="O30" i="1"/>
  <c r="O34" i="1"/>
  <c r="O37" i="1"/>
  <c r="O21" i="1"/>
  <c r="O24" i="1"/>
  <c r="O44" i="1"/>
  <c r="O39" i="1"/>
  <c r="O28" i="1"/>
  <c r="O27" i="1"/>
  <c r="O46" i="1"/>
  <c r="O22" i="1"/>
  <c r="O41" i="1"/>
  <c r="O32" i="1"/>
  <c r="O33" i="1"/>
  <c r="O36" i="1"/>
  <c r="O45" i="1"/>
  <c r="O38" i="1"/>
  <c r="O23" i="1"/>
  <c r="C12" i="2"/>
  <c r="C11" i="2"/>
  <c r="O136" i="2" l="1"/>
  <c r="O140" i="2"/>
  <c r="O137" i="2"/>
  <c r="O135" i="2"/>
  <c r="O139" i="2"/>
  <c r="O141" i="2"/>
  <c r="O134" i="2"/>
  <c r="O138" i="2"/>
  <c r="O142" i="2"/>
  <c r="O133" i="2"/>
  <c r="O75" i="2"/>
  <c r="O39" i="2"/>
  <c r="O88" i="2"/>
  <c r="O87" i="2"/>
  <c r="O42" i="2"/>
  <c r="O125" i="2"/>
  <c r="O80" i="2"/>
  <c r="O70" i="2"/>
  <c r="O23" i="2"/>
  <c r="O44" i="2"/>
  <c r="O78" i="2"/>
  <c r="O58" i="2"/>
  <c r="O26" i="2"/>
  <c r="O21" i="2"/>
  <c r="O105" i="2"/>
  <c r="O48" i="2"/>
  <c r="O124" i="2"/>
  <c r="O111" i="2"/>
  <c r="O94" i="2"/>
  <c r="O93" i="2"/>
  <c r="O79" i="2"/>
  <c r="O84" i="2"/>
  <c r="O123" i="2"/>
  <c r="O118" i="2"/>
  <c r="O37" i="2"/>
  <c r="O122" i="2"/>
  <c r="O77" i="2"/>
  <c r="O116" i="2"/>
  <c r="O40" i="2"/>
  <c r="O98" i="2"/>
  <c r="O91" i="2"/>
  <c r="O107" i="2"/>
  <c r="O28" i="2"/>
  <c r="O114" i="2"/>
  <c r="O31" i="2"/>
  <c r="O30" i="2"/>
  <c r="O74" i="2"/>
  <c r="O59" i="2"/>
  <c r="O101" i="2"/>
  <c r="O29" i="2"/>
  <c r="O128" i="2"/>
  <c r="O54" i="2"/>
  <c r="O46" i="2"/>
  <c r="O76" i="2"/>
  <c r="O119" i="2"/>
  <c r="O45" i="2"/>
  <c r="O64" i="2"/>
  <c r="O60" i="2"/>
  <c r="O85" i="2"/>
  <c r="O63" i="2"/>
  <c r="O92" i="2"/>
  <c r="O73" i="2"/>
  <c r="O109" i="2"/>
  <c r="O81" i="2"/>
  <c r="O57" i="2"/>
  <c r="O27" i="2"/>
  <c r="O117" i="2"/>
  <c r="O82" i="2"/>
  <c r="O65" i="2"/>
  <c r="O120" i="2"/>
  <c r="O38" i="2"/>
  <c r="O68" i="2"/>
  <c r="O83" i="2"/>
  <c r="O71" i="2"/>
  <c r="O67" i="2"/>
  <c r="O47" i="2"/>
  <c r="O66" i="2"/>
  <c r="O110" i="2"/>
  <c r="O104" i="2"/>
  <c r="O36" i="2"/>
  <c r="O102" i="2"/>
  <c r="O132" i="2"/>
  <c r="O51" i="2"/>
  <c r="O95" i="2"/>
  <c r="O99" i="2"/>
  <c r="O72" i="2"/>
  <c r="O96" i="2"/>
  <c r="O41" i="2"/>
  <c r="O97" i="2"/>
  <c r="O56" i="2"/>
  <c r="O90" i="2"/>
  <c r="O62" i="2"/>
  <c r="O112" i="2"/>
  <c r="O52" i="2"/>
  <c r="O25" i="2"/>
  <c r="O43" i="2"/>
  <c r="O126" i="2"/>
  <c r="O50" i="2"/>
  <c r="O24" i="2"/>
  <c r="O127" i="2"/>
  <c r="O103" i="2"/>
  <c r="O100" i="2"/>
  <c r="O106" i="2"/>
  <c r="O49" i="2"/>
  <c r="O121" i="2"/>
  <c r="O69" i="2"/>
  <c r="O22" i="2"/>
  <c r="O129" i="2"/>
  <c r="O108" i="2"/>
  <c r="O32" i="2"/>
  <c r="O61" i="2"/>
  <c r="O130" i="2"/>
  <c r="O35" i="2"/>
  <c r="O53" i="2"/>
  <c r="O89" i="2"/>
  <c r="O34" i="2"/>
  <c r="O113" i="2"/>
  <c r="O33" i="2"/>
  <c r="C15" i="2"/>
  <c r="O115" i="2"/>
  <c r="O55" i="2"/>
  <c r="O86" i="2"/>
  <c r="O131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<sst xmlns="http://schemas.openxmlformats.org/spreadsheetml/2006/main" count="1262" uniqueCount="433">
  <si>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</si>
  <si>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</si>
  <si>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</si>
  <si>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</si>
  <si>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</si>
  <si>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</si>
  <si>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</si>
  <si>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</si>
  <si>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</si>
  <si>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</si>
  <si>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</si>
  <si>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</si>
  <si>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</si>
  <si>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</si>
  <si>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</si>
  <si>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</si>
  <si>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</si>
  <si>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</si>
  <si>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</si>
  <si>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</si>
  <si>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</si>
  <si>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</si>
  <si>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</si>
  <si>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</si>
  <si>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</si>
  <si>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</si>
  <si>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</si>
  <si>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</si>
  <si>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</si>
  <si>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</si>
  <si>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VV Cet</t>
  </si>
  <si>
    <t>v</t>
  </si>
  <si>
    <t>BAAVSS 60</t>
  </si>
  <si>
    <t>K</t>
  </si>
  <si>
    <t>BAAVSS 63</t>
  </si>
  <si>
    <t>phe</t>
  </si>
  <si>
    <t>PASP 98,690</t>
  </si>
  <si>
    <t>V</t>
  </si>
  <si>
    <t>BAV-M 52</t>
  </si>
  <si>
    <t>Paschke A</t>
  </si>
  <si>
    <t>BBSAG Bull.90</t>
  </si>
  <si>
    <t>B</t>
  </si>
  <si>
    <t>BAV-M 56</t>
  </si>
  <si>
    <t>Peter H</t>
  </si>
  <si>
    <t>BBSAG Bull.94</t>
  </si>
  <si>
    <t>BBSAG Bull.100</t>
  </si>
  <si>
    <t>ccd</t>
  </si>
  <si>
    <t>BAV-M 102</t>
  </si>
  <si>
    <t>W.Kleikamp</t>
  </si>
  <si>
    <t>BAV-M 111</t>
  </si>
  <si>
    <t>I</t>
  </si>
  <si>
    <t>IBVS 4711</t>
  </si>
  <si>
    <t>II</t>
  </si>
  <si>
    <t>BAV</t>
  </si>
  <si>
    <t>BBSAG</t>
  </si>
  <si>
    <t>IBVS</t>
  </si>
  <si>
    <t>IBVS 5016</t>
  </si>
  <si>
    <t>IBVS 4562</t>
  </si>
  <si>
    <t>IBVS 4606</t>
  </si>
  <si>
    <t>IBVS 5296</t>
  </si>
  <si>
    <t>EW/KE</t>
  </si>
  <si>
    <t>VV Cet / GSC 04674-00564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</si>
  <si>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</si>
  <si>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</si>
  <si>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</si>
  <si>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</si>
  <si>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</si>
  <si>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</si>
  <si>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</si>
  <si>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</si>
  <si>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</si>
  <si>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6011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</si>
  <si>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</si>
  <si>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</si>
  <si>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</si>
  <si>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</si>
  <si>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</si>
  <si>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</si>
  <si>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</si>
  <si>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</si>
  <si>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</si>
  <si>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</si>
  <si>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</si>
  <si>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2427305.575 </t>
  </si>
  <si>
    <t> 21.08.1933 01:48 </t>
  </si>
  <si>
    <t> 0.017 </t>
  </si>
  <si>
    <t>P </t>
  </si>
  <si>
    <t> M.Döppner </t>
  </si>
  <si>
    <t> MVS 592 </t>
  </si>
  <si>
    <t>2427333.490 </t>
  </si>
  <si>
    <t> 17.09.1933 23:45 </t>
  </si>
  <si>
    <t> -0.015 </t>
  </si>
  <si>
    <t>2427360.407 </t>
  </si>
  <si>
    <t> 14.10.1933 21:46 </t>
  </si>
  <si>
    <t> -0.002 </t>
  </si>
  <si>
    <t>2427415.273 </t>
  </si>
  <si>
    <t> 08.12.1933 18:33 </t>
  </si>
  <si>
    <t> 0.013 </t>
  </si>
  <si>
    <t>2427416.269 </t>
  </si>
  <si>
    <t> 09.12.1933 18:27 </t>
  </si>
  <si>
    <t> -0.035 </t>
  </si>
  <si>
    <t>2427688.481 </t>
  </si>
  <si>
    <t> 07.09.1934 23:32 </t>
  </si>
  <si>
    <t> 0.012 </t>
  </si>
  <si>
    <t>2427696.555 </t>
  </si>
  <si>
    <t> 16.09.1934 01:19 </t>
  </si>
  <si>
    <t> -0.012 </t>
  </si>
  <si>
    <t>2427745.393 </t>
  </si>
  <si>
    <t> 03.11.1934 21:25 </t>
  </si>
  <si>
    <t> -0.017 </t>
  </si>
  <si>
    <t>2428045.561 </t>
  </si>
  <si>
    <t> 31.08.1935 01:27 </t>
  </si>
  <si>
    <t> 0.038 </t>
  </si>
  <si>
    <t>2428046.536 </t>
  </si>
  <si>
    <t> 01.09.1935 00:51 </t>
  </si>
  <si>
    <t> -0.032 </t>
  </si>
  <si>
    <t>2428053.614 </t>
  </si>
  <si>
    <t> 08.09.1935 02:44 </t>
  </si>
  <si>
    <t> -0.006 </t>
  </si>
  <si>
    <t>2428108.463 </t>
  </si>
  <si>
    <t> 01.11.1935 23:06 </t>
  </si>
  <si>
    <t> -0.008 </t>
  </si>
  <si>
    <t>2428457.43 </t>
  </si>
  <si>
    <t> 15.10.1936 22:19 </t>
  </si>
  <si>
    <t> 0.00 </t>
  </si>
  <si>
    <t> J.G.B.Turner </t>
  </si>
  <si>
    <t> MN 99.571 </t>
  </si>
  <si>
    <t>2428490.34 </t>
  </si>
  <si>
    <t> 17.11.1936 20:09 </t>
  </si>
  <si>
    <t>2428506.30 </t>
  </si>
  <si>
    <t> 03.12.1936 19:12 </t>
  </si>
  <si>
    <t> 0.03 </t>
  </si>
  <si>
    <t>2428507.29 </t>
  </si>
  <si>
    <t> 04.12.1936 18:57 </t>
  </si>
  <si>
    <t> -0.03 </t>
  </si>
  <si>
    <t>2428719.71 </t>
  </si>
  <si>
    <t> 05.07.1937 05:02 </t>
  </si>
  <si>
    <t> 0.04 </t>
  </si>
  <si>
    <t>2428730.68 </t>
  </si>
  <si>
    <t> 16.07.1937 04:19 </t>
  </si>
  <si>
    <t>2428731.66 </t>
  </si>
  <si>
    <t> 17.07.1937 03:50 </t>
  </si>
  <si>
    <t> -0.02 </t>
  </si>
  <si>
    <t>2428857.32 </t>
  </si>
  <si>
    <t> 19.11.1937 19:40 </t>
  </si>
  <si>
    <t>2429081.70 </t>
  </si>
  <si>
    <t> 02.07.1938 04:48 </t>
  </si>
  <si>
    <t> 0.02 </t>
  </si>
  <si>
    <t>2429092.68 </t>
  </si>
  <si>
    <t> 13.07.1938 04:19 </t>
  </si>
  <si>
    <t>2429633.314 </t>
  </si>
  <si>
    <t> 04.01.1940 19:32 </t>
  </si>
  <si>
    <t> -0.013 </t>
  </si>
  <si>
    <t>2430672.391 </t>
  </si>
  <si>
    <t> 08.11.1942 21:23 </t>
  </si>
  <si>
    <t> 0.030 </t>
  </si>
  <si>
    <t>2430705.312 </t>
  </si>
  <si>
    <t> 11.12.1942 19:29 </t>
  </si>
  <si>
    <t> 0.040 </t>
  </si>
  <si>
    <t>2430933.533 </t>
  </si>
  <si>
    <t> 28.07.1943 00:47 </t>
  </si>
  <si>
    <t> -0.023 </t>
  </si>
  <si>
    <t>2431328.507 </t>
  </si>
  <si>
    <t> 26.08.1944 00:10 </t>
  </si>
  <si>
    <t> 0.024 </t>
  </si>
  <si>
    <t>2431462.247 </t>
  </si>
  <si>
    <t> 06.01.1945 17:55 </t>
  </si>
  <si>
    <t> 0.032 </t>
  </si>
  <si>
    <t>2431702.553 </t>
  </si>
  <si>
    <t> 04.09.1945 01:16 </t>
  </si>
  <si>
    <t> 0.039 </t>
  </si>
  <si>
    <t>2431759.447 </t>
  </si>
  <si>
    <t> 30.10.1945 22:43 </t>
  </si>
  <si>
    <t>2432889.354 </t>
  </si>
  <si>
    <t> 03.12.1948 20:29 </t>
  </si>
  <si>
    <t> -0.030 </t>
  </si>
  <si>
    <t>2432911.321 </t>
  </si>
  <si>
    <t> 25.12.1948 19:42 </t>
  </si>
  <si>
    <t> -0.004 </t>
  </si>
  <si>
    <t>2432946.277 </t>
  </si>
  <si>
    <t> 29.01.1949 18:38 </t>
  </si>
  <si>
    <t> -0.048 </t>
  </si>
  <si>
    <t>2433205.385 </t>
  </si>
  <si>
    <t> 15.10.1949 21:14 </t>
  </si>
  <si>
    <t> -0.045 </t>
  </si>
  <si>
    <t>2433568.445 </t>
  </si>
  <si>
    <t> 13.10.1950 22:40 </t>
  </si>
  <si>
    <t> -0.046 </t>
  </si>
  <si>
    <t>2433645.258 </t>
  </si>
  <si>
    <t> 29.12.1950 18:11 </t>
  </si>
  <si>
    <t> -0.025 </t>
  </si>
  <si>
    <t>2433917.440 </t>
  </si>
  <si>
    <t> 27.09.1951 22:33 </t>
  </si>
  <si>
    <t>2433950.374 </t>
  </si>
  <si>
    <t> 30.10.1951 20:58 </t>
  </si>
  <si>
    <t> 0.016 </t>
  </si>
  <si>
    <t>2434392.290 </t>
  </si>
  <si>
    <t> 14.01.1953 18:57 </t>
  </si>
  <si>
    <t> -0.010 </t>
  </si>
  <si>
    <t>2434607.510 </t>
  </si>
  <si>
    <t> 18.08.1953 00:14 </t>
  </si>
  <si>
    <t>2434608.513 </t>
  </si>
  <si>
    <t> 19.08.1953 00:18 </t>
  </si>
  <si>
    <t> -0.057 </t>
  </si>
  <si>
    <t>2434629.466 </t>
  </si>
  <si>
    <t> 08.09.1953 23:11 </t>
  </si>
  <si>
    <t> 0.001 </t>
  </si>
  <si>
    <t>2434652.417 </t>
  </si>
  <si>
    <t> 01.10.1953 22:00 </t>
  </si>
  <si>
    <t> -0.034 </t>
  </si>
  <si>
    <t>2434653.481 </t>
  </si>
  <si>
    <t> 02.10.1953 23:32 </t>
  </si>
  <si>
    <t> -0.014 </t>
  </si>
  <si>
    <t>2434664.417 </t>
  </si>
  <si>
    <t> 13.10.1953 22:00 </t>
  </si>
  <si>
    <t> -0.049 </t>
  </si>
  <si>
    <t>2434957.499 </t>
  </si>
  <si>
    <t> 02.08.1954 23:58 </t>
  </si>
  <si>
    <t> -0.027 </t>
  </si>
  <si>
    <t>2435314.527 </t>
  </si>
  <si>
    <t> 26.07.1955 00:38 </t>
  </si>
  <si>
    <t> -0.053 </t>
  </si>
  <si>
    <t>2435371.497 </t>
  </si>
  <si>
    <t> 20.09.1955 23:55 </t>
  </si>
  <si>
    <t>2435397.394 </t>
  </si>
  <si>
    <t> 16.10.1955 21:27 </t>
  </si>
  <si>
    <t> 0.015 </t>
  </si>
  <si>
    <t>2435399.449 </t>
  </si>
  <si>
    <t> 18.10.1955 22:46 </t>
  </si>
  <si>
    <t> -0.019 </t>
  </si>
  <si>
    <t>2436602.287 </t>
  </si>
  <si>
    <t> 02.02.1959 18:53 </t>
  </si>
  <si>
    <t>2445322.314 </t>
  </si>
  <si>
    <t> 18.12.1982 19:32 </t>
  </si>
  <si>
    <t> 0.048 </t>
  </si>
  <si>
    <t>V </t>
  </si>
  <si>
    <t> T.Brelstaff </t>
  </si>
  <si>
    <t> VSSC 60.20 </t>
  </si>
  <si>
    <t>2445326.251 </t>
  </si>
  <si>
    <t> 22.12.1982 18:01 </t>
  </si>
  <si>
    <t> 0.067 </t>
  </si>
  <si>
    <t>2445671.277 </t>
  </si>
  <si>
    <t> 02.12.1983 18:38 </t>
  </si>
  <si>
    <t> 0.054 </t>
  </si>
  <si>
    <t>2445674.397 </t>
  </si>
  <si>
    <t> 05.12.1983 21:31 </t>
  </si>
  <si>
    <t>2446351.426 </t>
  </si>
  <si>
    <t> 12.10.1985 22:13 </t>
  </si>
  <si>
    <t> 0.051 </t>
  </si>
  <si>
    <t> VSSC 63.24 </t>
  </si>
  <si>
    <t>2446383.301 </t>
  </si>
  <si>
    <t> 13.11.1985 19:13 </t>
  </si>
  <si>
    <t> 0.061 </t>
  </si>
  <si>
    <t>2446441.5482 </t>
  </si>
  <si>
    <t> 11.01.1986 01:09 </t>
  </si>
  <si>
    <t> 0.0613 </t>
  </si>
  <si>
    <t>E </t>
  </si>
  <si>
    <t>?</t>
  </si>
  <si>
    <t> D.R.Faulkner </t>
  </si>
  <si>
    <t> PASP 98.690 </t>
  </si>
  <si>
    <t>2447438.5248 </t>
  </si>
  <si>
    <t> 04.10.1988 00:35 </t>
  </si>
  <si>
    <t> 0.0566 </t>
  </si>
  <si>
    <t> F.Agerer </t>
  </si>
  <si>
    <t>BAVM 52 </t>
  </si>
  <si>
    <t>2447469.331 </t>
  </si>
  <si>
    <t> 03.11.1988 19:56 </t>
  </si>
  <si>
    <t> 0.042 </t>
  </si>
  <si>
    <t> A.Paschke </t>
  </si>
  <si>
    <t> BBS 90 </t>
  </si>
  <si>
    <t>2447473.5346 </t>
  </si>
  <si>
    <t> 08.11.1988 00:49 </t>
  </si>
  <si>
    <t> 0.0663 </t>
  </si>
  <si>
    <t>B;V</t>
  </si>
  <si>
    <t>2447481.36 </t>
  </si>
  <si>
    <t> 15.11.1988 20:38 </t>
  </si>
  <si>
    <t> 0.06 </t>
  </si>
  <si>
    <t>2447504.350 </t>
  </si>
  <si>
    <t> 08.12.1988 20:24 </t>
  </si>
  <si>
    <t>2447822.4913 </t>
  </si>
  <si>
    <t> 22.10.1989 23:47 </t>
  </si>
  <si>
    <t> 0.0664 </t>
  </si>
  <si>
    <t>BAVM 56 </t>
  </si>
  <si>
    <t>2447912.316 </t>
  </si>
  <si>
    <t> 20.01.1990 19:35 </t>
  </si>
  <si>
    <t> H.Peter </t>
  </si>
  <si>
    <t> BBS 94 </t>
  </si>
  <si>
    <t>2448126.399 </t>
  </si>
  <si>
    <t> 22.08.1990 21:34 </t>
  </si>
  <si>
    <t> SAC 63.106 </t>
  </si>
  <si>
    <t>2448144.449 </t>
  </si>
  <si>
    <t> 09.09.1990 22:46 </t>
  </si>
  <si>
    <t> -0.029 </t>
  </si>
  <si>
    <t>2448174.404 </t>
  </si>
  <si>
    <t> 09.10.1990 21:41 </t>
  </si>
  <si>
    <t> -0.112 </t>
  </si>
  <si>
    <t>2448187.344 </t>
  </si>
  <si>
    <t> 22.10.1990 20:15 </t>
  </si>
  <si>
    <t> -0.231 </t>
  </si>
  <si>
    <t>2448623.310 </t>
  </si>
  <si>
    <t> 01.01.1992 19:26 </t>
  </si>
  <si>
    <t> -0.200 </t>
  </si>
  <si>
    <t> BBS 100 </t>
  </si>
  <si>
    <t>2450441.2519 </t>
  </si>
  <si>
    <t> 23.12.1996 18:02 </t>
  </si>
  <si>
    <t> -0.4364 </t>
  </si>
  <si>
    <t>o</t>
  </si>
  <si>
    <t> W.Kleikamp </t>
  </si>
  <si>
    <t>BAVM 102 </t>
  </si>
  <si>
    <t>2450743.4553 </t>
  </si>
  <si>
    <t> 21.10.1997 22:55 </t>
  </si>
  <si>
    <t> -0.4356 </t>
  </si>
  <si>
    <t>BAVM 111 </t>
  </si>
  <si>
    <t>2450770.3583 </t>
  </si>
  <si>
    <t> 17.11.1997 20:35 </t>
  </si>
  <si>
    <t> -0.4357 </t>
  </si>
  <si>
    <t>2451137.3383 </t>
  </si>
  <si>
    <t> 19.11.1998 20:07 </t>
  </si>
  <si>
    <t> -0.4347 </t>
  </si>
  <si>
    <t>-I</t>
  </si>
  <si>
    <t>BAVM 117 </t>
  </si>
  <si>
    <t>2451494.3940 </t>
  </si>
  <si>
    <t> 11.11.1999 21:27 </t>
  </si>
  <si>
    <t>38604</t>
  </si>
  <si>
    <t> -0.4326 </t>
  </si>
  <si>
    <t>BAVM 132 </t>
  </si>
  <si>
    <t>2451825.0741 </t>
  </si>
  <si>
    <t> 07.10.2000 13:46 </t>
  </si>
  <si>
    <t>39237</t>
  </si>
  <si>
    <t> -0.4253 </t>
  </si>
  <si>
    <t> Kiyota </t>
  </si>
  <si>
    <t>VSB 38 </t>
  </si>
  <si>
    <t>2451842.0483 </t>
  </si>
  <si>
    <t> 24.10.2000 13:09 </t>
  </si>
  <si>
    <t>39269.5</t>
  </si>
  <si>
    <t> -0.4288 </t>
  </si>
  <si>
    <t> Nagai </t>
  </si>
  <si>
    <t>2451899.2517 </t>
  </si>
  <si>
    <t> 20.12.2000 18:02 </t>
  </si>
  <si>
    <t>39379</t>
  </si>
  <si>
    <t> -0.4271 </t>
  </si>
  <si>
    <t>BAVM 152 </t>
  </si>
  <si>
    <t>2452176.1225 </t>
  </si>
  <si>
    <t> 23.09.2001 14:56 </t>
  </si>
  <si>
    <t>39909</t>
  </si>
  <si>
    <t> -0.4230 </t>
  </si>
  <si>
    <t>VSB 39 </t>
  </si>
  <si>
    <t>2452900.1554 </t>
  </si>
  <si>
    <t> 17.09.2003 15:43 </t>
  </si>
  <si>
    <t>41295</t>
  </si>
  <si>
    <t> -0.4226 </t>
  </si>
  <si>
    <t>VSB 42 </t>
  </si>
  <si>
    <t>2453229.2697 </t>
  </si>
  <si>
    <t> 11.08.2004 18:28 </t>
  </si>
  <si>
    <t>41925</t>
  </si>
  <si>
    <t> -0.4140 </t>
  </si>
  <si>
    <t> Nakajima </t>
  </si>
  <si>
    <t>VSB 43 </t>
  </si>
  <si>
    <t>2453656.0538 </t>
  </si>
  <si>
    <t> 12.10.2005 13:17 </t>
  </si>
  <si>
    <t>42742</t>
  </si>
  <si>
    <t>VSB 44 </t>
  </si>
  <si>
    <t>2453952.2597 </t>
  </si>
  <si>
    <t> 04.08.2006 18:13 </t>
  </si>
  <si>
    <t>43309</t>
  </si>
  <si>
    <t> -0.4118 </t>
  </si>
  <si>
    <t> K. Nagai et al. </t>
  </si>
  <si>
    <t>VSB 45 </t>
  </si>
  <si>
    <t>2453997.1935 </t>
  </si>
  <si>
    <t> 18.09.2006 16:38 </t>
  </si>
  <si>
    <t>43395</t>
  </si>
  <si>
    <t> -0.4036 </t>
  </si>
  <si>
    <t>2455136.008 </t>
  </si>
  <si>
    <t> 31.10.2009 12:11 </t>
  </si>
  <si>
    <t>45575</t>
  </si>
  <si>
    <t> -0.399 </t>
  </si>
  <si>
    <t>C </t>
  </si>
  <si>
    <t>Rc</t>
  </si>
  <si>
    <t> K.Nagai </t>
  </si>
  <si>
    <t>VSB 50 </t>
  </si>
  <si>
    <t>2455502.9726 </t>
  </si>
  <si>
    <t> 02.11.2010 11:20 </t>
  </si>
  <si>
    <t>46277.5</t>
  </si>
  <si>
    <t> -0.4136 </t>
  </si>
  <si>
    <t>Ic</t>
  </si>
  <si>
    <t>VSB 51 </t>
  </si>
  <si>
    <t>2455896.6099 </t>
  </si>
  <si>
    <t> 01.12.2011 02:38 </t>
  </si>
  <si>
    <t>47031</t>
  </si>
  <si>
    <t> -0.3972 </t>
  </si>
  <si>
    <t> R.Diethelm </t>
  </si>
  <si>
    <t>IBVS 6011 </t>
  </si>
  <si>
    <t>2456217.0862 </t>
  </si>
  <si>
    <t> 16.10.2012 14:04 </t>
  </si>
  <si>
    <t>47644.5</t>
  </si>
  <si>
    <t> -0.4072 </t>
  </si>
  <si>
    <t>VSB 55 </t>
  </si>
  <si>
    <t>2456217.0934 </t>
  </si>
  <si>
    <t> 16.10.2012 14:14 </t>
  </si>
  <si>
    <t> -0.4000 </t>
  </si>
  <si>
    <t>2456217.0971 </t>
  </si>
  <si>
    <t> 16.10.2012 14:19 </t>
  </si>
  <si>
    <t> -0.3963 </t>
  </si>
  <si>
    <t>2456525.3093 </t>
  </si>
  <si>
    <t> 20.08.2013 19:25 </t>
  </si>
  <si>
    <t>48234.5</t>
  </si>
  <si>
    <t> -0.3942 </t>
  </si>
  <si>
    <t>IBVS 6093 </t>
  </si>
  <si>
    <t>2456563.1855 </t>
  </si>
  <si>
    <t> 27.09.2013 16:27 </t>
  </si>
  <si>
    <t>48307</t>
  </si>
  <si>
    <t> -0.3912 </t>
  </si>
  <si>
    <t>VSB 56 </t>
  </si>
  <si>
    <t>2456563.186 </t>
  </si>
  <si>
    <t> -0.391 </t>
  </si>
  <si>
    <t>2456922.0610 </t>
  </si>
  <si>
    <t> 21.09.2014 13:27 </t>
  </si>
  <si>
    <t>48994</t>
  </si>
  <si>
    <t> -0.3977 </t>
  </si>
  <si>
    <t>VSB 59 </t>
  </si>
  <si>
    <t>2456976.9208 </t>
  </si>
  <si>
    <t> 15.11.2014 10:05 </t>
  </si>
  <si>
    <t>49099</t>
  </si>
  <si>
    <t> -0.3888 </t>
  </si>
  <si>
    <t>Checked by ToMcat 2016-08-27</t>
  </si>
  <si>
    <t>JAVSO..45..121</t>
  </si>
  <si>
    <t>JAVSO..46..184</t>
  </si>
  <si>
    <t>VSB 067</t>
  </si>
  <si>
    <t>VSB 069</t>
  </si>
  <si>
    <t>VSB, 91</t>
  </si>
  <si>
    <t>JBAV, 63</t>
  </si>
  <si>
    <t>Ha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</si>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</sst>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75421405657626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769252958613219"/>
          <c:w val="0.8013481187988590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5-4FFF-B85B-D93A1F1E0B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4.5580605627037585E-2</c:v>
                </c:pt>
                <c:pt idx="1">
                  <c:v>1.2519761268777074E-2</c:v>
                </c:pt>
                <c:pt idx="2">
                  <c:v>2.6246238194289617E-2</c:v>
                </c:pt>
                <c:pt idx="3">
                  <c:v>4.0911870761192404E-2</c:v>
                </c:pt>
                <c:pt idx="4">
                  <c:v>-7.8754505229881033E-3</c:v>
                </c:pt>
                <c:pt idx="5">
                  <c:v>3.7027354886959074E-2</c:v>
                </c:pt>
                <c:pt idx="6">
                  <c:v>1.3925614934123587E-2</c:v>
                </c:pt>
                <c:pt idx="7">
                  <c:v>8.1183448892261367E-3</c:v>
                </c:pt>
                <c:pt idx="8">
                  <c:v>6.0960305941989645E-2</c:v>
                </c:pt>
                <c:pt idx="9">
                  <c:v>-8.827015342831146E-3</c:v>
                </c:pt>
                <c:pt idx="10">
                  <c:v>1.6858565988513874E-2</c:v>
                </c:pt>
                <c:pt idx="11">
                  <c:v>1.4524198555591283E-2</c:v>
                </c:pt>
                <c:pt idx="12">
                  <c:v>2.2558889562787954E-2</c:v>
                </c:pt>
                <c:pt idx="13">
                  <c:v>2.1758269103884231E-2</c:v>
                </c:pt>
                <c:pt idx="14">
                  <c:v>4.8751619513495825E-2</c:v>
                </c:pt>
                <c:pt idx="15">
                  <c:v>-6.0357017682690639E-3</c:v>
                </c:pt>
                <c:pt idx="16">
                  <c:v>6.0941247174923774E-2</c:v>
                </c:pt>
                <c:pt idx="17">
                  <c:v>6.0674373689835193E-2</c:v>
                </c:pt>
                <c:pt idx="18">
                  <c:v>-4.1129475976049434E-3</c:v>
                </c:pt>
                <c:pt idx="19">
                  <c:v>2.0211667953844881E-2</c:v>
                </c:pt>
                <c:pt idx="20">
                  <c:v>3.2134422126546269E-2</c:v>
                </c:pt>
                <c:pt idx="21">
                  <c:v>4.1867548639856977E-2</c:v>
                </c:pt>
                <c:pt idx="22">
                  <c:v>-1.5712160457042046E-3</c:v>
                </c:pt>
                <c:pt idx="23">
                  <c:v>3.4437766607879894E-2</c:v>
                </c:pt>
                <c:pt idx="24">
                  <c:v>4.4637146151217166E-2</c:v>
                </c:pt>
                <c:pt idx="25">
                  <c:v>-2.0392554491991177E-2</c:v>
                </c:pt>
                <c:pt idx="27">
                  <c:v>2.4000000001251465E-2</c:v>
                </c:pt>
                <c:pt idx="28">
                  <c:v>3.1222875593812205E-2</c:v>
                </c:pt>
                <c:pt idx="29">
                  <c:v>3.6138980180112412E-2</c:v>
                </c:pt>
                <c:pt idx="30">
                  <c:v>-1.0770029821287608E-2</c:v>
                </c:pt>
                <c:pt idx="31">
                  <c:v>-4.1257998913351912E-2</c:v>
                </c:pt>
                <c:pt idx="32">
                  <c:v>-1.4791745881666429E-2</c:v>
                </c:pt>
                <c:pt idx="33">
                  <c:v>-5.9167008912481833E-2</c:v>
                </c:pt>
                <c:pt idx="34">
                  <c:v>-5.842268744163448E-2</c:v>
                </c:pt>
                <c:pt idx="35">
                  <c:v>-6.2016833777306601E-2</c:v>
                </c:pt>
                <c:pt idx="36">
                  <c:v>-4.0884948182792868E-2</c:v>
                </c:pt>
                <c:pt idx="37">
                  <c:v>-2.5982142768043559E-2</c:v>
                </c:pt>
                <c:pt idx="38">
                  <c:v>-2.7827632293337956E-3</c:v>
                </c:pt>
                <c:pt idx="39">
                  <c:v>-3.181966653210111E-2</c:v>
                </c:pt>
                <c:pt idx="40">
                  <c:v>-3.8007851122529246E-2</c:v>
                </c:pt>
                <c:pt idx="41">
                  <c:v>-7.9795172408921644E-2</c:v>
                </c:pt>
                <c:pt idx="42">
                  <c:v>-2.2541598096722737E-2</c:v>
                </c:pt>
                <c:pt idx="43">
                  <c:v>-5.6862666351662483E-2</c:v>
                </c:pt>
                <c:pt idx="44">
                  <c:v>-3.7649987636541482E-2</c:v>
                </c:pt>
                <c:pt idx="45">
                  <c:v>-7.1916861124918796E-2</c:v>
                </c:pt>
                <c:pt idx="46">
                  <c:v>-5.2760481397854164E-2</c:v>
                </c:pt>
                <c:pt idx="47">
                  <c:v>-8.0827530349779408E-2</c:v>
                </c:pt>
                <c:pt idx="48">
                  <c:v>-5.1736540350248106E-2</c:v>
                </c:pt>
                <c:pt idx="49">
                  <c:v>-1.3222742141806521E-2</c:v>
                </c:pt>
                <c:pt idx="50">
                  <c:v>-4.7797384708246682E-2</c:v>
                </c:pt>
                <c:pt idx="51">
                  <c:v>-2.1201013390964363E-2</c:v>
                </c:pt>
                <c:pt idx="52">
                  <c:v>-5.0381283406750299E-2</c:v>
                </c:pt>
                <c:pt idx="53">
                  <c:v>-3.133373822493013E-2</c:v>
                </c:pt>
                <c:pt idx="54">
                  <c:v>-4.6346592396730557E-2</c:v>
                </c:pt>
                <c:pt idx="55">
                  <c:v>-6.0708556251483969E-2</c:v>
                </c:pt>
                <c:pt idx="56">
                  <c:v>-5.3892748546786606E-2</c:v>
                </c:pt>
                <c:pt idx="57">
                  <c:v>-4.4906047725817189E-2</c:v>
                </c:pt>
                <c:pt idx="60">
                  <c:v>-7.132652286964003E-2</c:v>
                </c:pt>
                <c:pt idx="64">
                  <c:v>-5.7380717640626244E-2</c:v>
                </c:pt>
                <c:pt idx="65">
                  <c:v>-5.2701785898534581E-2</c:v>
                </c:pt>
                <c:pt idx="69">
                  <c:v>-7.6150747459905688E-2</c:v>
                </c:pt>
                <c:pt idx="70">
                  <c:v>8.6645219555066433E-2</c:v>
                </c:pt>
                <c:pt idx="71">
                  <c:v>0.11406392740173033</c:v>
                </c:pt>
                <c:pt idx="72">
                  <c:v>3.1428440481249709E-2</c:v>
                </c:pt>
                <c:pt idx="73">
                  <c:v>-8.8413075587595813E-2</c:v>
                </c:pt>
                <c:pt idx="74">
                  <c:v>-5.9922881504462566E-2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5-4FFF-B85B-D93A1F1E0B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8">
                  <c:v>-4.4599209330044687E-2</c:v>
                </c:pt>
                <c:pt idx="59">
                  <c:v>-5.6300544980331324E-2</c:v>
                </c:pt>
                <c:pt idx="61">
                  <c:v>-4.7575808006513398E-2</c:v>
                </c:pt>
                <c:pt idx="62">
                  <c:v>-4.687580800964497E-2</c:v>
                </c:pt>
                <c:pt idx="63">
                  <c:v>-4.6175808005500585E-2</c:v>
                </c:pt>
                <c:pt idx="66">
                  <c:v>-4.9541117004991975E-2</c:v>
                </c:pt>
                <c:pt idx="67">
                  <c:v>-4.9141117000544909E-2</c:v>
                </c:pt>
                <c:pt idx="68">
                  <c:v>-4.8641116998624057E-2</c:v>
                </c:pt>
                <c:pt idx="75">
                  <c:v>-4.7961916374333669E-2</c:v>
                </c:pt>
                <c:pt idx="76">
                  <c:v>-4.7961916374333669E-2</c:v>
                </c:pt>
                <c:pt idx="77">
                  <c:v>-4.9294597891275771E-2</c:v>
                </c:pt>
                <c:pt idx="78">
                  <c:v>-4.9294597891275771E-2</c:v>
                </c:pt>
                <c:pt idx="79">
                  <c:v>-4.9568120964977425E-2</c:v>
                </c:pt>
                <c:pt idx="80">
                  <c:v>-4.9568120964977425E-2</c:v>
                </c:pt>
                <c:pt idx="81">
                  <c:v>-5.1114722111378796E-2</c:v>
                </c:pt>
                <c:pt idx="82">
                  <c:v>-5.1481771064572968E-2</c:v>
                </c:pt>
                <c:pt idx="85">
                  <c:v>-4.886876876844326E-2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5-4FFF-B85B-D93A1F1E0B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3">
                  <c:v>-4.6568957579438575E-2</c:v>
                </c:pt>
                <c:pt idx="84">
                  <c:v>-5.0162928448116872E-2</c:v>
                </c:pt>
                <c:pt idx="86">
                  <c:v>-4.670890913985204E-2</c:v>
                </c:pt>
                <c:pt idx="87">
                  <c:v>-5.1422559234197251E-2</c:v>
                </c:pt>
                <c:pt idx="88">
                  <c:v>-4.5128763835236896E-2</c:v>
                </c:pt>
                <c:pt idx="89">
                  <c:v>-5.6649508507689461E-2</c:v>
                </c:pt>
                <c:pt idx="90">
                  <c:v>-4.7955092639313079E-2</c:v>
                </c:pt>
                <c:pt idx="91">
                  <c:v>-4.0009907868807204E-2</c:v>
                </c:pt>
                <c:pt idx="92">
                  <c:v>-4.369010787922889E-2</c:v>
                </c:pt>
                <c:pt idx="93">
                  <c:v>-6.063670902949525E-2</c:v>
                </c:pt>
                <c:pt idx="94">
                  <c:v>-4.696000292460667E-2</c:v>
                </c:pt>
                <c:pt idx="95">
                  <c:v>-5.9170806925976649E-2</c:v>
                </c:pt>
                <c:pt idx="96">
                  <c:v>-5.1970806925965007E-2</c:v>
                </c:pt>
                <c:pt idx="97">
                  <c:v>-4.827080692484742E-2</c:v>
                </c:pt>
                <c:pt idx="98">
                  <c:v>-4.8330585828807671E-2</c:v>
                </c:pt>
                <c:pt idx="99">
                  <c:v>-4.5670982384763192E-2</c:v>
                </c:pt>
                <c:pt idx="100">
                  <c:v>-4.517098238284234E-2</c:v>
                </c:pt>
                <c:pt idx="101">
                  <c:v>-4.517098238284234E-2</c:v>
                </c:pt>
                <c:pt idx="102">
                  <c:v>-5.4615843575447798E-2</c:v>
                </c:pt>
                <c:pt idx="103">
                  <c:v>-5.4615843357169069E-2</c:v>
                </c:pt>
                <c:pt idx="104">
                  <c:v>-4.6150211048370693E-2</c:v>
                </c:pt>
                <c:pt idx="105">
                  <c:v>-4.6150211011990905E-2</c:v>
                </c:pt>
                <c:pt idx="106">
                  <c:v>-4.8494128168385942E-2</c:v>
                </c:pt>
                <c:pt idx="107">
                  <c:v>-4.9546758447831962E-2</c:v>
                </c:pt>
                <c:pt idx="108">
                  <c:v>-5.1724112352530938E-2</c:v>
                </c:pt>
                <c:pt idx="109">
                  <c:v>-5.1124112353136297E-2</c:v>
                </c:pt>
                <c:pt idx="110">
                  <c:v>-4.9224112357478589E-2</c:v>
                </c:pt>
                <c:pt idx="111">
                  <c:v>-4.6875501713657286E-2</c:v>
                </c:pt>
                <c:pt idx="112">
                  <c:v>-4.587550170981558E-2</c:v>
                </c:pt>
                <c:pt idx="113">
                  <c:v>-5.8148579999397043E-2</c:v>
                </c:pt>
                <c:pt idx="114">
                  <c:v>-5.9276297819451429E-2</c:v>
                </c:pt>
                <c:pt idx="115">
                  <c:v>-5.4676297717378475E-2</c:v>
                </c:pt>
                <c:pt idx="116">
                  <c:v>-5.0010044731607195E-2</c:v>
                </c:pt>
                <c:pt idx="117">
                  <c:v>-5.0010044731607195E-2</c:v>
                </c:pt>
                <c:pt idx="118">
                  <c:v>-5.3944411847623996E-2</c:v>
                </c:pt>
                <c:pt idx="119">
                  <c:v>-5.2244411941501312E-2</c:v>
                </c:pt>
                <c:pt idx="120">
                  <c:v>-5.23510616258136E-2</c:v>
                </c:pt>
                <c:pt idx="121">
                  <c:v>-5.1271819655084983E-2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5-4FFF-B85B-D93A1F1E0B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5-4FFF-B85B-D93A1F1E0B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5-4FFF-B85B-D93A1F1E0B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5-4FFF-B85B-D93A1F1E0B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-4.0612888479987112E-2</c:v>
                </c:pt>
                <c:pt idx="1">
                  <c:v>-4.0622157434473394E-2</c:v>
                </c:pt>
                <c:pt idx="2">
                  <c:v>-4.0631079885988221E-2</c:v>
                </c:pt>
                <c:pt idx="3">
                  <c:v>-4.0649271291989329E-2</c:v>
                </c:pt>
                <c:pt idx="4">
                  <c:v>-4.0649617794960777E-2</c:v>
                </c:pt>
                <c:pt idx="5">
                  <c:v>-4.0739881819023424E-2</c:v>
                </c:pt>
                <c:pt idx="6">
                  <c:v>-4.0742567217052161E-2</c:v>
                </c:pt>
                <c:pt idx="7">
                  <c:v>-4.0758766230967435E-2</c:v>
                </c:pt>
                <c:pt idx="8">
                  <c:v>-4.0858299209516363E-2</c:v>
                </c:pt>
                <c:pt idx="9">
                  <c:v>-4.0858645712487811E-2</c:v>
                </c:pt>
                <c:pt idx="10">
                  <c:v>-4.0860984607545094E-2</c:v>
                </c:pt>
                <c:pt idx="11">
                  <c:v>-4.0879176013546202E-2</c:v>
                </c:pt>
                <c:pt idx="12">
                  <c:v>-4.0994908006010404E-2</c:v>
                </c:pt>
                <c:pt idx="13">
                  <c:v>-4.1005822849611066E-2</c:v>
                </c:pt>
                <c:pt idx="14">
                  <c:v>-4.1011107019925677E-2</c:v>
                </c:pt>
                <c:pt idx="15">
                  <c:v>-4.1011453522897125E-2</c:v>
                </c:pt>
                <c:pt idx="16">
                  <c:v>-4.1081880251844276E-2</c:v>
                </c:pt>
                <c:pt idx="17">
                  <c:v>-4.1085518533044499E-2</c:v>
                </c:pt>
                <c:pt idx="18">
                  <c:v>-4.1085865036015946E-2</c:v>
                </c:pt>
                <c:pt idx="19">
                  <c:v>-4.1127532018332774E-2</c:v>
                </c:pt>
                <c:pt idx="20">
                  <c:v>-4.1201943531451596E-2</c:v>
                </c:pt>
                <c:pt idx="21">
                  <c:v>-4.1205581812651819E-2</c:v>
                </c:pt>
                <c:pt idx="22">
                  <c:v>-4.1384897100377037E-2</c:v>
                </c:pt>
                <c:pt idx="23">
                  <c:v>-4.1729494305483762E-2</c:v>
                </c:pt>
                <c:pt idx="24">
                  <c:v>-4.1740409149084431E-2</c:v>
                </c:pt>
                <c:pt idx="25">
                  <c:v>-4.1816120048346186E-2</c:v>
                </c:pt>
                <c:pt idx="26">
                  <c:v>-4.1947098171554176E-2</c:v>
                </c:pt>
                <c:pt idx="27">
                  <c:v>-4.1947098171554176E-2</c:v>
                </c:pt>
                <c:pt idx="28">
                  <c:v>-4.1991450551899734E-2</c:v>
                </c:pt>
                <c:pt idx="29">
                  <c:v>-4.2071146235333166E-2</c:v>
                </c:pt>
                <c:pt idx="30">
                  <c:v>-4.2090030647277177E-2</c:v>
                </c:pt>
                <c:pt idx="31">
                  <c:v>-4.2464773610900022E-2</c:v>
                </c:pt>
                <c:pt idx="32">
                  <c:v>-4.2472050173300469E-2</c:v>
                </c:pt>
                <c:pt idx="33">
                  <c:v>-4.2483658022844033E-2</c:v>
                </c:pt>
                <c:pt idx="34">
                  <c:v>-4.2569590759763562E-2</c:v>
                </c:pt>
                <c:pt idx="35">
                  <c:v>-4.269000054234233E-2</c:v>
                </c:pt>
                <c:pt idx="36">
                  <c:v>-4.2715468510743884E-2</c:v>
                </c:pt>
                <c:pt idx="37">
                  <c:v>-4.2805732534806532E-2</c:v>
                </c:pt>
                <c:pt idx="38">
                  <c:v>-4.2816647378407194E-2</c:v>
                </c:pt>
                <c:pt idx="39">
                  <c:v>-4.2963218135330418E-2</c:v>
                </c:pt>
                <c:pt idx="40">
                  <c:v>-4.3034597747449055E-2</c:v>
                </c:pt>
                <c:pt idx="41">
                  <c:v>-4.3034944250420502E-2</c:v>
                </c:pt>
                <c:pt idx="42">
                  <c:v>-4.3041874309849501E-2</c:v>
                </c:pt>
                <c:pt idx="43">
                  <c:v>-4.3049497375221395E-2</c:v>
                </c:pt>
                <c:pt idx="44">
                  <c:v>-4.3049843878192842E-2</c:v>
                </c:pt>
                <c:pt idx="45">
                  <c:v>-4.3053482159393065E-2</c:v>
                </c:pt>
                <c:pt idx="46">
                  <c:v>-4.3150676242884704E-2</c:v>
                </c:pt>
                <c:pt idx="47">
                  <c:v>-4.3269093633377637E-2</c:v>
                </c:pt>
                <c:pt idx="48">
                  <c:v>-4.3287978045321647E-2</c:v>
                </c:pt>
                <c:pt idx="49">
                  <c:v>-4.3296553993865027E-2</c:v>
                </c:pt>
                <c:pt idx="50">
                  <c:v>-4.3297246999807928E-2</c:v>
                </c:pt>
                <c:pt idx="51">
                  <c:v>-4.3696158545689395E-2</c:v>
                </c:pt>
                <c:pt idx="52">
                  <c:v>-4.6588158971151442E-2</c:v>
                </c:pt>
                <c:pt idx="53">
                  <c:v>-4.6589458357294375E-2</c:v>
                </c:pt>
                <c:pt idx="54">
                  <c:v>-4.6703890963615637E-2</c:v>
                </c:pt>
                <c:pt idx="55">
                  <c:v>-4.6704930472529986E-2</c:v>
                </c:pt>
                <c:pt idx="56">
                  <c:v>-4.6929464398029391E-2</c:v>
                </c:pt>
                <c:pt idx="57">
                  <c:v>-4.6940032738658606E-2</c:v>
                </c:pt>
                <c:pt idx="58">
                  <c:v>-4.6959350279316928E-2</c:v>
                </c:pt>
                <c:pt idx="59">
                  <c:v>-4.7290000739822806E-2</c:v>
                </c:pt>
                <c:pt idx="60">
                  <c:v>-4.7300222577480573E-2</c:v>
                </c:pt>
                <c:pt idx="61">
                  <c:v>-4.730160858936637E-2</c:v>
                </c:pt>
                <c:pt idx="62">
                  <c:v>-4.730160858936637E-2</c:v>
                </c:pt>
                <c:pt idx="63">
                  <c:v>-4.730160858936637E-2</c:v>
                </c:pt>
                <c:pt idx="64">
                  <c:v>-4.7304207361652244E-2</c:v>
                </c:pt>
                <c:pt idx="65">
                  <c:v>-4.7311830427024137E-2</c:v>
                </c:pt>
                <c:pt idx="66">
                  <c:v>-4.7417340581830572E-2</c:v>
                </c:pt>
                <c:pt idx="67">
                  <c:v>-4.7417340581830572E-2</c:v>
                </c:pt>
                <c:pt idx="68">
                  <c:v>-4.7417340581830572E-2</c:v>
                </c:pt>
                <c:pt idx="69">
                  <c:v>-4.7447139837375245E-2</c:v>
                </c:pt>
                <c:pt idx="70">
                  <c:v>-4.7518086320779571E-2</c:v>
                </c:pt>
                <c:pt idx="71">
                  <c:v>-4.7524063497037076E-2</c:v>
                </c:pt>
                <c:pt idx="72">
                  <c:v>-4.7534025457466253E-2</c:v>
                </c:pt>
                <c:pt idx="73">
                  <c:v>-4.7538356744609378E-2</c:v>
                </c:pt>
                <c:pt idx="74">
                  <c:v>-4.768293510944676E-2</c:v>
                </c:pt>
                <c:pt idx="75">
                  <c:v>-4.8285850279769241E-2</c:v>
                </c:pt>
                <c:pt idx="76">
                  <c:v>-4.8285850279769241E-2</c:v>
                </c:pt>
                <c:pt idx="77">
                  <c:v>-4.8386076264261065E-2</c:v>
                </c:pt>
                <c:pt idx="78">
                  <c:v>-4.8386076264261065E-2</c:v>
                </c:pt>
                <c:pt idx="79">
                  <c:v>-4.8394998715775892E-2</c:v>
                </c:pt>
                <c:pt idx="80">
                  <c:v>-4.8394998715775892E-2</c:v>
                </c:pt>
                <c:pt idx="81">
                  <c:v>-4.8516707884497599E-2</c:v>
                </c:pt>
                <c:pt idx="82">
                  <c:v>-4.8635125274990532E-2</c:v>
                </c:pt>
                <c:pt idx="83">
                  <c:v>-4.8744793465454364E-2</c:v>
                </c:pt>
                <c:pt idx="84">
                  <c:v>-4.8750424138740422E-2</c:v>
                </c:pt>
                <c:pt idx="85">
                  <c:v>-4.876939517642729E-2</c:v>
                </c:pt>
                <c:pt idx="86">
                  <c:v>-4.8861218463861461E-2</c:v>
                </c:pt>
                <c:pt idx="87">
                  <c:v>-4.9101345023076101E-2</c:v>
                </c:pt>
                <c:pt idx="88">
                  <c:v>-4.9210493459082759E-2</c:v>
                </c:pt>
                <c:pt idx="89">
                  <c:v>-4.9352039922919963E-2</c:v>
                </c:pt>
                <c:pt idx="90">
                  <c:v>-4.9450273515325952E-2</c:v>
                </c:pt>
                <c:pt idx="91">
                  <c:v>-4.9465173143098284E-2</c:v>
                </c:pt>
                <c:pt idx="92">
                  <c:v>-4.9842861381978458E-2</c:v>
                </c:pt>
                <c:pt idx="93">
                  <c:v>-4.9964570550700166E-2</c:v>
                </c:pt>
                <c:pt idx="94">
                  <c:v>-5.0095115545193837E-2</c:v>
                </c:pt>
                <c:pt idx="95">
                  <c:v>-5.020140533168603E-2</c:v>
                </c:pt>
                <c:pt idx="96">
                  <c:v>-5.020140533168603E-2</c:v>
                </c:pt>
                <c:pt idx="97">
                  <c:v>-5.020140533168603E-2</c:v>
                </c:pt>
                <c:pt idx="98">
                  <c:v>-5.0303623708263696E-2</c:v>
                </c:pt>
                <c:pt idx="99">
                  <c:v>-5.0316184440978746E-2</c:v>
                </c:pt>
                <c:pt idx="100">
                  <c:v>-5.0316184440978746E-2</c:v>
                </c:pt>
                <c:pt idx="101">
                  <c:v>-5.0316184440978746E-2</c:v>
                </c:pt>
                <c:pt idx="102">
                  <c:v>-5.0435208211671717E-2</c:v>
                </c:pt>
                <c:pt idx="103">
                  <c:v>-5.0435208211671717E-2</c:v>
                </c:pt>
                <c:pt idx="104">
                  <c:v>-5.0453399617672826E-2</c:v>
                </c:pt>
                <c:pt idx="105">
                  <c:v>-5.0453399617672826E-2</c:v>
                </c:pt>
                <c:pt idx="106">
                  <c:v>-5.0695431943230444E-2</c:v>
                </c:pt>
                <c:pt idx="107">
                  <c:v>-5.0811510438666094E-2</c:v>
                </c:pt>
                <c:pt idx="108">
                  <c:v>-5.1055361904823821E-2</c:v>
                </c:pt>
                <c:pt idx="109">
                  <c:v>-5.1055361904823821E-2</c:v>
                </c:pt>
                <c:pt idx="110">
                  <c:v>-5.1055361904823821E-2</c:v>
                </c:pt>
                <c:pt idx="111">
                  <c:v>-5.1149610713058138E-2</c:v>
                </c:pt>
                <c:pt idx="112">
                  <c:v>-5.1149610713058138E-2</c:v>
                </c:pt>
                <c:pt idx="113">
                  <c:v>-5.1262397430265012E-2</c:v>
                </c:pt>
                <c:pt idx="114">
                  <c:v>-5.127530466595151E-2</c:v>
                </c:pt>
                <c:pt idx="115">
                  <c:v>-5.127530466595151E-2</c:v>
                </c:pt>
                <c:pt idx="116">
                  <c:v>-5.1282581228351956E-2</c:v>
                </c:pt>
                <c:pt idx="117">
                  <c:v>-5.1282581228351956E-2</c:v>
                </c:pt>
                <c:pt idx="118">
                  <c:v>-5.1300772634353065E-2</c:v>
                </c:pt>
                <c:pt idx="119">
                  <c:v>-5.1300772634353065E-2</c:v>
                </c:pt>
                <c:pt idx="120">
                  <c:v>-5.1306056804667675E-2</c:v>
                </c:pt>
                <c:pt idx="121">
                  <c:v>-5.1308222448239238E-2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5-4FFF-B85B-D93A1F1E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31568"/>
        <c:axId val="1"/>
      </c:scatterChart>
      <c:valAx>
        <c:axId val="57673156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3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00129214617399"/>
          <c:w val="0.703704940922788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4710787184659769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9-41C8-827B-6572478978F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">
                  <c:v>5.6590000000142027E-2</c:v>
                </c:pt>
                <c:pt idx="9">
                  <c:v>6.5560000002733432E-2</c:v>
                </c:pt>
                <c:pt idx="10">
                  <c:v>6.6960000003746245E-2</c:v>
                </c:pt>
                <c:pt idx="13">
                  <c:v>6.6039999997883569E-2</c:v>
                </c:pt>
                <c:pt idx="14">
                  <c:v>6.6940000004251488E-2</c:v>
                </c:pt>
                <c:pt idx="17">
                  <c:v>8.5970000000088476E-2</c:v>
                </c:pt>
                <c:pt idx="19">
                  <c:v>8.6754999996628612E-2</c:v>
                </c:pt>
                <c:pt idx="21">
                  <c:v>8.6669999996956903E-2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9-41C8-827B-6572478978F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">
                  <c:v>4.1779999999562278E-2</c:v>
                </c:pt>
                <c:pt idx="11">
                  <c:v>5.5809999998018611E-2</c:v>
                </c:pt>
                <c:pt idx="12">
                  <c:v>6.0649999999441206E-2</c:v>
                </c:pt>
                <c:pt idx="15">
                  <c:v>4.0059999999357387E-2</c:v>
                </c:pt>
                <c:pt idx="16">
                  <c:v>6.1269999998330604E-2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9-41C8-827B-6572478978F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8">
                  <c:v>8.5970000000088476E-2</c:v>
                </c:pt>
                <c:pt idx="20">
                  <c:v>8.6754999996628612E-2</c:v>
                </c:pt>
                <c:pt idx="22">
                  <c:v>8.6669999996956903E-2</c:v>
                </c:pt>
                <c:pt idx="23">
                  <c:v>8.7695000001986045E-2</c:v>
                </c:pt>
                <c:pt idx="24">
                  <c:v>8.9829999997164123E-2</c:v>
                </c:pt>
                <c:pt idx="25">
                  <c:v>9.5280000001366716E-2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9-41C8-827B-6572478978F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9-41C8-827B-6572478978F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9-41C8-827B-6572478978F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6.6754999999830034E-2</c:v>
                </c:pt>
                <c:pt idx="2">
                  <c:v>5.415999999968335E-2</c:v>
                </c:pt>
                <c:pt idx="3">
                  <c:v>3.981999999814434E-2</c:v>
                </c:pt>
                <c:pt idx="4">
                  <c:v>5.1379999997152481E-2</c:v>
                </c:pt>
                <c:pt idx="5">
                  <c:v>6.0590000000956934E-2</c:v>
                </c:pt>
                <c:pt idx="6">
                  <c:v>6.1304999995627441E-2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9-41C8-827B-6572478978F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-5.1704739008622408E-2</c:v>
                </c:pt>
                <c:pt idx="1">
                  <c:v>4.6383999210120055E-2</c:v>
                </c:pt>
                <c:pt idx="2">
                  <c:v>4.8801853386884045E-2</c:v>
                </c:pt>
                <c:pt idx="3">
                  <c:v>4.882381724011732E-2</c:v>
                </c:pt>
                <c:pt idx="4">
                  <c:v>5.3568009538506614E-2</c:v>
                </c:pt>
                <c:pt idx="5">
                  <c:v>5.3791308713044994E-2</c:v>
                </c:pt>
                <c:pt idx="6">
                  <c:v>5.4199470318963522E-2</c:v>
                </c:pt>
                <c:pt idx="7">
                  <c:v>6.1185805968250531E-2</c:v>
                </c:pt>
                <c:pt idx="8">
                  <c:v>6.1401783858377815E-2</c:v>
                </c:pt>
                <c:pt idx="9">
                  <c:v>6.1431068996022201E-2</c:v>
                </c:pt>
                <c:pt idx="10">
                  <c:v>6.1431068996022201E-2</c:v>
                </c:pt>
                <c:pt idx="11">
                  <c:v>6.1485978629105403E-2</c:v>
                </c:pt>
                <c:pt idx="12">
                  <c:v>6.1647046886149484E-2</c:v>
                </c:pt>
                <c:pt idx="13">
                  <c:v>6.3876377989327784E-2</c:v>
                </c:pt>
                <c:pt idx="14">
                  <c:v>6.3876377989327784E-2</c:v>
                </c:pt>
                <c:pt idx="15">
                  <c:v>6.4506008448681929E-2</c:v>
                </c:pt>
                <c:pt idx="16">
                  <c:v>6.9488142490431781E-2</c:v>
                </c:pt>
                <c:pt idx="17">
                  <c:v>8.222717736573637E-2</c:v>
                </c:pt>
                <c:pt idx="18">
                  <c:v>8.222717736573637E-2</c:v>
                </c:pt>
                <c:pt idx="19">
                  <c:v>8.4344858881645474E-2</c:v>
                </c:pt>
                <c:pt idx="20">
                  <c:v>8.4344858881645474E-2</c:v>
                </c:pt>
                <c:pt idx="21">
                  <c:v>8.4533381955231163E-2</c:v>
                </c:pt>
                <c:pt idx="22">
                  <c:v>8.4533381955231163E-2</c:v>
                </c:pt>
                <c:pt idx="23">
                  <c:v>8.7104983104628136E-2</c:v>
                </c:pt>
                <c:pt idx="24">
                  <c:v>8.9607032052119701E-2</c:v>
                </c:pt>
                <c:pt idx="25">
                  <c:v>9.2444029761418856E-2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9-41C8-827B-65724789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9272"/>
        <c:axId val="1"/>
      </c:scatterChart>
      <c:valAx>
        <c:axId val="5767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68616732825751"/>
          <c:y val="0.859375"/>
          <c:w val="0.94421596060822965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3CA20E5-1668-504C-3B29-8188E014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55CE40-6B26-7A09-C4F4-658675EBA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vsolj.cetus-net.org/no39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11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11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111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8.pdf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vsolj.cetus-net.org/no38.pdf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168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61</v>
      </c>
    </row>
    <row r="2" spans="1:6">
      <c r="A2" t="s">
        <v>26</v>
      </c>
      <c r="B2" s="19" t="s">
        <v>60</v>
      </c>
    </row>
    <row r="4" spans="1:6" ht="14.25" thickTop="1" thickBot="1">
      <c r="A4" s="8" t="s">
        <v>1</v>
      </c>
      <c r="C4" s="3">
        <v>31328.483</v>
      </c>
      <c r="D4" s="4">
        <v>0.52239000000000002</v>
      </c>
    </row>
    <row r="5" spans="1:6" ht="13.5" thickTop="1">
      <c r="A5" s="20" t="s">
        <v>63</v>
      </c>
      <c r="B5" s="21"/>
      <c r="C5" s="22">
        <v>-9.5</v>
      </c>
      <c r="D5" s="21" t="s">
        <v>64</v>
      </c>
    </row>
    <row r="6" spans="1:6">
      <c r="A6" s="8" t="s">
        <v>2</v>
      </c>
    </row>
    <row r="7" spans="1:6">
      <c r="A7" t="s">
        <v>3</v>
      </c>
      <c r="C7">
        <f>+C4</f>
        <v>31328.483</v>
      </c>
    </row>
    <row r="8" spans="1:6">
      <c r="A8" t="s">
        <v>4</v>
      </c>
      <c r="C8">
        <v>0.5223936606422056</v>
      </c>
      <c r="D8" s="61" t="s">
        <v>424</v>
      </c>
    </row>
    <row r="9" spans="1:6">
      <c r="A9" s="34" t="s">
        <v>68</v>
      </c>
      <c r="B9" s="35">
        <v>96</v>
      </c>
      <c r="C9" s="24" t="str">
        <f>"F"&amp;B9</f>
        <v>F96</v>
      </c>
      <c r="D9" s="18" t="str">
        <f>"G"&amp;B9</f>
        <v>G96</v>
      </c>
    </row>
    <row r="10" spans="1:6" ht="13.5" thickBot="1">
      <c r="A10" s="21"/>
      <c r="B10" s="21"/>
      <c r="C10" s="7" t="s">
        <v>21</v>
      </c>
      <c r="D10" s="7" t="s">
        <v>22</v>
      </c>
      <c r="E10" s="21"/>
    </row>
    <row r="11" spans="1:6">
      <c r="A11" s="21" t="s">
        <v>17</v>
      </c>
      <c r="B11" s="21"/>
      <c r="C11" s="23">
        <f ca="1">INTERCEPT(INDIRECT($D$9):G992,INDIRECT($C$9):F992)</f>
        <v>-4.1947098171554176E-2</v>
      </c>
      <c r="D11" s="6"/>
      <c r="E11" s="21"/>
    </row>
    <row r="12" spans="1:6">
      <c r="A12" s="21" t="s">
        <v>18</v>
      </c>
      <c r="B12" s="21"/>
      <c r="C12" s="23">
        <f ca="1">SLOPE(INDIRECT($D$9):G992,INDIRECT($C$9):F992)</f>
        <v>-1.7325148572484932E-7</v>
      </c>
      <c r="D12" s="6"/>
      <c r="E12" s="21"/>
    </row>
    <row r="13" spans="1:6">
      <c r="A13" s="21" t="s">
        <v>20</v>
      </c>
      <c r="B13" s="21"/>
      <c r="C13" s="6" t="s">
        <v>15</v>
      </c>
    </row>
    <row r="14" spans="1:6">
      <c r="A14" s="21"/>
      <c r="B14" s="21"/>
      <c r="C14" s="21"/>
    </row>
    <row r="15" spans="1:6">
      <c r="A15" s="25" t="s">
        <v>19</v>
      </c>
      <c r="B15" s="21"/>
      <c r="C15" s="26">
        <f ca="1">(C7+C11)+(C8+C12)*INT(MAX(F21:F3533))</f>
        <v>59554.405963597208</v>
      </c>
      <c r="E15" s="27" t="s">
        <v>69</v>
      </c>
      <c r="F15" s="22">
        <v>1</v>
      </c>
    </row>
    <row r="16" spans="1:6">
      <c r="A16" s="29" t="s">
        <v>5</v>
      </c>
      <c r="B16" s="21"/>
      <c r="C16" s="30">
        <f ca="1">+C8+C12</f>
        <v>0.52239348739071989</v>
      </c>
      <c r="E16" s="27" t="s">
        <v>65</v>
      </c>
      <c r="F16" s="28">
        <f ca="1">NOW()+15018.5+$C$5/24</f>
        <v>59952.819391666664</v>
      </c>
    </row>
    <row r="17" spans="1:17" ht="13.5" thickBot="1">
      <c r="A17" s="27" t="s">
        <v>62</v>
      </c>
      <c r="B17" s="21"/>
      <c r="C17" s="21">
        <f>COUNT(C21:C2191)</f>
        <v>122</v>
      </c>
      <c r="E17" s="27" t="s">
        <v>70</v>
      </c>
      <c r="F17" s="28">
        <f ca="1">ROUND(2*(F16-$C$7)/$C$8,0)/2+F15</f>
        <v>54795.5</v>
      </c>
    </row>
    <row r="18" spans="1:17" ht="14.25" thickTop="1" thickBot="1">
      <c r="A18" s="29" t="s">
        <v>6</v>
      </c>
      <c r="B18" s="21"/>
      <c r="C18" s="32">
        <f ca="1">+C15</f>
        <v>59554.405963597208</v>
      </c>
      <c r="D18" s="33">
        <f ca="1">+C16</f>
        <v>0.52239348739071989</v>
      </c>
      <c r="E18" s="27" t="s">
        <v>66</v>
      </c>
      <c r="F18" s="18">
        <f ca="1">ROUND(2*(F16-$C$15)/$C$16,0)/2+F15</f>
        <v>763.5</v>
      </c>
    </row>
    <row r="19" spans="1:17" ht="13.5" thickTop="1">
      <c r="E19" s="27" t="s">
        <v>67</v>
      </c>
      <c r="F19" s="31">
        <f ca="1">+$C$15+$C$16*F18-15018.5-$C$5/24</f>
        <v>44935.149224553359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80</v>
      </c>
      <c r="I20" s="10" t="s">
        <v>82</v>
      </c>
      <c r="J20" s="10" t="s">
        <v>77</v>
      </c>
      <c r="K20" s="10" t="s">
        <v>75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7">
      <c r="A21" s="60" t="s">
        <v>88</v>
      </c>
      <c r="B21" s="57" t="s">
        <v>50</v>
      </c>
      <c r="C21" s="60">
        <v>27305.575000000001</v>
      </c>
      <c r="D21" s="60" t="s">
        <v>82</v>
      </c>
      <c r="E21">
        <f t="shared" ref="E21:E52" si="0">+(C21-C$7)/C$8</f>
        <v>-7700.9127466333148</v>
      </c>
      <c r="F21">
        <f t="shared" ref="F21:F52" si="1">ROUND(2*E21,0)/2</f>
        <v>-7701</v>
      </c>
      <c r="G21">
        <f t="shared" ref="G21:G46" si="2">+C21-(C$7+F21*C$8)</f>
        <v>4.5580605627037585E-2</v>
      </c>
      <c r="I21">
        <f t="shared" ref="I21:I46" si="3">+G21</f>
        <v>4.5580605627037585E-2</v>
      </c>
      <c r="O21">
        <f t="shared" ref="O21:O52" ca="1" si="4">+C$11+C$12*$F21</f>
        <v>-4.0612888479987112E-2</v>
      </c>
      <c r="Q21" s="2">
        <f t="shared" ref="Q21:Q52" si="5">+C21-15018.5</f>
        <v>12287.075000000001</v>
      </c>
    </row>
    <row r="22" spans="1:17">
      <c r="A22" s="60" t="s">
        <v>88</v>
      </c>
      <c r="B22" s="57" t="s">
        <v>52</v>
      </c>
      <c r="C22" s="60">
        <v>27333.49</v>
      </c>
      <c r="D22" s="60" t="s">
        <v>82</v>
      </c>
      <c r="E22">
        <f t="shared" si="0"/>
        <v>-7647.4760338568167</v>
      </c>
      <c r="F22">
        <f t="shared" si="1"/>
        <v>-7647.5</v>
      </c>
      <c r="G22">
        <f t="shared" si="2"/>
        <v>1.2519761268777074E-2</v>
      </c>
      <c r="I22">
        <f t="shared" si="3"/>
        <v>1.2519761268777074E-2</v>
      </c>
      <c r="O22">
        <f t="shared" ca="1" si="4"/>
        <v>-4.0622157434473394E-2</v>
      </c>
      <c r="Q22" s="2">
        <f t="shared" si="5"/>
        <v>12314.990000000002</v>
      </c>
    </row>
    <row r="23" spans="1:17">
      <c r="A23" s="58" t="s">
        <v>88</v>
      </c>
      <c r="B23" s="59" t="s">
        <v>50</v>
      </c>
      <c r="C23" s="60">
        <v>27360.406999999999</v>
      </c>
      <c r="D23" s="60" t="s">
        <v>82</v>
      </c>
      <c r="E23">
        <f t="shared" si="0"/>
        <v>-7595.9497577398615</v>
      </c>
      <c r="F23">
        <f t="shared" si="1"/>
        <v>-7596</v>
      </c>
      <c r="G23">
        <f t="shared" si="2"/>
        <v>2.6246238194289617E-2</v>
      </c>
      <c r="I23">
        <f t="shared" si="3"/>
        <v>2.6246238194289617E-2</v>
      </c>
      <c r="O23">
        <f t="shared" ca="1" si="4"/>
        <v>-4.0631079885988221E-2</v>
      </c>
      <c r="Q23" s="2">
        <f t="shared" si="5"/>
        <v>12341.906999999999</v>
      </c>
    </row>
    <row r="24" spans="1:17">
      <c r="A24" s="58" t="s">
        <v>88</v>
      </c>
      <c r="B24" s="59" t="s">
        <v>50</v>
      </c>
      <c r="C24" s="60">
        <v>27415.273000000001</v>
      </c>
      <c r="D24" s="60" t="s">
        <v>82</v>
      </c>
      <c r="E24">
        <f t="shared" si="0"/>
        <v>-7490.9216838299444</v>
      </c>
      <c r="F24">
        <f t="shared" si="1"/>
        <v>-7491</v>
      </c>
      <c r="G24">
        <f t="shared" si="2"/>
        <v>4.0911870761192404E-2</v>
      </c>
      <c r="I24">
        <f t="shared" si="3"/>
        <v>4.0911870761192404E-2</v>
      </c>
      <c r="O24">
        <f t="shared" ca="1" si="4"/>
        <v>-4.0649271291989329E-2</v>
      </c>
      <c r="Q24" s="2">
        <f t="shared" si="5"/>
        <v>12396.773000000001</v>
      </c>
    </row>
    <row r="25" spans="1:17">
      <c r="A25" s="58" t="s">
        <v>88</v>
      </c>
      <c r="B25" s="59" t="s">
        <v>50</v>
      </c>
      <c r="C25" s="60">
        <v>27416.269</v>
      </c>
      <c r="D25" s="60" t="s">
        <v>82</v>
      </c>
      <c r="E25">
        <f t="shared" si="0"/>
        <v>-7489.0150757007896</v>
      </c>
      <c r="F25">
        <f t="shared" si="1"/>
        <v>-7489</v>
      </c>
      <c r="G25">
        <f t="shared" si="2"/>
        <v>-7.8754505229881033E-3</v>
      </c>
      <c r="I25">
        <f t="shared" si="3"/>
        <v>-7.8754505229881033E-3</v>
      </c>
      <c r="O25">
        <f t="shared" ca="1" si="4"/>
        <v>-4.0649617794960777E-2</v>
      </c>
      <c r="Q25" s="2">
        <f t="shared" si="5"/>
        <v>12397.769</v>
      </c>
    </row>
    <row r="26" spans="1:17">
      <c r="A26" s="58" t="s">
        <v>88</v>
      </c>
      <c r="B26" s="59" t="s">
        <v>50</v>
      </c>
      <c r="C26" s="60">
        <v>27688.481</v>
      </c>
      <c r="D26" s="60" t="s">
        <v>82</v>
      </c>
      <c r="E26">
        <f t="shared" si="0"/>
        <v>-6967.9291198234632</v>
      </c>
      <c r="F26">
        <f t="shared" si="1"/>
        <v>-6968</v>
      </c>
      <c r="G26">
        <f t="shared" si="2"/>
        <v>3.7027354886959074E-2</v>
      </c>
      <c r="I26">
        <f t="shared" si="3"/>
        <v>3.7027354886959074E-2</v>
      </c>
      <c r="O26">
        <f t="shared" ca="1" si="4"/>
        <v>-4.0739881819023424E-2</v>
      </c>
      <c r="Q26" s="2">
        <f t="shared" si="5"/>
        <v>12669.981</v>
      </c>
    </row>
    <row r="27" spans="1:17">
      <c r="A27" s="58" t="s">
        <v>88</v>
      </c>
      <c r="B27" s="59" t="s">
        <v>52</v>
      </c>
      <c r="C27" s="60">
        <v>27696.555</v>
      </c>
      <c r="D27" s="60" t="s">
        <v>82</v>
      </c>
      <c r="E27">
        <f t="shared" si="0"/>
        <v>-6952.4733426800822</v>
      </c>
      <c r="F27">
        <f t="shared" si="1"/>
        <v>-6952.5</v>
      </c>
      <c r="G27">
        <f t="shared" si="2"/>
        <v>1.3925614934123587E-2</v>
      </c>
      <c r="I27">
        <f t="shared" si="3"/>
        <v>1.3925614934123587E-2</v>
      </c>
      <c r="O27">
        <f t="shared" ca="1" si="4"/>
        <v>-4.0742567217052161E-2</v>
      </c>
      <c r="Q27" s="2">
        <f t="shared" si="5"/>
        <v>12678.055</v>
      </c>
    </row>
    <row r="28" spans="1:17">
      <c r="A28" s="58" t="s">
        <v>88</v>
      </c>
      <c r="B28" s="59" t="s">
        <v>50</v>
      </c>
      <c r="C28" s="60">
        <v>27745.393</v>
      </c>
      <c r="D28" s="60" t="s">
        <v>82</v>
      </c>
      <c r="E28">
        <f t="shared" si="0"/>
        <v>-6858.9844593349808</v>
      </c>
      <c r="F28">
        <f t="shared" si="1"/>
        <v>-6859</v>
      </c>
      <c r="G28">
        <f t="shared" si="2"/>
        <v>8.1183448892261367E-3</v>
      </c>
      <c r="I28">
        <f t="shared" si="3"/>
        <v>8.1183448892261367E-3</v>
      </c>
      <c r="O28">
        <f t="shared" ca="1" si="4"/>
        <v>-4.0758766230967435E-2</v>
      </c>
      <c r="Q28" s="2">
        <f t="shared" si="5"/>
        <v>12726.893</v>
      </c>
    </row>
    <row r="29" spans="1:17">
      <c r="A29" s="58" t="s">
        <v>88</v>
      </c>
      <c r="B29" s="59" t="s">
        <v>52</v>
      </c>
      <c r="C29" s="60">
        <v>28045.561000000002</v>
      </c>
      <c r="D29" s="60" t="s">
        <v>82</v>
      </c>
      <c r="E29">
        <f t="shared" si="0"/>
        <v>-6284.3833058083674</v>
      </c>
      <c r="F29">
        <f t="shared" si="1"/>
        <v>-6284.5</v>
      </c>
      <c r="G29">
        <f t="shared" si="2"/>
        <v>6.0960305941989645E-2</v>
      </c>
      <c r="I29">
        <f t="shared" si="3"/>
        <v>6.0960305941989645E-2</v>
      </c>
      <c r="O29">
        <f t="shared" ca="1" si="4"/>
        <v>-4.0858299209516363E-2</v>
      </c>
      <c r="Q29" s="2">
        <f t="shared" si="5"/>
        <v>13027.061000000002</v>
      </c>
    </row>
    <row r="30" spans="1:17">
      <c r="A30" s="58" t="s">
        <v>88</v>
      </c>
      <c r="B30" s="59" t="s">
        <v>52</v>
      </c>
      <c r="C30" s="60">
        <v>28046.536</v>
      </c>
      <c r="D30" s="60" t="s">
        <v>82</v>
      </c>
      <c r="E30">
        <f t="shared" si="0"/>
        <v>-6282.5168972482024</v>
      </c>
      <c r="F30">
        <f t="shared" si="1"/>
        <v>-6282.5</v>
      </c>
      <c r="G30">
        <f t="shared" si="2"/>
        <v>-8.827015342831146E-3</v>
      </c>
      <c r="I30">
        <f t="shared" si="3"/>
        <v>-8.827015342831146E-3</v>
      </c>
      <c r="O30">
        <f t="shared" ca="1" si="4"/>
        <v>-4.0858645712487811E-2</v>
      </c>
      <c r="Q30" s="2">
        <f t="shared" si="5"/>
        <v>13028.036</v>
      </c>
    </row>
    <row r="31" spans="1:17">
      <c r="A31" s="58" t="s">
        <v>88</v>
      </c>
      <c r="B31" s="59" t="s">
        <v>50</v>
      </c>
      <c r="C31" s="60">
        <v>28053.614000000001</v>
      </c>
      <c r="D31" s="60" t="s">
        <v>82</v>
      </c>
      <c r="E31">
        <f t="shared" si="0"/>
        <v>-6268.9677282339771</v>
      </c>
      <c r="F31">
        <f t="shared" si="1"/>
        <v>-6269</v>
      </c>
      <c r="G31">
        <f t="shared" si="2"/>
        <v>1.6858565988513874E-2</v>
      </c>
      <c r="I31">
        <f t="shared" si="3"/>
        <v>1.6858565988513874E-2</v>
      </c>
      <c r="O31">
        <f t="shared" ca="1" si="4"/>
        <v>-4.0860984607545094E-2</v>
      </c>
      <c r="Q31" s="2">
        <f t="shared" si="5"/>
        <v>13035.114000000001</v>
      </c>
    </row>
    <row r="32" spans="1:17">
      <c r="A32" s="58" t="s">
        <v>88</v>
      </c>
      <c r="B32" s="59" t="s">
        <v>50</v>
      </c>
      <c r="C32" s="60">
        <v>28108.463</v>
      </c>
      <c r="D32" s="60" t="s">
        <v>82</v>
      </c>
      <c r="E32">
        <f t="shared" si="0"/>
        <v>-6163.9721968322947</v>
      </c>
      <c r="F32">
        <f t="shared" si="1"/>
        <v>-6164</v>
      </c>
      <c r="G32">
        <f t="shared" si="2"/>
        <v>1.4524198555591283E-2</v>
      </c>
      <c r="I32">
        <f t="shared" si="3"/>
        <v>1.4524198555591283E-2</v>
      </c>
      <c r="O32">
        <f t="shared" ca="1" si="4"/>
        <v>-4.0879176013546202E-2</v>
      </c>
      <c r="Q32" s="2">
        <f t="shared" si="5"/>
        <v>13089.963</v>
      </c>
    </row>
    <row r="33" spans="1:17">
      <c r="A33" s="58" t="s">
        <v>126</v>
      </c>
      <c r="B33" s="59" t="s">
        <v>50</v>
      </c>
      <c r="C33" s="60">
        <v>28457.43</v>
      </c>
      <c r="D33" s="60" t="s">
        <v>82</v>
      </c>
      <c r="E33">
        <f t="shared" si="0"/>
        <v>-5495.956816302988</v>
      </c>
      <c r="F33">
        <f t="shared" si="1"/>
        <v>-5496</v>
      </c>
      <c r="G33">
        <f t="shared" si="2"/>
        <v>2.2558889562787954E-2</v>
      </c>
      <c r="I33">
        <f t="shared" si="3"/>
        <v>2.2558889562787954E-2</v>
      </c>
      <c r="O33">
        <f t="shared" ca="1" si="4"/>
        <v>-4.0994908006010404E-2</v>
      </c>
      <c r="Q33" s="2">
        <f t="shared" si="5"/>
        <v>13438.93</v>
      </c>
    </row>
    <row r="34" spans="1:17">
      <c r="A34" s="58" t="s">
        <v>126</v>
      </c>
      <c r="B34" s="59" t="s">
        <v>50</v>
      </c>
      <c r="C34" s="60">
        <v>28490.34</v>
      </c>
      <c r="D34" s="60" t="s">
        <v>82</v>
      </c>
      <c r="E34">
        <f t="shared" si="0"/>
        <v>-5432.9583489028637</v>
      </c>
      <c r="F34">
        <f t="shared" si="1"/>
        <v>-5433</v>
      </c>
      <c r="G34">
        <f t="shared" si="2"/>
        <v>2.1758269103884231E-2</v>
      </c>
      <c r="I34">
        <f t="shared" si="3"/>
        <v>2.1758269103884231E-2</v>
      </c>
      <c r="O34">
        <f t="shared" ca="1" si="4"/>
        <v>-4.1005822849611066E-2</v>
      </c>
      <c r="Q34" s="2">
        <f t="shared" si="5"/>
        <v>13471.84</v>
      </c>
    </row>
    <row r="35" spans="1:17">
      <c r="A35" s="58" t="s">
        <v>126</v>
      </c>
      <c r="B35" s="59" t="s">
        <v>52</v>
      </c>
      <c r="C35" s="60">
        <v>28506.3</v>
      </c>
      <c r="D35" s="60" t="s">
        <v>82</v>
      </c>
      <c r="E35">
        <f t="shared" si="0"/>
        <v>-5402.4066764718109</v>
      </c>
      <c r="F35">
        <f t="shared" si="1"/>
        <v>-5402.5</v>
      </c>
      <c r="G35">
        <f t="shared" si="2"/>
        <v>4.8751619513495825E-2</v>
      </c>
      <c r="I35">
        <f t="shared" si="3"/>
        <v>4.8751619513495825E-2</v>
      </c>
      <c r="O35">
        <f t="shared" ca="1" si="4"/>
        <v>-4.1011107019925677E-2</v>
      </c>
      <c r="Q35" s="2">
        <f t="shared" si="5"/>
        <v>13487.8</v>
      </c>
    </row>
    <row r="36" spans="1:17">
      <c r="A36" s="58" t="s">
        <v>126</v>
      </c>
      <c r="B36" s="59" t="s">
        <v>52</v>
      </c>
      <c r="C36" s="60">
        <v>28507.29</v>
      </c>
      <c r="D36" s="60" t="s">
        <v>82</v>
      </c>
      <c r="E36">
        <f t="shared" si="0"/>
        <v>-5400.5115539337912</v>
      </c>
      <c r="F36">
        <f t="shared" si="1"/>
        <v>-5400.5</v>
      </c>
      <c r="G36">
        <f t="shared" si="2"/>
        <v>-6.0357017682690639E-3</v>
      </c>
      <c r="I36">
        <f t="shared" si="3"/>
        <v>-6.0357017682690639E-3</v>
      </c>
      <c r="O36">
        <f t="shared" ca="1" si="4"/>
        <v>-4.1011453522897125E-2</v>
      </c>
      <c r="Q36" s="2">
        <f t="shared" si="5"/>
        <v>13488.79</v>
      </c>
    </row>
    <row r="37" spans="1:17">
      <c r="A37" s="58" t="s">
        <v>126</v>
      </c>
      <c r="B37" s="59" t="s">
        <v>50</v>
      </c>
      <c r="C37" s="60">
        <v>28719.71</v>
      </c>
      <c r="D37" s="60" t="s">
        <v>82</v>
      </c>
      <c r="E37">
        <f t="shared" si="0"/>
        <v>-4993.8833422919051</v>
      </c>
      <c r="F37">
        <f t="shared" si="1"/>
        <v>-4994</v>
      </c>
      <c r="G37">
        <f t="shared" si="2"/>
        <v>6.0941247174923774E-2</v>
      </c>
      <c r="I37">
        <f t="shared" si="3"/>
        <v>6.0941247174923774E-2</v>
      </c>
      <c r="O37">
        <f t="shared" ca="1" si="4"/>
        <v>-4.1081880251844276E-2</v>
      </c>
      <c r="Q37" s="2">
        <f t="shared" si="5"/>
        <v>13701.21</v>
      </c>
    </row>
    <row r="38" spans="1:17">
      <c r="A38" s="58" t="s">
        <v>126</v>
      </c>
      <c r="B38" s="59" t="s">
        <v>50</v>
      </c>
      <c r="C38" s="60">
        <v>28730.68</v>
      </c>
      <c r="D38" s="60" t="s">
        <v>82</v>
      </c>
      <c r="E38">
        <f t="shared" si="0"/>
        <v>-4972.8838531585279</v>
      </c>
      <c r="F38">
        <f t="shared" si="1"/>
        <v>-4973</v>
      </c>
      <c r="G38">
        <f t="shared" si="2"/>
        <v>6.0674373689835193E-2</v>
      </c>
      <c r="I38">
        <f t="shared" si="3"/>
        <v>6.0674373689835193E-2</v>
      </c>
      <c r="O38">
        <f t="shared" ca="1" si="4"/>
        <v>-4.1085518533044499E-2</v>
      </c>
      <c r="Q38" s="2">
        <f t="shared" si="5"/>
        <v>13712.18</v>
      </c>
    </row>
    <row r="39" spans="1:17">
      <c r="A39" s="58" t="s">
        <v>126</v>
      </c>
      <c r="B39" s="59" t="s">
        <v>50</v>
      </c>
      <c r="C39" s="60">
        <v>28731.66</v>
      </c>
      <c r="D39" s="60" t="s">
        <v>82</v>
      </c>
      <c r="E39">
        <f t="shared" si="0"/>
        <v>-4971.0078732724114</v>
      </c>
      <c r="F39">
        <f t="shared" si="1"/>
        <v>-4971</v>
      </c>
      <c r="G39">
        <f t="shared" si="2"/>
        <v>-4.1129475976049434E-3</v>
      </c>
      <c r="I39">
        <f t="shared" si="3"/>
        <v>-4.1129475976049434E-3</v>
      </c>
      <c r="O39">
        <f t="shared" ca="1" si="4"/>
        <v>-4.1085865036015946E-2</v>
      </c>
      <c r="Q39" s="2">
        <f t="shared" si="5"/>
        <v>13713.16</v>
      </c>
    </row>
    <row r="40" spans="1:17">
      <c r="A40" s="58" t="s">
        <v>126</v>
      </c>
      <c r="B40" s="59" t="s">
        <v>52</v>
      </c>
      <c r="C40" s="60">
        <v>28857.32</v>
      </c>
      <c r="D40" s="60" t="s">
        <v>82</v>
      </c>
      <c r="E40">
        <f t="shared" si="0"/>
        <v>-4730.4613095076074</v>
      </c>
      <c r="F40">
        <f t="shared" si="1"/>
        <v>-4730.5</v>
      </c>
      <c r="G40">
        <f t="shared" si="2"/>
        <v>2.0211667953844881E-2</v>
      </c>
      <c r="I40">
        <f t="shared" si="3"/>
        <v>2.0211667953844881E-2</v>
      </c>
      <c r="O40">
        <f t="shared" ca="1" si="4"/>
        <v>-4.1127532018332774E-2</v>
      </c>
      <c r="Q40" s="2">
        <f t="shared" si="5"/>
        <v>13838.82</v>
      </c>
    </row>
    <row r="41" spans="1:17">
      <c r="A41" s="58" t="s">
        <v>126</v>
      </c>
      <c r="B41" s="59" t="s">
        <v>50</v>
      </c>
      <c r="C41" s="60">
        <v>29081.7</v>
      </c>
      <c r="D41" s="60" t="s">
        <v>82</v>
      </c>
      <c r="E41">
        <f t="shared" si="0"/>
        <v>-4300.9384861943245</v>
      </c>
      <c r="F41">
        <f t="shared" si="1"/>
        <v>-4301</v>
      </c>
      <c r="G41">
        <f t="shared" si="2"/>
        <v>3.2134422126546269E-2</v>
      </c>
      <c r="I41">
        <f t="shared" si="3"/>
        <v>3.2134422126546269E-2</v>
      </c>
      <c r="O41">
        <f t="shared" ca="1" si="4"/>
        <v>-4.1201943531451596E-2</v>
      </c>
      <c r="Q41" s="2">
        <f t="shared" si="5"/>
        <v>14063.2</v>
      </c>
    </row>
    <row r="42" spans="1:17">
      <c r="A42" s="58" t="s">
        <v>126</v>
      </c>
      <c r="B42" s="59" t="s">
        <v>50</v>
      </c>
      <c r="C42" s="60">
        <v>29092.68</v>
      </c>
      <c r="D42" s="60" t="s">
        <v>82</v>
      </c>
      <c r="E42">
        <f t="shared" si="0"/>
        <v>-4279.9198544090514</v>
      </c>
      <c r="F42">
        <f t="shared" si="1"/>
        <v>-4280</v>
      </c>
      <c r="G42">
        <f t="shared" si="2"/>
        <v>4.1867548639856977E-2</v>
      </c>
      <c r="I42">
        <f t="shared" si="3"/>
        <v>4.1867548639856977E-2</v>
      </c>
      <c r="O42">
        <f t="shared" ca="1" si="4"/>
        <v>-4.1205581812651819E-2</v>
      </c>
      <c r="Q42" s="2">
        <f t="shared" si="5"/>
        <v>14074.18</v>
      </c>
    </row>
    <row r="43" spans="1:17">
      <c r="A43" s="58" t="s">
        <v>88</v>
      </c>
      <c r="B43" s="59" t="s">
        <v>50</v>
      </c>
      <c r="C43" s="60">
        <v>29633.313999999998</v>
      </c>
      <c r="D43" s="60" t="s">
        <v>82</v>
      </c>
      <c r="E43">
        <f t="shared" si="0"/>
        <v>-3245.00300772418</v>
      </c>
      <c r="F43">
        <f t="shared" si="1"/>
        <v>-3245</v>
      </c>
      <c r="G43">
        <f t="shared" si="2"/>
        <v>-1.5712160457042046E-3</v>
      </c>
      <c r="I43">
        <f t="shared" si="3"/>
        <v>-1.5712160457042046E-3</v>
      </c>
      <c r="O43">
        <f t="shared" ca="1" si="4"/>
        <v>-4.1384897100377037E-2</v>
      </c>
      <c r="Q43" s="2">
        <f t="shared" si="5"/>
        <v>14614.813999999998</v>
      </c>
    </row>
    <row r="44" spans="1:17">
      <c r="A44" s="58" t="s">
        <v>88</v>
      </c>
      <c r="B44" s="59" t="s">
        <v>50</v>
      </c>
      <c r="C44" s="60">
        <v>30672.391</v>
      </c>
      <c r="D44" s="60" t="s">
        <v>82</v>
      </c>
      <c r="E44">
        <f t="shared" si="0"/>
        <v>-1255.9340769821606</v>
      </c>
      <c r="F44">
        <f t="shared" si="1"/>
        <v>-1256</v>
      </c>
      <c r="G44">
        <f t="shared" si="2"/>
        <v>3.4437766607879894E-2</v>
      </c>
      <c r="I44">
        <f t="shared" si="3"/>
        <v>3.4437766607879894E-2</v>
      </c>
      <c r="O44">
        <f t="shared" ca="1" si="4"/>
        <v>-4.1729494305483762E-2</v>
      </c>
      <c r="Q44" s="2">
        <f t="shared" si="5"/>
        <v>15653.891</v>
      </c>
    </row>
    <row r="45" spans="1:17">
      <c r="A45" s="58" t="s">
        <v>88</v>
      </c>
      <c r="B45" s="59" t="s">
        <v>50</v>
      </c>
      <c r="C45" s="60">
        <v>30705.312000000002</v>
      </c>
      <c r="D45" s="60" t="s">
        <v>82</v>
      </c>
      <c r="E45">
        <f t="shared" si="0"/>
        <v>-1192.9145526649424</v>
      </c>
      <c r="F45">
        <f t="shared" si="1"/>
        <v>-1193</v>
      </c>
      <c r="G45">
        <f t="shared" si="2"/>
        <v>4.4637146151217166E-2</v>
      </c>
      <c r="I45">
        <f t="shared" si="3"/>
        <v>4.4637146151217166E-2</v>
      </c>
      <c r="O45">
        <f t="shared" ca="1" si="4"/>
        <v>-4.1740409149084431E-2</v>
      </c>
      <c r="Q45" s="2">
        <f t="shared" si="5"/>
        <v>15686.812000000002</v>
      </c>
    </row>
    <row r="46" spans="1:17">
      <c r="A46" s="58" t="s">
        <v>88</v>
      </c>
      <c r="B46" s="59" t="s">
        <v>50</v>
      </c>
      <c r="C46" s="60">
        <v>30933.532999999999</v>
      </c>
      <c r="D46" s="60" t="s">
        <v>82</v>
      </c>
      <c r="E46">
        <f t="shared" si="0"/>
        <v>-756.03903675719994</v>
      </c>
      <c r="F46">
        <f t="shared" si="1"/>
        <v>-756</v>
      </c>
      <c r="G46">
        <f t="shared" si="2"/>
        <v>-2.0392554491991177E-2</v>
      </c>
      <c r="I46">
        <f t="shared" si="3"/>
        <v>-2.0392554491991177E-2</v>
      </c>
      <c r="O46">
        <f t="shared" ca="1" si="4"/>
        <v>-4.1816120048346186E-2</v>
      </c>
      <c r="Q46" s="2">
        <f t="shared" si="5"/>
        <v>15915.032999999999</v>
      </c>
    </row>
    <row r="47" spans="1:17" ht="12.75" customHeight="1">
      <c r="A47" t="s">
        <v>13</v>
      </c>
      <c r="C47" s="36">
        <v>31328.483</v>
      </c>
      <c r="D47" s="36" t="s">
        <v>15</v>
      </c>
      <c r="E47">
        <f t="shared" si="0"/>
        <v>0</v>
      </c>
      <c r="F47">
        <f t="shared" si="1"/>
        <v>0</v>
      </c>
      <c r="H47" s="18">
        <v>0</v>
      </c>
      <c r="O47">
        <f t="shared" ca="1" si="4"/>
        <v>-4.1947098171554176E-2</v>
      </c>
      <c r="Q47" s="2">
        <f t="shared" si="5"/>
        <v>16309.983</v>
      </c>
    </row>
    <row r="48" spans="1:17">
      <c r="A48" s="58" t="s">
        <v>88</v>
      </c>
      <c r="B48" s="59" t="s">
        <v>50</v>
      </c>
      <c r="C48" s="60">
        <v>31328.507000000001</v>
      </c>
      <c r="D48" s="60" t="s">
        <v>82</v>
      </c>
      <c r="E48">
        <f t="shared" si="0"/>
        <v>4.5942364560371998E-2</v>
      </c>
      <c r="F48">
        <f t="shared" si="1"/>
        <v>0</v>
      </c>
      <c r="G48">
        <f t="shared" ref="G48:G79" si="6">+C48-(C$7+F48*C$8)</f>
        <v>2.4000000001251465E-2</v>
      </c>
      <c r="I48">
        <f t="shared" ref="I48:I78" si="7">+G48</f>
        <v>2.4000000001251465E-2</v>
      </c>
      <c r="O48">
        <f t="shared" ca="1" si="4"/>
        <v>-4.1947098171554176E-2</v>
      </c>
      <c r="Q48" s="2">
        <f t="shared" si="5"/>
        <v>16310.007000000001</v>
      </c>
    </row>
    <row r="49" spans="1:17">
      <c r="A49" s="58" t="s">
        <v>88</v>
      </c>
      <c r="B49" s="59" t="s">
        <v>50</v>
      </c>
      <c r="C49" s="60">
        <v>31462.246999999999</v>
      </c>
      <c r="D49" s="60" t="s">
        <v>82</v>
      </c>
      <c r="E49">
        <f t="shared" si="0"/>
        <v>256.05976886387975</v>
      </c>
      <c r="F49">
        <f t="shared" si="1"/>
        <v>256</v>
      </c>
      <c r="G49">
        <f t="shared" si="6"/>
        <v>3.1222875593812205E-2</v>
      </c>
      <c r="I49">
        <f t="shared" si="7"/>
        <v>3.1222875593812205E-2</v>
      </c>
      <c r="O49">
        <f t="shared" ca="1" si="4"/>
        <v>-4.1991450551899734E-2</v>
      </c>
      <c r="Q49" s="2">
        <f t="shared" si="5"/>
        <v>16443.746999999999</v>
      </c>
    </row>
    <row r="50" spans="1:17">
      <c r="A50" s="58" t="s">
        <v>88</v>
      </c>
      <c r="B50" s="59" t="s">
        <v>50</v>
      </c>
      <c r="C50" s="60">
        <v>31702.553</v>
      </c>
      <c r="D50" s="60" t="s">
        <v>82</v>
      </c>
      <c r="E50">
        <f t="shared" si="0"/>
        <v>716.0691795917586</v>
      </c>
      <c r="F50">
        <f t="shared" si="1"/>
        <v>716</v>
      </c>
      <c r="G50">
        <f t="shared" si="6"/>
        <v>3.6138980180112412E-2</v>
      </c>
      <c r="I50">
        <f t="shared" si="7"/>
        <v>3.6138980180112412E-2</v>
      </c>
      <c r="O50">
        <f t="shared" ca="1" si="4"/>
        <v>-4.2071146235333166E-2</v>
      </c>
      <c r="Q50" s="2">
        <f t="shared" si="5"/>
        <v>16684.053</v>
      </c>
    </row>
    <row r="51" spans="1:17">
      <c r="A51" s="58" t="s">
        <v>88</v>
      </c>
      <c r="B51" s="59" t="s">
        <v>50</v>
      </c>
      <c r="C51" s="60">
        <v>31759.447</v>
      </c>
      <c r="D51" s="60" t="s">
        <v>82</v>
      </c>
      <c r="E51">
        <f t="shared" si="0"/>
        <v>824.97938330682177</v>
      </c>
      <c r="F51">
        <f t="shared" si="1"/>
        <v>825</v>
      </c>
      <c r="G51">
        <f t="shared" si="6"/>
        <v>-1.0770029821287608E-2</v>
      </c>
      <c r="I51">
        <f t="shared" si="7"/>
        <v>-1.0770029821287608E-2</v>
      </c>
      <c r="O51">
        <f t="shared" ca="1" si="4"/>
        <v>-4.2090030647277177E-2</v>
      </c>
      <c r="Q51" s="2">
        <f t="shared" si="5"/>
        <v>16740.947</v>
      </c>
    </row>
    <row r="52" spans="1:17">
      <c r="A52" s="58" t="s">
        <v>88</v>
      </c>
      <c r="B52" s="59" t="s">
        <v>50</v>
      </c>
      <c r="C52" s="60">
        <v>32889.353999999999</v>
      </c>
      <c r="D52" s="60" t="s">
        <v>82</v>
      </c>
      <c r="E52">
        <f t="shared" si="0"/>
        <v>2987.9210212488788</v>
      </c>
      <c r="F52">
        <f t="shared" si="1"/>
        <v>2988</v>
      </c>
      <c r="G52">
        <f t="shared" si="6"/>
        <v>-4.1257998913351912E-2</v>
      </c>
      <c r="I52">
        <f t="shared" si="7"/>
        <v>-4.1257998913351912E-2</v>
      </c>
      <c r="O52">
        <f t="shared" ca="1" si="4"/>
        <v>-4.2464773610900022E-2</v>
      </c>
      <c r="Q52" s="2">
        <f t="shared" si="5"/>
        <v>17870.853999999999</v>
      </c>
    </row>
    <row r="53" spans="1:17">
      <c r="A53" s="58" t="s">
        <v>88</v>
      </c>
      <c r="B53" s="59" t="s">
        <v>50</v>
      </c>
      <c r="C53" s="60">
        <v>32911.321000000004</v>
      </c>
      <c r="D53" s="60" t="s">
        <v>82</v>
      </c>
      <c r="E53">
        <f t="shared" ref="E53:E84" si="8">+(C53-C$7)/C$8</f>
        <v>3029.9716846757647</v>
      </c>
      <c r="F53">
        <f t="shared" ref="F53:F84" si="9">ROUND(2*E53,0)/2</f>
        <v>3030</v>
      </c>
      <c r="G53">
        <f t="shared" si="6"/>
        <v>-1.4791745881666429E-2</v>
      </c>
      <c r="I53">
        <f t="shared" si="7"/>
        <v>-1.4791745881666429E-2</v>
      </c>
      <c r="O53">
        <f t="shared" ref="O53:O84" ca="1" si="10">+C$11+C$12*$F53</f>
        <v>-4.2472050173300469E-2</v>
      </c>
      <c r="Q53" s="2">
        <f t="shared" ref="Q53:Q84" si="11">+C53-15018.5</f>
        <v>17892.821000000004</v>
      </c>
    </row>
    <row r="54" spans="1:17">
      <c r="A54" s="58" t="s">
        <v>88</v>
      </c>
      <c r="B54" s="59" t="s">
        <v>50</v>
      </c>
      <c r="C54" s="60">
        <v>32946.277000000002</v>
      </c>
      <c r="D54" s="60" t="s">
        <v>82</v>
      </c>
      <c r="E54">
        <f t="shared" si="8"/>
        <v>3096.8867386544539</v>
      </c>
      <c r="F54">
        <f t="shared" si="9"/>
        <v>3097</v>
      </c>
      <c r="G54">
        <f t="shared" si="6"/>
        <v>-5.9167008912481833E-2</v>
      </c>
      <c r="I54">
        <f t="shared" si="7"/>
        <v>-5.9167008912481833E-2</v>
      </c>
      <c r="O54">
        <f t="shared" ca="1" si="10"/>
        <v>-4.2483658022844033E-2</v>
      </c>
      <c r="Q54" s="2">
        <f t="shared" si="11"/>
        <v>17927.777000000002</v>
      </c>
    </row>
    <row r="55" spans="1:17">
      <c r="A55" s="58" t="s">
        <v>88</v>
      </c>
      <c r="B55" s="59" t="s">
        <v>50</v>
      </c>
      <c r="C55" s="60">
        <v>33205.385000000002</v>
      </c>
      <c r="D55" s="60" t="s">
        <v>82</v>
      </c>
      <c r="E55">
        <f t="shared" si="8"/>
        <v>3592.8881634831268</v>
      </c>
      <c r="F55">
        <f t="shared" si="9"/>
        <v>3593</v>
      </c>
      <c r="G55">
        <f t="shared" si="6"/>
        <v>-5.842268744163448E-2</v>
      </c>
      <c r="I55">
        <f t="shared" si="7"/>
        <v>-5.842268744163448E-2</v>
      </c>
      <c r="O55">
        <f t="shared" ca="1" si="10"/>
        <v>-4.2569590759763562E-2</v>
      </c>
      <c r="Q55" s="2">
        <f t="shared" si="11"/>
        <v>18186.885000000002</v>
      </c>
    </row>
    <row r="56" spans="1:17">
      <c r="A56" s="58" t="s">
        <v>88</v>
      </c>
      <c r="B56" s="59" t="s">
        <v>50</v>
      </c>
      <c r="C56" s="60">
        <v>33568.445</v>
      </c>
      <c r="D56" s="60" t="s">
        <v>82</v>
      </c>
      <c r="E56">
        <f t="shared" si="8"/>
        <v>4287.8812833339098</v>
      </c>
      <c r="F56">
        <f t="shared" si="9"/>
        <v>4288</v>
      </c>
      <c r="G56">
        <f t="shared" si="6"/>
        <v>-6.2016833777306601E-2</v>
      </c>
      <c r="I56">
        <f t="shared" si="7"/>
        <v>-6.2016833777306601E-2</v>
      </c>
      <c r="O56">
        <f t="shared" ca="1" si="10"/>
        <v>-4.269000054234233E-2</v>
      </c>
      <c r="Q56" s="2">
        <f t="shared" si="11"/>
        <v>18549.945</v>
      </c>
    </row>
    <row r="57" spans="1:17">
      <c r="A57" s="58" t="s">
        <v>88</v>
      </c>
      <c r="B57" s="59" t="s">
        <v>50</v>
      </c>
      <c r="C57" s="60">
        <v>33645.258000000002</v>
      </c>
      <c r="D57" s="60" t="s">
        <v>82</v>
      </c>
      <c r="E57">
        <f t="shared" si="8"/>
        <v>4434.9217353669064</v>
      </c>
      <c r="F57">
        <f t="shared" si="9"/>
        <v>4435</v>
      </c>
      <c r="G57">
        <f t="shared" si="6"/>
        <v>-4.0884948182792868E-2</v>
      </c>
      <c r="I57">
        <f t="shared" si="7"/>
        <v>-4.0884948182792868E-2</v>
      </c>
      <c r="O57">
        <f t="shared" ca="1" si="10"/>
        <v>-4.2715468510743884E-2</v>
      </c>
      <c r="Q57" s="2">
        <f t="shared" si="11"/>
        <v>18626.758000000002</v>
      </c>
    </row>
    <row r="58" spans="1:17">
      <c r="A58" s="58" t="s">
        <v>88</v>
      </c>
      <c r="B58" s="59" t="s">
        <v>50</v>
      </c>
      <c r="C58" s="60">
        <v>33917.440000000002</v>
      </c>
      <c r="D58" s="60" t="s">
        <v>82</v>
      </c>
      <c r="E58">
        <f t="shared" si="8"/>
        <v>4955.9502632885378</v>
      </c>
      <c r="F58">
        <f t="shared" si="9"/>
        <v>4956</v>
      </c>
      <c r="G58">
        <f t="shared" si="6"/>
        <v>-2.5982142768043559E-2</v>
      </c>
      <c r="I58">
        <f t="shared" si="7"/>
        <v>-2.5982142768043559E-2</v>
      </c>
      <c r="O58">
        <f t="shared" ca="1" si="10"/>
        <v>-4.2805732534806532E-2</v>
      </c>
      <c r="Q58" s="2">
        <f t="shared" si="11"/>
        <v>18898.940000000002</v>
      </c>
    </row>
    <row r="59" spans="1:17">
      <c r="A59" s="58" t="s">
        <v>88</v>
      </c>
      <c r="B59" s="59" t="s">
        <v>50</v>
      </c>
      <c r="C59" s="60">
        <v>33950.374000000003</v>
      </c>
      <c r="D59" s="60" t="s">
        <v>82</v>
      </c>
      <c r="E59">
        <f t="shared" si="8"/>
        <v>5018.9946730532238</v>
      </c>
      <c r="F59">
        <f t="shared" si="9"/>
        <v>5019</v>
      </c>
      <c r="G59">
        <f t="shared" si="6"/>
        <v>-2.7827632293337956E-3</v>
      </c>
      <c r="I59">
        <f t="shared" si="7"/>
        <v>-2.7827632293337956E-3</v>
      </c>
      <c r="O59">
        <f t="shared" ca="1" si="10"/>
        <v>-4.2816647378407194E-2</v>
      </c>
      <c r="Q59" s="2">
        <f t="shared" si="11"/>
        <v>18931.874000000003</v>
      </c>
    </row>
    <row r="60" spans="1:17">
      <c r="A60" s="58" t="s">
        <v>88</v>
      </c>
      <c r="B60" s="59" t="s">
        <v>50</v>
      </c>
      <c r="C60" s="60">
        <v>34392.29</v>
      </c>
      <c r="D60" s="60" t="s">
        <v>82</v>
      </c>
      <c r="E60">
        <f t="shared" si="8"/>
        <v>5864.939088719997</v>
      </c>
      <c r="F60">
        <f t="shared" si="9"/>
        <v>5865</v>
      </c>
      <c r="G60">
        <f t="shared" si="6"/>
        <v>-3.181966653210111E-2</v>
      </c>
      <c r="I60">
        <f t="shared" si="7"/>
        <v>-3.181966653210111E-2</v>
      </c>
      <c r="O60">
        <f t="shared" ca="1" si="10"/>
        <v>-4.2963218135330418E-2</v>
      </c>
      <c r="Q60" s="2">
        <f t="shared" si="11"/>
        <v>19373.79</v>
      </c>
    </row>
    <row r="61" spans="1:17">
      <c r="A61" s="58" t="s">
        <v>88</v>
      </c>
      <c r="B61" s="59" t="s">
        <v>50</v>
      </c>
      <c r="C61" s="60">
        <v>34607.51</v>
      </c>
      <c r="D61" s="60" t="s">
        <v>82</v>
      </c>
      <c r="E61">
        <f t="shared" si="8"/>
        <v>6276.927242893652</v>
      </c>
      <c r="F61">
        <f t="shared" si="9"/>
        <v>6277</v>
      </c>
      <c r="G61">
        <f t="shared" si="6"/>
        <v>-3.8007851122529246E-2</v>
      </c>
      <c r="I61">
        <f t="shared" si="7"/>
        <v>-3.8007851122529246E-2</v>
      </c>
      <c r="O61">
        <f t="shared" ca="1" si="10"/>
        <v>-4.3034597747449055E-2</v>
      </c>
      <c r="Q61" s="2">
        <f t="shared" si="11"/>
        <v>19589.010000000002</v>
      </c>
    </row>
    <row r="62" spans="1:17">
      <c r="A62" s="58" t="s">
        <v>88</v>
      </c>
      <c r="B62" s="59" t="s">
        <v>50</v>
      </c>
      <c r="C62" s="60">
        <v>34608.512999999999</v>
      </c>
      <c r="D62" s="60" t="s">
        <v>82</v>
      </c>
      <c r="E62">
        <f t="shared" si="8"/>
        <v>6278.8472508791319</v>
      </c>
      <c r="F62">
        <f t="shared" si="9"/>
        <v>6279</v>
      </c>
      <c r="G62">
        <f t="shared" si="6"/>
        <v>-7.9795172408921644E-2</v>
      </c>
      <c r="I62">
        <f t="shared" si="7"/>
        <v>-7.9795172408921644E-2</v>
      </c>
      <c r="O62">
        <f t="shared" ca="1" si="10"/>
        <v>-4.3034944250420502E-2</v>
      </c>
      <c r="Q62" s="2">
        <f t="shared" si="11"/>
        <v>19590.012999999999</v>
      </c>
    </row>
    <row r="63" spans="1:17">
      <c r="A63" s="58" t="s">
        <v>88</v>
      </c>
      <c r="B63" s="59" t="s">
        <v>50</v>
      </c>
      <c r="C63" s="60">
        <v>34629.466</v>
      </c>
      <c r="D63" s="60" t="s">
        <v>82</v>
      </c>
      <c r="E63">
        <f t="shared" si="8"/>
        <v>6318.9568494034374</v>
      </c>
      <c r="F63">
        <f t="shared" si="9"/>
        <v>6319</v>
      </c>
      <c r="G63">
        <f t="shared" si="6"/>
        <v>-2.2541598096722737E-2</v>
      </c>
      <c r="I63">
        <f t="shared" si="7"/>
        <v>-2.2541598096722737E-2</v>
      </c>
      <c r="O63">
        <f t="shared" ca="1" si="10"/>
        <v>-4.3041874309849501E-2</v>
      </c>
      <c r="Q63" s="2">
        <f t="shared" si="11"/>
        <v>19610.966</v>
      </c>
    </row>
    <row r="64" spans="1:17">
      <c r="A64" s="58" t="s">
        <v>88</v>
      </c>
      <c r="B64" s="59" t="s">
        <v>50</v>
      </c>
      <c r="C64" s="60">
        <v>34652.417000000001</v>
      </c>
      <c r="D64" s="60" t="s">
        <v>82</v>
      </c>
      <c r="E64">
        <f t="shared" si="8"/>
        <v>6362.8911497771942</v>
      </c>
      <c r="F64">
        <f t="shared" si="9"/>
        <v>6363</v>
      </c>
      <c r="G64">
        <f t="shared" si="6"/>
        <v>-5.6862666351662483E-2</v>
      </c>
      <c r="I64">
        <f t="shared" si="7"/>
        <v>-5.6862666351662483E-2</v>
      </c>
      <c r="O64">
        <f t="shared" ca="1" si="10"/>
        <v>-4.3049497375221395E-2</v>
      </c>
      <c r="Q64" s="2">
        <f t="shared" si="11"/>
        <v>19633.917000000001</v>
      </c>
    </row>
    <row r="65" spans="1:33">
      <c r="A65" s="58" t="s">
        <v>88</v>
      </c>
      <c r="B65" s="59" t="s">
        <v>50</v>
      </c>
      <c r="C65" s="60">
        <v>34653.481</v>
      </c>
      <c r="D65" s="60" t="s">
        <v>82</v>
      </c>
      <c r="E65">
        <f t="shared" si="8"/>
        <v>6364.9279279392622</v>
      </c>
      <c r="F65">
        <f t="shared" si="9"/>
        <v>6365</v>
      </c>
      <c r="G65">
        <f t="shared" si="6"/>
        <v>-3.7649987636541482E-2</v>
      </c>
      <c r="I65">
        <f t="shared" si="7"/>
        <v>-3.7649987636541482E-2</v>
      </c>
      <c r="O65">
        <f t="shared" ca="1" si="10"/>
        <v>-4.3049843878192842E-2</v>
      </c>
      <c r="Q65" s="2">
        <f t="shared" si="11"/>
        <v>19634.981</v>
      </c>
    </row>
    <row r="66" spans="1:33">
      <c r="A66" s="58" t="s">
        <v>88</v>
      </c>
      <c r="B66" s="59" t="s">
        <v>50</v>
      </c>
      <c r="C66" s="60">
        <v>34664.417000000001</v>
      </c>
      <c r="D66" s="60" t="s">
        <v>82</v>
      </c>
      <c r="E66">
        <f t="shared" si="8"/>
        <v>6385.8623320561828</v>
      </c>
      <c r="F66">
        <f t="shared" si="9"/>
        <v>6386</v>
      </c>
      <c r="G66">
        <f t="shared" si="6"/>
        <v>-7.1916861124918796E-2</v>
      </c>
      <c r="I66">
        <f t="shared" si="7"/>
        <v>-7.1916861124918796E-2</v>
      </c>
      <c r="O66">
        <f t="shared" ca="1" si="10"/>
        <v>-4.3053482159393065E-2</v>
      </c>
      <c r="Q66" s="2">
        <f t="shared" si="11"/>
        <v>19645.917000000001</v>
      </c>
    </row>
    <row r="67" spans="1:33">
      <c r="A67" s="58" t="s">
        <v>88</v>
      </c>
      <c r="B67" s="59" t="s">
        <v>50</v>
      </c>
      <c r="C67" s="60">
        <v>34957.499000000003</v>
      </c>
      <c r="D67" s="60" t="s">
        <v>82</v>
      </c>
      <c r="E67">
        <f t="shared" si="8"/>
        <v>6946.899002447055</v>
      </c>
      <c r="F67">
        <f t="shared" si="9"/>
        <v>6947</v>
      </c>
      <c r="G67">
        <f t="shared" si="6"/>
        <v>-5.2760481397854164E-2</v>
      </c>
      <c r="I67">
        <f t="shared" si="7"/>
        <v>-5.2760481397854164E-2</v>
      </c>
      <c r="O67">
        <f t="shared" ca="1" si="10"/>
        <v>-4.3150676242884704E-2</v>
      </c>
      <c r="Q67" s="2">
        <f t="shared" si="11"/>
        <v>19938.999000000003</v>
      </c>
    </row>
    <row r="68" spans="1:33">
      <c r="A68" s="58" t="s">
        <v>88</v>
      </c>
      <c r="B68" s="59" t="s">
        <v>52</v>
      </c>
      <c r="C68" s="60">
        <v>35314.527000000002</v>
      </c>
      <c r="D68" s="60" t="s">
        <v>82</v>
      </c>
      <c r="E68">
        <f t="shared" si="8"/>
        <v>7630.3452746722678</v>
      </c>
      <c r="F68">
        <f t="shared" si="9"/>
        <v>7630.5</v>
      </c>
      <c r="G68">
        <f t="shared" si="6"/>
        <v>-8.0827530349779408E-2</v>
      </c>
      <c r="I68">
        <f t="shared" si="7"/>
        <v>-8.0827530349779408E-2</v>
      </c>
      <c r="O68">
        <f t="shared" ca="1" si="10"/>
        <v>-4.3269093633377637E-2</v>
      </c>
      <c r="Q68" s="2">
        <f t="shared" si="11"/>
        <v>20296.027000000002</v>
      </c>
    </row>
    <row r="69" spans="1:33">
      <c r="A69" s="58" t="s">
        <v>88</v>
      </c>
      <c r="B69" s="59" t="s">
        <v>52</v>
      </c>
      <c r="C69" s="60">
        <v>35371.497000000003</v>
      </c>
      <c r="D69" s="60" t="s">
        <v>82</v>
      </c>
      <c r="E69">
        <f t="shared" si="8"/>
        <v>7739.4009625417666</v>
      </c>
      <c r="F69">
        <f t="shared" si="9"/>
        <v>7739.5</v>
      </c>
      <c r="G69">
        <f t="shared" si="6"/>
        <v>-5.1736540350248106E-2</v>
      </c>
      <c r="I69">
        <f t="shared" si="7"/>
        <v>-5.1736540350248106E-2</v>
      </c>
      <c r="O69">
        <f t="shared" ca="1" si="10"/>
        <v>-4.3287978045321647E-2</v>
      </c>
      <c r="Q69" s="2">
        <f t="shared" si="11"/>
        <v>20352.997000000003</v>
      </c>
    </row>
    <row r="70" spans="1:33">
      <c r="A70" s="58" t="s">
        <v>88</v>
      </c>
      <c r="B70" s="59" t="s">
        <v>50</v>
      </c>
      <c r="C70" s="60">
        <v>35397.394</v>
      </c>
      <c r="D70" s="60" t="s">
        <v>82</v>
      </c>
      <c r="E70">
        <f t="shared" si="8"/>
        <v>7788.9746881650071</v>
      </c>
      <c r="F70">
        <f t="shared" si="9"/>
        <v>7789</v>
      </c>
      <c r="G70">
        <f t="shared" si="6"/>
        <v>-1.3222742141806521E-2</v>
      </c>
      <c r="I70">
        <f t="shared" si="7"/>
        <v>-1.3222742141806521E-2</v>
      </c>
      <c r="O70">
        <f t="shared" ca="1" si="10"/>
        <v>-4.3296553993865027E-2</v>
      </c>
      <c r="Q70" s="2">
        <f t="shared" si="11"/>
        <v>20378.894</v>
      </c>
    </row>
    <row r="71" spans="1:33">
      <c r="A71" s="58" t="s">
        <v>88</v>
      </c>
      <c r="B71" s="59" t="s">
        <v>50</v>
      </c>
      <c r="C71" s="60">
        <v>35399.449000000001</v>
      </c>
      <c r="D71" s="60" t="s">
        <v>82</v>
      </c>
      <c r="E71">
        <f t="shared" si="8"/>
        <v>7792.9085031302848</v>
      </c>
      <c r="F71">
        <f t="shared" si="9"/>
        <v>7793</v>
      </c>
      <c r="G71">
        <f t="shared" si="6"/>
        <v>-4.7797384708246682E-2</v>
      </c>
      <c r="I71">
        <f t="shared" si="7"/>
        <v>-4.7797384708246682E-2</v>
      </c>
      <c r="O71">
        <f t="shared" ca="1" si="10"/>
        <v>-4.3297246999807928E-2</v>
      </c>
      <c r="Q71" s="2">
        <f t="shared" si="11"/>
        <v>20380.949000000001</v>
      </c>
    </row>
    <row r="72" spans="1:33">
      <c r="A72" s="58" t="s">
        <v>88</v>
      </c>
      <c r="B72" s="59" t="s">
        <v>52</v>
      </c>
      <c r="C72" s="60">
        <v>36602.286999999997</v>
      </c>
      <c r="D72" s="60" t="s">
        <v>82</v>
      </c>
      <c r="E72">
        <f t="shared" si="8"/>
        <v>10095.459415638075</v>
      </c>
      <c r="F72">
        <f t="shared" si="9"/>
        <v>10095.5</v>
      </c>
      <c r="G72">
        <f t="shared" si="6"/>
        <v>-2.1201013390964363E-2</v>
      </c>
      <c r="I72">
        <f t="shared" si="7"/>
        <v>-2.1201013390964363E-2</v>
      </c>
      <c r="O72">
        <f t="shared" ca="1" si="10"/>
        <v>-4.3696158545689395E-2</v>
      </c>
      <c r="Q72" s="2">
        <f t="shared" si="11"/>
        <v>21583.786999999997</v>
      </c>
    </row>
    <row r="73" spans="1:33">
      <c r="A73" s="58" t="s">
        <v>237</v>
      </c>
      <c r="B73" s="59" t="s">
        <v>50</v>
      </c>
      <c r="C73" s="60">
        <v>45322.313999999998</v>
      </c>
      <c r="D73" s="60" t="s">
        <v>82</v>
      </c>
      <c r="E73">
        <f t="shared" si="8"/>
        <v>26787.903556862955</v>
      </c>
      <c r="F73">
        <f t="shared" si="9"/>
        <v>26788</v>
      </c>
      <c r="G73">
        <f t="shared" si="6"/>
        <v>-5.0381283406750299E-2</v>
      </c>
      <c r="I73">
        <f t="shared" si="7"/>
        <v>-5.0381283406750299E-2</v>
      </c>
      <c r="O73">
        <f t="shared" ca="1" si="10"/>
        <v>-4.6588158971151442E-2</v>
      </c>
      <c r="Q73" s="2">
        <f t="shared" si="11"/>
        <v>30303.813999999998</v>
      </c>
    </row>
    <row r="74" spans="1:33" ht="12.75" customHeight="1">
      <c r="A74" t="s">
        <v>32</v>
      </c>
      <c r="B74" s="6" t="s">
        <v>52</v>
      </c>
      <c r="C74" s="37">
        <v>45326.250999999997</v>
      </c>
      <c r="D74" s="36"/>
      <c r="E74">
        <f t="shared" si="8"/>
        <v>26795.440018915648</v>
      </c>
      <c r="F74">
        <f t="shared" si="9"/>
        <v>26795.5</v>
      </c>
      <c r="G74">
        <f t="shared" si="6"/>
        <v>-3.133373822493013E-2</v>
      </c>
      <c r="I74">
        <f t="shared" si="7"/>
        <v>-3.133373822493013E-2</v>
      </c>
      <c r="O74">
        <f t="shared" ca="1" si="10"/>
        <v>-4.6589458357294375E-2</v>
      </c>
      <c r="Q74" s="2">
        <f t="shared" si="11"/>
        <v>30307.750999999997</v>
      </c>
      <c r="AA74" t="s">
        <v>31</v>
      </c>
      <c r="AG74" t="s">
        <v>33</v>
      </c>
    </row>
    <row r="75" spans="1:33" ht="12.75" customHeight="1">
      <c r="A75" t="s">
        <v>32</v>
      </c>
      <c r="C75" s="37">
        <v>45671.277000000002</v>
      </c>
      <c r="D75" s="36"/>
      <c r="E75">
        <f t="shared" si="8"/>
        <v>27455.911280331507</v>
      </c>
      <c r="F75">
        <f t="shared" si="9"/>
        <v>27456</v>
      </c>
      <c r="G75">
        <f t="shared" si="6"/>
        <v>-4.6346592396730557E-2</v>
      </c>
      <c r="I75">
        <f t="shared" si="7"/>
        <v>-4.6346592396730557E-2</v>
      </c>
      <c r="O75">
        <f t="shared" ca="1" si="10"/>
        <v>-4.6703890963615637E-2</v>
      </c>
      <c r="Q75" s="2">
        <f t="shared" si="11"/>
        <v>30652.777000000002</v>
      </c>
      <c r="AA75" t="s">
        <v>31</v>
      </c>
      <c r="AG75" t="s">
        <v>33</v>
      </c>
    </row>
    <row r="76" spans="1:33" ht="12.75" customHeight="1">
      <c r="A76" t="s">
        <v>32</v>
      </c>
      <c r="C76" s="37">
        <v>45674.396999999997</v>
      </c>
      <c r="D76" s="36"/>
      <c r="E76">
        <f t="shared" si="8"/>
        <v>27461.883787724033</v>
      </c>
      <c r="F76">
        <f t="shared" si="9"/>
        <v>27462</v>
      </c>
      <c r="G76">
        <f t="shared" si="6"/>
        <v>-6.0708556251483969E-2</v>
      </c>
      <c r="I76">
        <f t="shared" si="7"/>
        <v>-6.0708556251483969E-2</v>
      </c>
      <c r="O76">
        <f t="shared" ca="1" si="10"/>
        <v>-4.6704930472529986E-2</v>
      </c>
      <c r="Q76" s="2">
        <f t="shared" si="11"/>
        <v>30655.896999999997</v>
      </c>
      <c r="AA76" t="s">
        <v>31</v>
      </c>
      <c r="AG76" t="s">
        <v>33</v>
      </c>
    </row>
    <row r="77" spans="1:33" ht="12.75" customHeight="1">
      <c r="A77" t="s">
        <v>34</v>
      </c>
      <c r="C77" s="37">
        <v>46351.425999999999</v>
      </c>
      <c r="D77" s="36"/>
      <c r="E77">
        <f t="shared" si="8"/>
        <v>28757.896834987463</v>
      </c>
      <c r="F77">
        <f t="shared" si="9"/>
        <v>28758</v>
      </c>
      <c r="G77">
        <f t="shared" si="6"/>
        <v>-5.3892748546786606E-2</v>
      </c>
      <c r="I77">
        <f t="shared" si="7"/>
        <v>-5.3892748546786606E-2</v>
      </c>
      <c r="O77">
        <f t="shared" ca="1" si="10"/>
        <v>-4.6929464398029391E-2</v>
      </c>
      <c r="Q77" s="2">
        <f t="shared" si="11"/>
        <v>31332.925999999999</v>
      </c>
      <c r="AA77" t="s">
        <v>31</v>
      </c>
      <c r="AG77" t="s">
        <v>33</v>
      </c>
    </row>
    <row r="78" spans="1:33" ht="12.75" customHeight="1">
      <c r="A78" t="s">
        <v>34</v>
      </c>
      <c r="C78" s="37">
        <v>46383.300999999999</v>
      </c>
      <c r="D78" s="36"/>
      <c r="E78">
        <f t="shared" si="8"/>
        <v>28818.914037916024</v>
      </c>
      <c r="F78">
        <f t="shared" si="9"/>
        <v>28819</v>
      </c>
      <c r="G78">
        <f t="shared" si="6"/>
        <v>-4.4906047725817189E-2</v>
      </c>
      <c r="I78">
        <f t="shared" si="7"/>
        <v>-4.4906047725817189E-2</v>
      </c>
      <c r="O78">
        <f t="shared" ca="1" si="10"/>
        <v>-4.6940032738658606E-2</v>
      </c>
      <c r="Q78" s="2">
        <f t="shared" si="11"/>
        <v>31364.800999999999</v>
      </c>
      <c r="AA78" t="s">
        <v>31</v>
      </c>
      <c r="AG78" t="s">
        <v>33</v>
      </c>
    </row>
    <row r="79" spans="1:33" ht="12.75" customHeight="1">
      <c r="A79" t="s">
        <v>36</v>
      </c>
      <c r="C79" s="37">
        <v>46441.548199999997</v>
      </c>
      <c r="D79" s="36"/>
      <c r="E79">
        <f t="shared" si="8"/>
        <v>28930.414625286077</v>
      </c>
      <c r="F79">
        <f t="shared" si="9"/>
        <v>28930.5</v>
      </c>
      <c r="G79">
        <f t="shared" si="6"/>
        <v>-4.4599209330044687E-2</v>
      </c>
      <c r="J79">
        <f>+G79</f>
        <v>-4.4599209330044687E-2</v>
      </c>
      <c r="O79">
        <f t="shared" ca="1" si="10"/>
        <v>-4.6959350279316928E-2</v>
      </c>
      <c r="Q79" s="2">
        <f t="shared" si="11"/>
        <v>31423.048199999997</v>
      </c>
      <c r="AA79" t="s">
        <v>35</v>
      </c>
      <c r="AG79" t="s">
        <v>33</v>
      </c>
    </row>
    <row r="80" spans="1:33" ht="12.75" customHeight="1">
      <c r="A80" t="s">
        <v>38</v>
      </c>
      <c r="C80" s="37">
        <v>47438.524799999999</v>
      </c>
      <c r="D80" s="36"/>
      <c r="E80">
        <f t="shared" si="8"/>
        <v>30838.892225826574</v>
      </c>
      <c r="F80">
        <f t="shared" si="9"/>
        <v>30839</v>
      </c>
      <c r="G80">
        <f t="shared" ref="G80:G127" si="12">+C80-(C$7+F80*C$8)</f>
        <v>-5.6300544980331324E-2</v>
      </c>
      <c r="J80">
        <f>+G80</f>
        <v>-5.6300544980331324E-2</v>
      </c>
      <c r="O80">
        <f t="shared" ca="1" si="10"/>
        <v>-4.7290000739822806E-2</v>
      </c>
      <c r="Q80" s="2">
        <f t="shared" si="11"/>
        <v>32420.024799999999</v>
      </c>
      <c r="AA80" t="s">
        <v>35</v>
      </c>
      <c r="AB80" t="s">
        <v>37</v>
      </c>
      <c r="AG80" t="s">
        <v>33</v>
      </c>
    </row>
    <row r="81" spans="1:33" ht="12.75" customHeight="1">
      <c r="A81" t="s">
        <v>40</v>
      </c>
      <c r="C81" s="37">
        <v>47469.330999999998</v>
      </c>
      <c r="D81" s="36"/>
      <c r="E81">
        <f t="shared" si="8"/>
        <v>30897.863462120153</v>
      </c>
      <c r="F81">
        <f t="shared" si="9"/>
        <v>30898</v>
      </c>
      <c r="G81">
        <f t="shared" si="12"/>
        <v>-7.132652286964003E-2</v>
      </c>
      <c r="I81">
        <f>+G81</f>
        <v>-7.132652286964003E-2</v>
      </c>
      <c r="O81">
        <f t="shared" ca="1" si="10"/>
        <v>-4.7300222577480573E-2</v>
      </c>
      <c r="Q81" s="2">
        <f t="shared" si="11"/>
        <v>32450.830999999998</v>
      </c>
      <c r="AA81" t="s">
        <v>31</v>
      </c>
      <c r="AC81">
        <v>12</v>
      </c>
      <c r="AE81" t="s">
        <v>39</v>
      </c>
      <c r="AG81" t="s">
        <v>41</v>
      </c>
    </row>
    <row r="82" spans="1:33" ht="12.75" customHeight="1">
      <c r="A82" t="s">
        <v>38</v>
      </c>
      <c r="C82" s="37">
        <v>47473.533900000002</v>
      </c>
      <c r="D82" s="36"/>
      <c r="E82">
        <f t="shared" si="8"/>
        <v>30905.908927286855</v>
      </c>
      <c r="F82">
        <f t="shared" si="9"/>
        <v>30906</v>
      </c>
      <c r="G82">
        <f t="shared" si="12"/>
        <v>-4.7575808006513398E-2</v>
      </c>
      <c r="J82">
        <f>+G82</f>
        <v>-4.7575808006513398E-2</v>
      </c>
      <c r="O82">
        <f t="shared" ca="1" si="10"/>
        <v>-4.730160858936637E-2</v>
      </c>
      <c r="Q82" s="2">
        <f t="shared" si="11"/>
        <v>32455.033900000002</v>
      </c>
      <c r="AA82" t="s">
        <v>35</v>
      </c>
      <c r="AB82" t="s">
        <v>37</v>
      </c>
      <c r="AG82" t="s">
        <v>33</v>
      </c>
    </row>
    <row r="83" spans="1:33">
      <c r="A83" s="58" t="s">
        <v>264</v>
      </c>
      <c r="B83" s="59" t="s">
        <v>50</v>
      </c>
      <c r="C83" s="60">
        <v>47473.534599999999</v>
      </c>
      <c r="D83" s="60" t="s">
        <v>82</v>
      </c>
      <c r="E83">
        <f t="shared" si="8"/>
        <v>30905.91026727248</v>
      </c>
      <c r="F83">
        <f t="shared" si="9"/>
        <v>30906</v>
      </c>
      <c r="G83">
        <f t="shared" si="12"/>
        <v>-4.687580800964497E-2</v>
      </c>
      <c r="J83">
        <f>+G83</f>
        <v>-4.687580800964497E-2</v>
      </c>
      <c r="O83">
        <f t="shared" ca="1" si="10"/>
        <v>-4.730160858936637E-2</v>
      </c>
      <c r="Q83" s="2">
        <f t="shared" si="11"/>
        <v>32455.034599999999</v>
      </c>
    </row>
    <row r="84" spans="1:33" ht="12.75" customHeight="1">
      <c r="A84" t="s">
        <v>38</v>
      </c>
      <c r="C84" s="37">
        <v>47473.535300000003</v>
      </c>
      <c r="D84" s="36"/>
      <c r="E84">
        <f t="shared" si="8"/>
        <v>30905.911607258124</v>
      </c>
      <c r="F84">
        <f t="shared" si="9"/>
        <v>30906</v>
      </c>
      <c r="G84">
        <f t="shared" si="12"/>
        <v>-4.6175808005500585E-2</v>
      </c>
      <c r="J84">
        <f>+G84</f>
        <v>-4.6175808005500585E-2</v>
      </c>
      <c r="O84">
        <f t="shared" ca="1" si="10"/>
        <v>-4.730160858936637E-2</v>
      </c>
      <c r="Q84" s="2">
        <f t="shared" si="11"/>
        <v>32455.035300000003</v>
      </c>
      <c r="AA84" t="s">
        <v>35</v>
      </c>
      <c r="AB84" t="s">
        <v>41</v>
      </c>
      <c r="AG84" t="s">
        <v>33</v>
      </c>
    </row>
    <row r="85" spans="1:33" ht="12.75" customHeight="1">
      <c r="A85" t="s">
        <v>40</v>
      </c>
      <c r="C85" s="37">
        <v>47481.36</v>
      </c>
      <c r="D85" s="36"/>
      <c r="E85">
        <f t="shared" ref="E85:E127" si="13">+(C85-C$7)/C$8</f>
        <v>30920.890158089653</v>
      </c>
      <c r="F85">
        <f t="shared" ref="F85:F133" si="14">ROUND(2*E85,0)/2</f>
        <v>30921</v>
      </c>
      <c r="G85">
        <f t="shared" si="12"/>
        <v>-5.7380717640626244E-2</v>
      </c>
      <c r="I85">
        <f>+G85</f>
        <v>-5.7380717640626244E-2</v>
      </c>
      <c r="O85">
        <f t="shared" ref="O85:O127" ca="1" si="15">+C$11+C$12*$F85</f>
        <v>-4.7304207361652244E-2</v>
      </c>
      <c r="Q85" s="2">
        <f t="shared" ref="Q85:Q127" si="16">+C85-15018.5</f>
        <v>32462.86</v>
      </c>
      <c r="AA85" t="s">
        <v>31</v>
      </c>
      <c r="AC85">
        <v>9</v>
      </c>
      <c r="AE85" t="s">
        <v>39</v>
      </c>
      <c r="AG85" t="s">
        <v>41</v>
      </c>
    </row>
    <row r="86" spans="1:33" ht="12.75" customHeight="1">
      <c r="A86" t="s">
        <v>40</v>
      </c>
      <c r="C86" s="37">
        <v>47504.35</v>
      </c>
      <c r="D86" s="36"/>
      <c r="E86">
        <f t="shared" si="13"/>
        <v>30964.899114805808</v>
      </c>
      <c r="F86">
        <f t="shared" si="14"/>
        <v>30965</v>
      </c>
      <c r="G86">
        <f t="shared" si="12"/>
        <v>-5.2701785898534581E-2</v>
      </c>
      <c r="I86">
        <f>+G86</f>
        <v>-5.2701785898534581E-2</v>
      </c>
      <c r="O86">
        <f t="shared" ca="1" si="15"/>
        <v>-4.7311830427024137E-2</v>
      </c>
      <c r="Q86" s="2">
        <f t="shared" si="16"/>
        <v>32485.85</v>
      </c>
      <c r="AA86" t="s">
        <v>31</v>
      </c>
      <c r="AC86">
        <v>10</v>
      </c>
      <c r="AE86" t="s">
        <v>39</v>
      </c>
      <c r="AG86" t="s">
        <v>41</v>
      </c>
    </row>
    <row r="87" spans="1:33" ht="12.75" customHeight="1">
      <c r="A87" t="s">
        <v>42</v>
      </c>
      <c r="C87" s="37">
        <v>47822.490899999997</v>
      </c>
      <c r="D87" s="36"/>
      <c r="E87">
        <f t="shared" si="13"/>
        <v>31573.905165164251</v>
      </c>
      <c r="F87">
        <f t="shared" si="14"/>
        <v>31574</v>
      </c>
      <c r="G87">
        <f t="shared" si="12"/>
        <v>-4.9541117004991975E-2</v>
      </c>
      <c r="J87">
        <f>+G87</f>
        <v>-4.9541117004991975E-2</v>
      </c>
      <c r="O87">
        <f t="shared" ca="1" si="15"/>
        <v>-4.7417340581830572E-2</v>
      </c>
      <c r="Q87" s="2">
        <f t="shared" si="16"/>
        <v>32803.990899999997</v>
      </c>
      <c r="AA87" t="s">
        <v>35</v>
      </c>
      <c r="AB87" t="s">
        <v>41</v>
      </c>
      <c r="AG87" t="s">
        <v>33</v>
      </c>
    </row>
    <row r="88" spans="1:33">
      <c r="A88" s="58" t="s">
        <v>282</v>
      </c>
      <c r="B88" s="59" t="s">
        <v>50</v>
      </c>
      <c r="C88" s="60">
        <v>47822.491300000002</v>
      </c>
      <c r="D88" s="60" t="s">
        <v>82</v>
      </c>
      <c r="E88">
        <f t="shared" si="13"/>
        <v>31573.905930870336</v>
      </c>
      <c r="F88">
        <f t="shared" si="14"/>
        <v>31574</v>
      </c>
      <c r="G88">
        <f t="shared" si="12"/>
        <v>-4.9141117000544909E-2</v>
      </c>
      <c r="J88">
        <f>+G88</f>
        <v>-4.9141117000544909E-2</v>
      </c>
      <c r="O88">
        <f t="shared" ca="1" si="15"/>
        <v>-4.7417340581830572E-2</v>
      </c>
      <c r="Q88" s="2">
        <f t="shared" si="16"/>
        <v>32803.991300000002</v>
      </c>
    </row>
    <row r="89" spans="1:33" ht="12.75" customHeight="1">
      <c r="A89" t="s">
        <v>42</v>
      </c>
      <c r="C89" s="37">
        <v>47822.491800000003</v>
      </c>
      <c r="D89" s="36"/>
      <c r="E89">
        <f t="shared" si="13"/>
        <v>31573.906888002934</v>
      </c>
      <c r="F89">
        <f t="shared" si="14"/>
        <v>31574</v>
      </c>
      <c r="G89">
        <f t="shared" si="12"/>
        <v>-4.8641116998624057E-2</v>
      </c>
      <c r="J89">
        <f>+G89</f>
        <v>-4.8641116998624057E-2</v>
      </c>
      <c r="O89">
        <f t="shared" ca="1" si="15"/>
        <v>-4.7417340581830572E-2</v>
      </c>
      <c r="Q89" s="2">
        <f t="shared" si="16"/>
        <v>32803.991800000003</v>
      </c>
      <c r="AA89" t="s">
        <v>35</v>
      </c>
      <c r="AB89" t="s">
        <v>37</v>
      </c>
      <c r="AG89" t="s">
        <v>33</v>
      </c>
    </row>
    <row r="90" spans="1:33" ht="12.75" customHeight="1">
      <c r="A90" t="s">
        <v>44</v>
      </c>
      <c r="C90" s="37">
        <v>47912.315999999999</v>
      </c>
      <c r="D90" s="36"/>
      <c r="E90">
        <f t="shared" si="13"/>
        <v>31745.854227274951</v>
      </c>
      <c r="F90">
        <f t="shared" si="14"/>
        <v>31746</v>
      </c>
      <c r="G90">
        <f t="shared" si="12"/>
        <v>-7.6150747459905688E-2</v>
      </c>
      <c r="I90">
        <f t="shared" ref="I90:I95" si="17">+G90</f>
        <v>-7.6150747459905688E-2</v>
      </c>
      <c r="O90">
        <f t="shared" ca="1" si="15"/>
        <v>-4.7447139837375245E-2</v>
      </c>
      <c r="Q90" s="2">
        <f t="shared" si="16"/>
        <v>32893.815999999999</v>
      </c>
      <c r="AA90" t="s">
        <v>31</v>
      </c>
      <c r="AC90">
        <v>7</v>
      </c>
      <c r="AE90" t="s">
        <v>43</v>
      </c>
      <c r="AG90" t="s">
        <v>41</v>
      </c>
    </row>
    <row r="91" spans="1:33">
      <c r="A91" s="58" t="s">
        <v>289</v>
      </c>
      <c r="B91" s="59" t="s">
        <v>50</v>
      </c>
      <c r="C91" s="60">
        <v>48126.398999999998</v>
      </c>
      <c r="D91" s="60" t="s">
        <v>82</v>
      </c>
      <c r="E91">
        <f t="shared" si="13"/>
        <v>32155.665861927668</v>
      </c>
      <c r="F91">
        <f t="shared" si="14"/>
        <v>32155.5</v>
      </c>
      <c r="G91">
        <f t="shared" si="12"/>
        <v>8.6645219555066433E-2</v>
      </c>
      <c r="I91">
        <f t="shared" si="17"/>
        <v>8.6645219555066433E-2</v>
      </c>
      <c r="O91">
        <f t="shared" ca="1" si="15"/>
        <v>-4.7518086320779571E-2</v>
      </c>
      <c r="Q91" s="2">
        <f t="shared" si="16"/>
        <v>33107.898999999998</v>
      </c>
    </row>
    <row r="92" spans="1:33">
      <c r="A92" s="58" t="s">
        <v>289</v>
      </c>
      <c r="B92" s="59" t="s">
        <v>52</v>
      </c>
      <c r="C92" s="60">
        <v>48144.449000000001</v>
      </c>
      <c r="D92" s="60" t="s">
        <v>82</v>
      </c>
      <c r="E92">
        <f t="shared" si="13"/>
        <v>32190.218348605649</v>
      </c>
      <c r="F92">
        <f t="shared" si="14"/>
        <v>32190</v>
      </c>
      <c r="G92">
        <f t="shared" si="12"/>
        <v>0.11406392740173033</v>
      </c>
      <c r="I92">
        <f t="shared" si="17"/>
        <v>0.11406392740173033</v>
      </c>
      <c r="O92">
        <f t="shared" ca="1" si="15"/>
        <v>-4.7524063497037076E-2</v>
      </c>
      <c r="Q92" s="2">
        <f t="shared" si="16"/>
        <v>33125.949000000001</v>
      </c>
    </row>
    <row r="93" spans="1:33">
      <c r="A93" s="58" t="s">
        <v>289</v>
      </c>
      <c r="B93" s="59" t="s">
        <v>50</v>
      </c>
      <c r="C93" s="60">
        <v>48174.404000000002</v>
      </c>
      <c r="D93" s="60" t="s">
        <v>82</v>
      </c>
      <c r="E93">
        <f t="shared" si="13"/>
        <v>32247.560162369577</v>
      </c>
      <c r="F93">
        <f t="shared" si="14"/>
        <v>32247.5</v>
      </c>
      <c r="G93">
        <f t="shared" si="12"/>
        <v>3.1428440481249709E-2</v>
      </c>
      <c r="I93">
        <f t="shared" si="17"/>
        <v>3.1428440481249709E-2</v>
      </c>
      <c r="O93">
        <f t="shared" ca="1" si="15"/>
        <v>-4.7534025457466253E-2</v>
      </c>
      <c r="Q93" s="2">
        <f t="shared" si="16"/>
        <v>33155.904000000002</v>
      </c>
    </row>
    <row r="94" spans="1:33">
      <c r="A94" s="58" t="s">
        <v>289</v>
      </c>
      <c r="B94" s="59" t="s">
        <v>50</v>
      </c>
      <c r="C94" s="60">
        <v>48187.343999999997</v>
      </c>
      <c r="D94" s="60" t="s">
        <v>82</v>
      </c>
      <c r="E94">
        <f t="shared" si="13"/>
        <v>32272.330753927079</v>
      </c>
      <c r="F94">
        <f t="shared" si="14"/>
        <v>32272.5</v>
      </c>
      <c r="G94">
        <f t="shared" si="12"/>
        <v>-8.8413075587595813E-2</v>
      </c>
      <c r="I94">
        <f t="shared" si="17"/>
        <v>-8.8413075587595813E-2</v>
      </c>
      <c r="O94">
        <f t="shared" ca="1" si="15"/>
        <v>-4.7538356744609378E-2</v>
      </c>
      <c r="Q94" s="2">
        <f t="shared" si="16"/>
        <v>33168.843999999997</v>
      </c>
    </row>
    <row r="95" spans="1:33" ht="12.75" customHeight="1">
      <c r="A95" t="s">
        <v>45</v>
      </c>
      <c r="C95" s="37">
        <v>48623.31</v>
      </c>
      <c r="D95" s="36">
        <v>7.0000000000000001E-3</v>
      </c>
      <c r="E95">
        <f t="shared" si="13"/>
        <v>33106.885291713857</v>
      </c>
      <c r="F95">
        <f t="shared" si="14"/>
        <v>33107</v>
      </c>
      <c r="G95">
        <f t="shared" si="12"/>
        <v>-5.9922881504462566E-2</v>
      </c>
      <c r="I95">
        <f t="shared" si="17"/>
        <v>-5.9922881504462566E-2</v>
      </c>
      <c r="O95">
        <f t="shared" ca="1" si="15"/>
        <v>-4.768293510944676E-2</v>
      </c>
      <c r="Q95" s="2">
        <f t="shared" si="16"/>
        <v>33604.81</v>
      </c>
      <c r="AA95" t="s">
        <v>31</v>
      </c>
      <c r="AC95">
        <v>8</v>
      </c>
      <c r="AE95" t="s">
        <v>43</v>
      </c>
      <c r="AG95" t="s">
        <v>41</v>
      </c>
    </row>
    <row r="96" spans="1:33" ht="12.75" customHeight="1">
      <c r="A96" t="s">
        <v>47</v>
      </c>
      <c r="C96" s="37">
        <v>50441.251900000003</v>
      </c>
      <c r="D96" s="36">
        <v>2.9999999999999997E-4</v>
      </c>
      <c r="E96">
        <f t="shared" si="13"/>
        <v>36586.908188173045</v>
      </c>
      <c r="F96">
        <f t="shared" si="14"/>
        <v>36587</v>
      </c>
      <c r="G96">
        <f t="shared" si="12"/>
        <v>-4.7961916374333669E-2</v>
      </c>
      <c r="J96">
        <f t="shared" ref="J96:J103" si="18">+G96</f>
        <v>-4.7961916374333669E-2</v>
      </c>
      <c r="O96">
        <f t="shared" ca="1" si="15"/>
        <v>-4.8285850279769241E-2</v>
      </c>
      <c r="Q96" s="2">
        <f t="shared" si="16"/>
        <v>35422.751900000003</v>
      </c>
      <c r="AA96" t="s">
        <v>46</v>
      </c>
      <c r="AG96" t="s">
        <v>33</v>
      </c>
    </row>
    <row r="97" spans="1:33" ht="12.75" customHeight="1">
      <c r="A97" t="s">
        <v>57</v>
      </c>
      <c r="C97" s="38">
        <v>50441.251900000003</v>
      </c>
      <c r="D97" s="38">
        <v>2.9999999999999997E-4</v>
      </c>
      <c r="E97">
        <f t="shared" si="13"/>
        <v>36586.908188173045</v>
      </c>
      <c r="F97">
        <f t="shared" si="14"/>
        <v>36587</v>
      </c>
      <c r="G97">
        <f t="shared" si="12"/>
        <v>-4.7961916374333669E-2</v>
      </c>
      <c r="J97">
        <f t="shared" si="18"/>
        <v>-4.7961916374333669E-2</v>
      </c>
      <c r="O97">
        <f t="shared" ca="1" si="15"/>
        <v>-4.8285850279769241E-2</v>
      </c>
      <c r="Q97" s="2">
        <f t="shared" si="16"/>
        <v>35422.751900000003</v>
      </c>
    </row>
    <row r="98" spans="1:33" ht="12.75" customHeight="1">
      <c r="A98" t="s">
        <v>49</v>
      </c>
      <c r="B98" s="6" t="s">
        <v>52</v>
      </c>
      <c r="C98" s="37">
        <v>50743.455300000001</v>
      </c>
      <c r="D98" s="36">
        <v>5.9999999999999995E-4</v>
      </c>
      <c r="E98">
        <f t="shared" si="13"/>
        <v>37165.405637067204</v>
      </c>
      <c r="F98">
        <f t="shared" si="14"/>
        <v>37165.5</v>
      </c>
      <c r="G98">
        <f t="shared" si="12"/>
        <v>-4.9294597891275771E-2</v>
      </c>
      <c r="J98">
        <f t="shared" si="18"/>
        <v>-4.9294597891275771E-2</v>
      </c>
      <c r="O98">
        <f t="shared" ca="1" si="15"/>
        <v>-4.8386076264261065E-2</v>
      </c>
      <c r="Q98" s="2">
        <f t="shared" si="16"/>
        <v>35724.955300000001</v>
      </c>
      <c r="AA98" t="s">
        <v>46</v>
      </c>
      <c r="AE98" t="s">
        <v>48</v>
      </c>
      <c r="AG98" t="s">
        <v>33</v>
      </c>
    </row>
    <row r="99" spans="1:33" ht="12.75" customHeight="1">
      <c r="A99" t="s">
        <v>58</v>
      </c>
      <c r="B99" s="6" t="s">
        <v>52</v>
      </c>
      <c r="C99" s="37">
        <v>50743.455300000001</v>
      </c>
      <c r="D99" s="36"/>
      <c r="E99">
        <f t="shared" si="13"/>
        <v>37165.405637067204</v>
      </c>
      <c r="F99">
        <f t="shared" si="14"/>
        <v>37165.5</v>
      </c>
      <c r="G99">
        <f t="shared" si="12"/>
        <v>-4.9294597891275771E-2</v>
      </c>
      <c r="J99">
        <f t="shared" si="18"/>
        <v>-4.9294597891275771E-2</v>
      </c>
      <c r="O99">
        <f t="shared" ca="1" si="15"/>
        <v>-4.8386076264261065E-2</v>
      </c>
      <c r="Q99" s="2">
        <f t="shared" si="16"/>
        <v>35724.955300000001</v>
      </c>
    </row>
    <row r="100" spans="1:33" ht="12.75" customHeight="1">
      <c r="A100" t="s">
        <v>49</v>
      </c>
      <c r="C100" s="37">
        <v>50770.3583</v>
      </c>
      <c r="D100" s="36">
        <v>5.9999999999999995E-4</v>
      </c>
      <c r="E100">
        <f t="shared" si="13"/>
        <v>37216.905113471505</v>
      </c>
      <c r="F100">
        <f t="shared" si="14"/>
        <v>37217</v>
      </c>
      <c r="G100">
        <f t="shared" si="12"/>
        <v>-4.9568120964977425E-2</v>
      </c>
      <c r="J100">
        <f t="shared" si="18"/>
        <v>-4.9568120964977425E-2</v>
      </c>
      <c r="O100">
        <f t="shared" ca="1" si="15"/>
        <v>-4.8394998715775892E-2</v>
      </c>
      <c r="Q100" s="2">
        <f t="shared" si="16"/>
        <v>35751.8583</v>
      </c>
      <c r="AA100" t="s">
        <v>46</v>
      </c>
      <c r="AE100" t="s">
        <v>48</v>
      </c>
      <c r="AG100" t="s">
        <v>33</v>
      </c>
    </row>
    <row r="101" spans="1:33" ht="12.75" customHeight="1">
      <c r="A101" t="s">
        <v>58</v>
      </c>
      <c r="B101" s="6" t="s">
        <v>50</v>
      </c>
      <c r="C101" s="38">
        <v>50770.3583</v>
      </c>
      <c r="D101" s="38">
        <v>5.9999999999999995E-4</v>
      </c>
      <c r="E101">
        <f t="shared" si="13"/>
        <v>37216.905113471505</v>
      </c>
      <c r="F101">
        <f t="shared" si="14"/>
        <v>37217</v>
      </c>
      <c r="G101">
        <f t="shared" si="12"/>
        <v>-4.9568120964977425E-2</v>
      </c>
      <c r="J101">
        <f t="shared" si="18"/>
        <v>-4.9568120964977425E-2</v>
      </c>
      <c r="O101">
        <f t="shared" ca="1" si="15"/>
        <v>-4.8394998715775892E-2</v>
      </c>
      <c r="Q101" s="2">
        <f t="shared" si="16"/>
        <v>35751.8583</v>
      </c>
    </row>
    <row r="102" spans="1:33" ht="12.75" customHeight="1">
      <c r="A102" t="s">
        <v>51</v>
      </c>
      <c r="B102" s="6" t="s">
        <v>52</v>
      </c>
      <c r="C102" s="37">
        <v>51137.338300000003</v>
      </c>
      <c r="D102" s="36">
        <v>8.9999999999999998E-4</v>
      </c>
      <c r="E102">
        <f t="shared" si="13"/>
        <v>37919.402152866765</v>
      </c>
      <c r="F102">
        <f t="shared" si="14"/>
        <v>37919.5</v>
      </c>
      <c r="G102">
        <f t="shared" si="12"/>
        <v>-5.1114722111378796E-2</v>
      </c>
      <c r="J102">
        <f t="shared" si="18"/>
        <v>-5.1114722111378796E-2</v>
      </c>
      <c r="O102">
        <f t="shared" ca="1" si="15"/>
        <v>-4.8516707884497599E-2</v>
      </c>
      <c r="Q102" s="2">
        <f t="shared" si="16"/>
        <v>36118.838300000003</v>
      </c>
      <c r="AA102" t="s">
        <v>46</v>
      </c>
      <c r="AB102" t="s">
        <v>50</v>
      </c>
      <c r="AE102" t="s">
        <v>48</v>
      </c>
      <c r="AG102" t="s">
        <v>33</v>
      </c>
    </row>
    <row r="103" spans="1:33" ht="12.75" customHeight="1">
      <c r="A103" t="s">
        <v>56</v>
      </c>
      <c r="C103" s="36">
        <v>51494.394</v>
      </c>
      <c r="D103" s="36">
        <v>6.9999999999999999E-4</v>
      </c>
      <c r="E103">
        <f t="shared" si="13"/>
        <v>38602.901450237739</v>
      </c>
      <c r="F103">
        <f t="shared" si="14"/>
        <v>38603</v>
      </c>
      <c r="G103">
        <f t="shared" si="12"/>
        <v>-5.1481771064572968E-2</v>
      </c>
      <c r="J103">
        <f t="shared" si="18"/>
        <v>-5.1481771064572968E-2</v>
      </c>
      <c r="O103">
        <f t="shared" ca="1" si="15"/>
        <v>-4.8635125274990532E-2</v>
      </c>
      <c r="Q103" s="2">
        <f t="shared" si="16"/>
        <v>36475.894</v>
      </c>
    </row>
    <row r="104" spans="1:33">
      <c r="A104" s="58" t="s">
        <v>331</v>
      </c>
      <c r="B104" s="59" t="s">
        <v>50</v>
      </c>
      <c r="C104" s="60">
        <v>51825.074099999998</v>
      </c>
      <c r="D104" s="60" t="s">
        <v>82</v>
      </c>
      <c r="E104">
        <f t="shared" si="13"/>
        <v>39235.91085466557</v>
      </c>
      <c r="F104">
        <f t="shared" si="14"/>
        <v>39236</v>
      </c>
      <c r="G104">
        <f t="shared" si="12"/>
        <v>-4.6568957579438575E-2</v>
      </c>
      <c r="K104">
        <f>+G104</f>
        <v>-4.6568957579438575E-2</v>
      </c>
      <c r="O104">
        <f t="shared" ca="1" si="15"/>
        <v>-4.8744793465454364E-2</v>
      </c>
      <c r="Q104" s="2">
        <f t="shared" si="16"/>
        <v>36806.574099999998</v>
      </c>
    </row>
    <row r="105" spans="1:33">
      <c r="A105" s="58" t="s">
        <v>331</v>
      </c>
      <c r="B105" s="59" t="s">
        <v>52</v>
      </c>
      <c r="C105" s="60">
        <v>51842.048300000002</v>
      </c>
      <c r="D105" s="60" t="s">
        <v>82</v>
      </c>
      <c r="E105">
        <f t="shared" si="13"/>
        <v>39268.403974852248</v>
      </c>
      <c r="F105">
        <f t="shared" si="14"/>
        <v>39268.5</v>
      </c>
      <c r="G105">
        <f t="shared" si="12"/>
        <v>-5.0162928448116872E-2</v>
      </c>
      <c r="K105">
        <f>+G105</f>
        <v>-5.0162928448116872E-2</v>
      </c>
      <c r="O105">
        <f t="shared" ca="1" si="15"/>
        <v>-4.8750424138740422E-2</v>
      </c>
      <c r="Q105" s="2">
        <f t="shared" si="16"/>
        <v>36823.548300000002</v>
      </c>
    </row>
    <row r="106" spans="1:33" ht="12.75" customHeight="1">
      <c r="A106" s="15" t="s">
        <v>59</v>
      </c>
      <c r="B106" s="16"/>
      <c r="C106" s="39">
        <v>51899.251700000001</v>
      </c>
      <c r="D106" s="39">
        <v>6.9999999999999999E-4</v>
      </c>
      <c r="E106">
        <f t="shared" si="13"/>
        <v>39377.906452217067</v>
      </c>
      <c r="F106">
        <f t="shared" si="14"/>
        <v>39378</v>
      </c>
      <c r="G106">
        <f t="shared" si="12"/>
        <v>-4.886876876844326E-2</v>
      </c>
      <c r="J106">
        <f>+G106</f>
        <v>-4.886876876844326E-2</v>
      </c>
      <c r="O106">
        <f t="shared" ca="1" si="15"/>
        <v>-4.876939517642729E-2</v>
      </c>
      <c r="Q106" s="2">
        <f t="shared" si="16"/>
        <v>36880.751700000001</v>
      </c>
    </row>
    <row r="107" spans="1:33">
      <c r="A107" s="58" t="s">
        <v>346</v>
      </c>
      <c r="B107" s="59" t="s">
        <v>50</v>
      </c>
      <c r="C107" s="60">
        <v>52176.122499999998</v>
      </c>
      <c r="D107" s="60" t="s">
        <v>82</v>
      </c>
      <c r="E107">
        <f t="shared" si="13"/>
        <v>39907.910586761165</v>
      </c>
      <c r="F107">
        <f t="shared" si="14"/>
        <v>39908</v>
      </c>
      <c r="G107">
        <f t="shared" si="12"/>
        <v>-4.670890913985204E-2</v>
      </c>
      <c r="K107">
        <f t="shared" ref="K107:K127" si="19">+G107</f>
        <v>-4.670890913985204E-2</v>
      </c>
      <c r="O107">
        <f t="shared" ca="1" si="15"/>
        <v>-4.8861218463861461E-2</v>
      </c>
      <c r="Q107" s="2">
        <f t="shared" si="16"/>
        <v>37157.622499999998</v>
      </c>
    </row>
    <row r="108" spans="1:33">
      <c r="A108" s="58" t="s">
        <v>351</v>
      </c>
      <c r="B108" s="59" t="s">
        <v>50</v>
      </c>
      <c r="C108" s="60">
        <v>52900.155400000003</v>
      </c>
      <c r="D108" s="60" t="s">
        <v>82</v>
      </c>
      <c r="E108">
        <f t="shared" si="13"/>
        <v>41293.901563584877</v>
      </c>
      <c r="F108">
        <f t="shared" si="14"/>
        <v>41294</v>
      </c>
      <c r="G108">
        <f t="shared" si="12"/>
        <v>-5.1422559234197251E-2</v>
      </c>
      <c r="K108">
        <f t="shared" si="19"/>
        <v>-5.1422559234197251E-2</v>
      </c>
      <c r="O108">
        <f t="shared" ca="1" si="15"/>
        <v>-4.9101345023076101E-2</v>
      </c>
      <c r="Q108" s="2">
        <f t="shared" si="16"/>
        <v>37881.655400000003</v>
      </c>
    </row>
    <row r="109" spans="1:33">
      <c r="A109" s="58" t="s">
        <v>357</v>
      </c>
      <c r="B109" s="59" t="s">
        <v>50</v>
      </c>
      <c r="C109" s="60">
        <v>53229.269699999997</v>
      </c>
      <c r="D109" s="60" t="s">
        <v>82</v>
      </c>
      <c r="E109">
        <f t="shared" si="13"/>
        <v>41923.913611578333</v>
      </c>
      <c r="F109">
        <f t="shared" si="14"/>
        <v>41924</v>
      </c>
      <c r="G109">
        <f t="shared" si="12"/>
        <v>-4.5128763835236896E-2</v>
      </c>
      <c r="K109">
        <f t="shared" si="19"/>
        <v>-4.5128763835236896E-2</v>
      </c>
      <c r="O109">
        <f t="shared" ca="1" si="15"/>
        <v>-4.9210493459082759E-2</v>
      </c>
      <c r="Q109" s="2">
        <f t="shared" si="16"/>
        <v>38210.769699999997</v>
      </c>
    </row>
    <row r="110" spans="1:33">
      <c r="A110" s="58" t="s">
        <v>361</v>
      </c>
      <c r="B110" s="59" t="s">
        <v>50</v>
      </c>
      <c r="C110" s="60">
        <v>53656.053800000002</v>
      </c>
      <c r="D110" s="60" t="s">
        <v>82</v>
      </c>
      <c r="E110">
        <f t="shared" si="13"/>
        <v>42740.891557817835</v>
      </c>
      <c r="F110">
        <f t="shared" si="14"/>
        <v>42741</v>
      </c>
      <c r="G110">
        <f t="shared" si="12"/>
        <v>-5.6649508507689461E-2</v>
      </c>
      <c r="K110">
        <f t="shared" si="19"/>
        <v>-5.6649508507689461E-2</v>
      </c>
      <c r="O110">
        <f t="shared" ca="1" si="15"/>
        <v>-4.9352039922919963E-2</v>
      </c>
      <c r="Q110" s="2">
        <f t="shared" si="16"/>
        <v>38637.553800000002</v>
      </c>
    </row>
    <row r="111" spans="1:33">
      <c r="A111" s="58" t="s">
        <v>367</v>
      </c>
      <c r="B111" s="59" t="s">
        <v>50</v>
      </c>
      <c r="C111" s="60">
        <v>53952.259700000002</v>
      </c>
      <c r="D111" s="60" t="s">
        <v>82</v>
      </c>
      <c r="E111">
        <f t="shared" si="13"/>
        <v>43307.908201235485</v>
      </c>
      <c r="F111">
        <f t="shared" si="14"/>
        <v>43308</v>
      </c>
      <c r="G111">
        <f t="shared" si="12"/>
        <v>-4.7955092639313079E-2</v>
      </c>
      <c r="K111">
        <f t="shared" si="19"/>
        <v>-4.7955092639313079E-2</v>
      </c>
      <c r="O111">
        <f t="shared" ca="1" si="15"/>
        <v>-4.9450273515325952E-2</v>
      </c>
      <c r="Q111" s="2">
        <f t="shared" si="16"/>
        <v>38933.759700000002</v>
      </c>
    </row>
    <row r="112" spans="1:33">
      <c r="A112" s="58" t="s">
        <v>367</v>
      </c>
      <c r="B112" s="59" t="s">
        <v>50</v>
      </c>
      <c r="C112" s="60">
        <v>53997.193500000001</v>
      </c>
      <c r="D112" s="60" t="s">
        <v>82</v>
      </c>
      <c r="E112">
        <f t="shared" si="13"/>
        <v>43393.923410426112</v>
      </c>
      <c r="F112">
        <f t="shared" si="14"/>
        <v>43394</v>
      </c>
      <c r="G112">
        <f t="shared" si="12"/>
        <v>-4.0009907868807204E-2</v>
      </c>
      <c r="K112">
        <f t="shared" si="19"/>
        <v>-4.0009907868807204E-2</v>
      </c>
      <c r="O112">
        <f t="shared" ca="1" si="15"/>
        <v>-4.9465173143098284E-2</v>
      </c>
      <c r="Q112" s="2">
        <f t="shared" si="16"/>
        <v>38978.693500000001</v>
      </c>
    </row>
    <row r="113" spans="1:17">
      <c r="A113" s="58" t="s">
        <v>379</v>
      </c>
      <c r="B113" s="59" t="s">
        <v>50</v>
      </c>
      <c r="C113" s="60">
        <v>55136.008000000002</v>
      </c>
      <c r="D113" s="60" t="s">
        <v>82</v>
      </c>
      <c r="E113">
        <f t="shared" si="13"/>
        <v>45573.916365547346</v>
      </c>
      <c r="F113">
        <f t="shared" si="14"/>
        <v>45574</v>
      </c>
      <c r="G113">
        <f t="shared" si="12"/>
        <v>-4.369010787922889E-2</v>
      </c>
      <c r="K113">
        <f t="shared" si="19"/>
        <v>-4.369010787922889E-2</v>
      </c>
      <c r="O113">
        <f t="shared" ca="1" si="15"/>
        <v>-4.9842861381978458E-2</v>
      </c>
      <c r="Q113" s="2">
        <f t="shared" si="16"/>
        <v>40117.508000000002</v>
      </c>
    </row>
    <row r="114" spans="1:17">
      <c r="A114" s="58" t="s">
        <v>385</v>
      </c>
      <c r="B114" s="59" t="s">
        <v>52</v>
      </c>
      <c r="C114" s="60">
        <v>55502.972600000001</v>
      </c>
      <c r="D114" s="60" t="s">
        <v>82</v>
      </c>
      <c r="E114">
        <f t="shared" si="13"/>
        <v>46276.383925258677</v>
      </c>
      <c r="F114">
        <f t="shared" si="14"/>
        <v>46276.5</v>
      </c>
      <c r="G114">
        <f t="shared" si="12"/>
        <v>-6.063670902949525E-2</v>
      </c>
      <c r="K114">
        <f t="shared" si="19"/>
        <v>-6.063670902949525E-2</v>
      </c>
      <c r="O114">
        <f t="shared" ca="1" si="15"/>
        <v>-4.9964570550700166E-2</v>
      </c>
      <c r="Q114" s="2">
        <f t="shared" si="16"/>
        <v>40484.472600000001</v>
      </c>
    </row>
    <row r="115" spans="1:17">
      <c r="A115" s="40" t="s">
        <v>71</v>
      </c>
      <c r="B115" s="41" t="s">
        <v>50</v>
      </c>
      <c r="C115" s="40">
        <v>55896.609900000003</v>
      </c>
      <c r="D115" s="40">
        <v>4.0000000000000002E-4</v>
      </c>
      <c r="E115">
        <f t="shared" si="13"/>
        <v>47029.910106101081</v>
      </c>
      <c r="F115">
        <f t="shared" si="14"/>
        <v>47030</v>
      </c>
      <c r="G115">
        <f t="shared" si="12"/>
        <v>-4.696000292460667E-2</v>
      </c>
      <c r="K115">
        <f t="shared" si="19"/>
        <v>-4.696000292460667E-2</v>
      </c>
      <c r="O115">
        <f t="shared" ca="1" si="15"/>
        <v>-5.0095115545193837E-2</v>
      </c>
      <c r="Q115" s="2">
        <f t="shared" si="16"/>
        <v>40878.109900000003</v>
      </c>
    </row>
    <row r="116" spans="1:17">
      <c r="A116" s="58" t="s">
        <v>396</v>
      </c>
      <c r="B116" s="59" t="s">
        <v>52</v>
      </c>
      <c r="C116" s="60">
        <v>56217.086199999998</v>
      </c>
      <c r="D116" s="60" t="s">
        <v>82</v>
      </c>
      <c r="E116">
        <f t="shared" si="13"/>
        <v>47643.386731384046</v>
      </c>
      <c r="F116">
        <f t="shared" si="14"/>
        <v>47643.5</v>
      </c>
      <c r="G116">
        <f t="shared" si="12"/>
        <v>-5.9170806925976649E-2</v>
      </c>
      <c r="K116">
        <f t="shared" si="19"/>
        <v>-5.9170806925976649E-2</v>
      </c>
      <c r="O116">
        <f t="shared" ca="1" si="15"/>
        <v>-5.020140533168603E-2</v>
      </c>
      <c r="Q116" s="2">
        <f t="shared" si="16"/>
        <v>41198.586199999998</v>
      </c>
    </row>
    <row r="117" spans="1:17">
      <c r="A117" s="58" t="s">
        <v>396</v>
      </c>
      <c r="B117" s="59" t="s">
        <v>52</v>
      </c>
      <c r="C117" s="60">
        <v>56217.093399999998</v>
      </c>
      <c r="D117" s="60" t="s">
        <v>82</v>
      </c>
      <c r="E117">
        <f t="shared" si="13"/>
        <v>47643.40051409341</v>
      </c>
      <c r="F117">
        <f t="shared" si="14"/>
        <v>47643.5</v>
      </c>
      <c r="G117">
        <f t="shared" si="12"/>
        <v>-5.1970806925965007E-2</v>
      </c>
      <c r="K117">
        <f t="shared" si="19"/>
        <v>-5.1970806925965007E-2</v>
      </c>
      <c r="O117">
        <f t="shared" ca="1" si="15"/>
        <v>-5.020140533168603E-2</v>
      </c>
      <c r="Q117" s="2">
        <f t="shared" si="16"/>
        <v>41198.593399999998</v>
      </c>
    </row>
    <row r="118" spans="1:17">
      <c r="A118" s="58" t="s">
        <v>396</v>
      </c>
      <c r="B118" s="59" t="s">
        <v>52</v>
      </c>
      <c r="C118" s="60">
        <v>56217.097099999999</v>
      </c>
      <c r="D118" s="60" t="s">
        <v>82</v>
      </c>
      <c r="E118">
        <f t="shared" si="13"/>
        <v>47643.407596874618</v>
      </c>
      <c r="F118">
        <f t="shared" si="14"/>
        <v>47643.5</v>
      </c>
      <c r="G118">
        <f t="shared" si="12"/>
        <v>-4.827080692484742E-2</v>
      </c>
      <c r="K118">
        <f t="shared" si="19"/>
        <v>-4.827080692484742E-2</v>
      </c>
      <c r="O118">
        <f t="shared" ca="1" si="15"/>
        <v>-5.020140533168603E-2</v>
      </c>
      <c r="Q118" s="2">
        <f t="shared" si="16"/>
        <v>41198.597099999999</v>
      </c>
    </row>
    <row r="119" spans="1:17">
      <c r="A119" s="42" t="s">
        <v>72</v>
      </c>
      <c r="B119" s="43" t="s">
        <v>52</v>
      </c>
      <c r="C119" s="42">
        <v>56525.309300000001</v>
      </c>
      <c r="D119" s="42">
        <v>2.0000000000000001E-4</v>
      </c>
      <c r="E119">
        <f t="shared" si="13"/>
        <v>48233.407482441951</v>
      </c>
      <c r="F119">
        <f t="shared" si="14"/>
        <v>48233.5</v>
      </c>
      <c r="G119">
        <f t="shared" si="12"/>
        <v>-4.8330585828807671E-2</v>
      </c>
      <c r="K119">
        <f t="shared" si="19"/>
        <v>-4.8330585828807671E-2</v>
      </c>
      <c r="O119">
        <f t="shared" ca="1" si="15"/>
        <v>-5.0303623708263696E-2</v>
      </c>
      <c r="Q119" s="2">
        <f t="shared" si="16"/>
        <v>41506.809300000001</v>
      </c>
    </row>
    <row r="120" spans="1:17">
      <c r="A120" s="58" t="s">
        <v>412</v>
      </c>
      <c r="B120" s="59" t="s">
        <v>50</v>
      </c>
      <c r="C120" s="60">
        <v>56563.1855</v>
      </c>
      <c r="D120" s="60" t="s">
        <v>82</v>
      </c>
      <c r="E120">
        <f t="shared" si="13"/>
        <v>48305.912573628229</v>
      </c>
      <c r="F120">
        <f t="shared" si="14"/>
        <v>48306</v>
      </c>
      <c r="G120">
        <f t="shared" si="12"/>
        <v>-4.5670982384763192E-2</v>
      </c>
      <c r="K120">
        <f t="shared" si="19"/>
        <v>-4.5670982384763192E-2</v>
      </c>
      <c r="O120">
        <f t="shared" ca="1" si="15"/>
        <v>-5.0316184440978746E-2</v>
      </c>
      <c r="Q120" s="2">
        <f t="shared" si="16"/>
        <v>41544.6855</v>
      </c>
    </row>
    <row r="121" spans="1:17">
      <c r="A121" s="58" t="s">
        <v>412</v>
      </c>
      <c r="B121" s="59" t="s">
        <v>50</v>
      </c>
      <c r="C121" s="60">
        <v>56563.186000000002</v>
      </c>
      <c r="D121" s="60" t="s">
        <v>82</v>
      </c>
      <c r="E121">
        <f t="shared" si="13"/>
        <v>48305.91353076083</v>
      </c>
      <c r="F121">
        <f t="shared" si="14"/>
        <v>48306</v>
      </c>
      <c r="G121">
        <f t="shared" si="12"/>
        <v>-4.517098238284234E-2</v>
      </c>
      <c r="K121">
        <f t="shared" si="19"/>
        <v>-4.517098238284234E-2</v>
      </c>
      <c r="O121">
        <f t="shared" ca="1" si="15"/>
        <v>-5.0316184440978746E-2</v>
      </c>
      <c r="Q121" s="2">
        <f t="shared" si="16"/>
        <v>41544.686000000002</v>
      </c>
    </row>
    <row r="122" spans="1:17">
      <c r="A122" s="58" t="s">
        <v>412</v>
      </c>
      <c r="B122" s="59" t="s">
        <v>50</v>
      </c>
      <c r="C122" s="60">
        <v>56563.186000000002</v>
      </c>
      <c r="D122" s="60" t="s">
        <v>82</v>
      </c>
      <c r="E122">
        <f t="shared" si="13"/>
        <v>48305.91353076083</v>
      </c>
      <c r="F122">
        <f t="shared" si="14"/>
        <v>48306</v>
      </c>
      <c r="G122">
        <f t="shared" si="12"/>
        <v>-4.517098238284234E-2</v>
      </c>
      <c r="K122">
        <f t="shared" si="19"/>
        <v>-4.517098238284234E-2</v>
      </c>
      <c r="O122">
        <f t="shared" ca="1" si="15"/>
        <v>-5.0316184440978746E-2</v>
      </c>
      <c r="Q122" s="2">
        <f t="shared" si="16"/>
        <v>41544.686000000002</v>
      </c>
    </row>
    <row r="123" spans="1:17">
      <c r="A123" s="58" t="s">
        <v>419</v>
      </c>
      <c r="B123" s="59" t="s">
        <v>50</v>
      </c>
      <c r="C123" s="60">
        <v>56922.061000000002</v>
      </c>
      <c r="D123" s="60" t="s">
        <v>82</v>
      </c>
      <c r="E123">
        <f t="shared" si="13"/>
        <v>48992.895450791824</v>
      </c>
      <c r="F123">
        <f t="shared" si="14"/>
        <v>48993</v>
      </c>
      <c r="G123">
        <f t="shared" si="12"/>
        <v>-5.4615843575447798E-2</v>
      </c>
      <c r="K123">
        <f t="shared" si="19"/>
        <v>-5.4615843575447798E-2</v>
      </c>
      <c r="O123">
        <f t="shared" ca="1" si="15"/>
        <v>-5.0435208211671717E-2</v>
      </c>
      <c r="Q123" s="2">
        <f t="shared" si="16"/>
        <v>41903.561000000002</v>
      </c>
    </row>
    <row r="124" spans="1:17">
      <c r="A124" s="65" t="s">
        <v>0</v>
      </c>
      <c r="B124" s="66" t="s">
        <v>50</v>
      </c>
      <c r="C124" s="65">
        <v>56922.06100000022</v>
      </c>
      <c r="D124" s="65" t="s">
        <v>384</v>
      </c>
      <c r="E124">
        <f t="shared" si="13"/>
        <v>48992.895450792239</v>
      </c>
      <c r="F124">
        <f t="shared" si="14"/>
        <v>48993</v>
      </c>
      <c r="G124">
        <f t="shared" si="12"/>
        <v>-5.4615843357169069E-2</v>
      </c>
      <c r="K124">
        <f t="shared" si="19"/>
        <v>-5.4615843357169069E-2</v>
      </c>
      <c r="O124">
        <f t="shared" ca="1" si="15"/>
        <v>-5.0435208211671717E-2</v>
      </c>
      <c r="Q124" s="2">
        <f t="shared" si="16"/>
        <v>41903.56100000022</v>
      </c>
    </row>
    <row r="125" spans="1:17">
      <c r="A125" s="65" t="s">
        <v>0</v>
      </c>
      <c r="B125" s="66" t="s">
        <v>50</v>
      </c>
      <c r="C125" s="65">
        <v>56976.920799999963</v>
      </c>
      <c r="D125" s="65" t="s">
        <v>384</v>
      </c>
      <c r="E125">
        <f t="shared" si="13"/>
        <v>49097.911656257485</v>
      </c>
      <c r="F125">
        <f t="shared" si="14"/>
        <v>49098</v>
      </c>
      <c r="G125">
        <f t="shared" si="12"/>
        <v>-4.6150211048370693E-2</v>
      </c>
      <c r="K125">
        <f t="shared" si="19"/>
        <v>-4.6150211048370693E-2</v>
      </c>
      <c r="O125">
        <f t="shared" ca="1" si="15"/>
        <v>-5.0453399617672826E-2</v>
      </c>
      <c r="Q125" s="2">
        <f t="shared" si="16"/>
        <v>41958.420799999963</v>
      </c>
    </row>
    <row r="126" spans="1:17">
      <c r="A126" s="58" t="s">
        <v>419</v>
      </c>
      <c r="B126" s="59" t="s">
        <v>50</v>
      </c>
      <c r="C126" s="60">
        <v>56976.9208</v>
      </c>
      <c r="D126" s="60" t="s">
        <v>82</v>
      </c>
      <c r="E126">
        <f t="shared" si="13"/>
        <v>49097.911656257551</v>
      </c>
      <c r="F126">
        <f t="shared" si="14"/>
        <v>49098</v>
      </c>
      <c r="G126">
        <f t="shared" si="12"/>
        <v>-4.6150211011990905E-2</v>
      </c>
      <c r="K126">
        <f t="shared" si="19"/>
        <v>-4.6150211011990905E-2</v>
      </c>
      <c r="O126">
        <f t="shared" ca="1" si="15"/>
        <v>-5.0453399617672826E-2</v>
      </c>
      <c r="Q126" s="2">
        <f t="shared" si="16"/>
        <v>41958.4208</v>
      </c>
    </row>
    <row r="127" spans="1:17">
      <c r="A127" s="62" t="s">
        <v>425</v>
      </c>
      <c r="B127" s="63" t="s">
        <v>50</v>
      </c>
      <c r="C127" s="64">
        <v>57706.702400000002</v>
      </c>
      <c r="D127" s="64">
        <v>2.0000000000000001E-4</v>
      </c>
      <c r="E127">
        <f t="shared" si="13"/>
        <v>50494.90716937853</v>
      </c>
      <c r="F127">
        <f t="shared" si="14"/>
        <v>50495</v>
      </c>
      <c r="G127">
        <f t="shared" si="12"/>
        <v>-4.8494128168385942E-2</v>
      </c>
      <c r="K127">
        <f t="shared" si="19"/>
        <v>-4.8494128168385942E-2</v>
      </c>
      <c r="O127">
        <f t="shared" ca="1" si="15"/>
        <v>-5.0695431943230444E-2</v>
      </c>
      <c r="Q127" s="2">
        <f t="shared" si="16"/>
        <v>42688.202400000002</v>
      </c>
    </row>
    <row r="128" spans="1:17">
      <c r="A128" s="67" t="s">
        <v>426</v>
      </c>
      <c r="B128" s="68" t="s">
        <v>50</v>
      </c>
      <c r="C128" s="69">
        <v>58056.705099999999</v>
      </c>
      <c r="D128" s="69">
        <v>1E-4</v>
      </c>
      <c r="E128">
        <f t="shared" ref="E128:E133" si="20">+(C128-C$7)/C$8</f>
        <v>51164.905154365028</v>
      </c>
      <c r="F128">
        <f t="shared" si="14"/>
        <v>51165</v>
      </c>
      <c r="G128">
        <f t="shared" ref="G128:G133" si="21">+C128-(C$7+F128*C$8)</f>
        <v>-4.9546758447831962E-2</v>
      </c>
      <c r="K128">
        <f t="shared" ref="K128:K133" si="22">+G128</f>
        <v>-4.9546758447831962E-2</v>
      </c>
      <c r="O128">
        <f t="shared" ref="O128:O133" ca="1" si="23">+C$11+C$12*$F128</f>
        <v>-5.0811510438666094E-2</v>
      </c>
      <c r="Q128" s="2">
        <f t="shared" ref="Q128:Q133" si="24">+C128-15018.5</f>
        <v>43038.205099999999</v>
      </c>
    </row>
    <row r="129" spans="1:17">
      <c r="A129" s="67" t="s">
        <v>427</v>
      </c>
      <c r="B129" s="68" t="s">
        <v>52</v>
      </c>
      <c r="C129" s="69">
        <v>58791.972000000002</v>
      </c>
      <c r="D129" s="69" t="s">
        <v>37</v>
      </c>
      <c r="E129">
        <f t="shared" si="20"/>
        <v>52572.400986332243</v>
      </c>
      <c r="F129">
        <f t="shared" si="14"/>
        <v>52572.5</v>
      </c>
      <c r="G129">
        <f t="shared" si="21"/>
        <v>-5.1724112352530938E-2</v>
      </c>
      <c r="K129">
        <f t="shared" si="22"/>
        <v>-5.1724112352530938E-2</v>
      </c>
      <c r="O129">
        <f t="shared" ca="1" si="23"/>
        <v>-5.1055361904823821E-2</v>
      </c>
      <c r="Q129" s="2">
        <f t="shared" si="24"/>
        <v>43773.472000000002</v>
      </c>
    </row>
    <row r="130" spans="1:17">
      <c r="A130" s="67" t="s">
        <v>427</v>
      </c>
      <c r="B130" s="68" t="s">
        <v>52</v>
      </c>
      <c r="C130" s="69">
        <v>58791.972600000001</v>
      </c>
      <c r="D130" s="69" t="s">
        <v>41</v>
      </c>
      <c r="E130">
        <f t="shared" si="20"/>
        <v>52572.402134891359</v>
      </c>
      <c r="F130">
        <f t="shared" si="14"/>
        <v>52572.5</v>
      </c>
      <c r="G130">
        <f t="shared" si="21"/>
        <v>-5.1124112353136297E-2</v>
      </c>
      <c r="K130">
        <f t="shared" si="22"/>
        <v>-5.1124112353136297E-2</v>
      </c>
      <c r="O130">
        <f t="shared" ca="1" si="23"/>
        <v>-5.1055361904823821E-2</v>
      </c>
      <c r="Q130" s="2">
        <f t="shared" si="24"/>
        <v>43773.472600000001</v>
      </c>
    </row>
    <row r="131" spans="1:17">
      <c r="A131" s="67" t="s">
        <v>427</v>
      </c>
      <c r="B131" s="68" t="s">
        <v>52</v>
      </c>
      <c r="C131" s="69">
        <v>58791.974499999997</v>
      </c>
      <c r="D131" s="69" t="s">
        <v>384</v>
      </c>
      <c r="E131">
        <f t="shared" si="20"/>
        <v>52572.405771995211</v>
      </c>
      <c r="F131">
        <f t="shared" si="14"/>
        <v>52572.5</v>
      </c>
      <c r="G131">
        <f t="shared" si="21"/>
        <v>-4.9224112357478589E-2</v>
      </c>
      <c r="K131">
        <f t="shared" si="22"/>
        <v>-4.9224112357478589E-2</v>
      </c>
      <c r="O131">
        <f t="shared" ca="1" si="23"/>
        <v>-5.1055361904823821E-2</v>
      </c>
      <c r="Q131" s="2">
        <f t="shared" si="24"/>
        <v>43773.474499999997</v>
      </c>
    </row>
    <row r="132" spans="1:17">
      <c r="A132" s="70" t="s">
        <v>428</v>
      </c>
      <c r="B132" s="71" t="s">
        <v>52</v>
      </c>
      <c r="C132" s="72">
        <v>59076.159</v>
      </c>
      <c r="D132" s="72" t="s">
        <v>41</v>
      </c>
      <c r="E132">
        <f t="shared" si="20"/>
        <v>53116.41026785881</v>
      </c>
      <c r="F132">
        <f t="shared" si="14"/>
        <v>53116.5</v>
      </c>
      <c r="G132">
        <f t="shared" si="21"/>
        <v>-4.6875501713657286E-2</v>
      </c>
      <c r="K132">
        <f t="shared" si="22"/>
        <v>-4.6875501713657286E-2</v>
      </c>
      <c r="O132">
        <f t="shared" ca="1" si="23"/>
        <v>-5.1149610713058138E-2</v>
      </c>
      <c r="Q132" s="2">
        <f t="shared" si="24"/>
        <v>44057.659</v>
      </c>
    </row>
    <row r="133" spans="1:17">
      <c r="A133" s="70" t="s">
        <v>428</v>
      </c>
      <c r="B133" s="71" t="s">
        <v>52</v>
      </c>
      <c r="C133" s="72">
        <v>59076.160000000003</v>
      </c>
      <c r="D133" s="72" t="s">
        <v>384</v>
      </c>
      <c r="E133">
        <f t="shared" si="20"/>
        <v>53116.412182124004</v>
      </c>
      <c r="F133">
        <f t="shared" si="14"/>
        <v>53116.5</v>
      </c>
      <c r="G133">
        <f t="shared" si="21"/>
        <v>-4.587550170981558E-2</v>
      </c>
      <c r="K133">
        <f t="shared" si="22"/>
        <v>-4.587550170981558E-2</v>
      </c>
      <c r="O133">
        <f t="shared" ca="1" si="23"/>
        <v>-5.1149610713058138E-2</v>
      </c>
      <c r="Q133" s="2">
        <f t="shared" si="24"/>
        <v>44057.66</v>
      </c>
    </row>
    <row r="134" spans="1:17">
      <c r="A134" s="73" t="s">
        <v>429</v>
      </c>
      <c r="B134" s="74" t="s">
        <v>50</v>
      </c>
      <c r="C134" s="75">
        <v>59416.225999999791</v>
      </c>
      <c r="D134" s="73" t="s">
        <v>384</v>
      </c>
      <c r="E134">
        <f t="shared" ref="E134:E142" si="25">+(C134-C$7)/C$8</f>
        <v>53767.388688197469</v>
      </c>
      <c r="F134">
        <f t="shared" ref="F134:F142" si="26">ROUND(2*E134,0)/2</f>
        <v>53767.5</v>
      </c>
      <c r="G134">
        <f t="shared" ref="G134:G142" si="27">+C134-(C$7+F134*C$8)</f>
        <v>-5.8148579999397043E-2</v>
      </c>
      <c r="K134">
        <f t="shared" ref="K134:K142" si="28">+G134</f>
        <v>-5.8148579999397043E-2</v>
      </c>
      <c r="O134">
        <f t="shared" ref="O134:O142" ca="1" si="29">+C$11+C$12*$F134</f>
        <v>-5.1262397430265012E-2</v>
      </c>
      <c r="Q134" s="2">
        <f t="shared" ref="Q134:Q142" si="30">+C134-15018.5</f>
        <v>44397.725999999791</v>
      </c>
    </row>
    <row r="135" spans="1:17">
      <c r="A135" s="73" t="s">
        <v>429</v>
      </c>
      <c r="B135" s="74" t="s">
        <v>50</v>
      </c>
      <c r="C135" s="75">
        <v>59455.143199999817</v>
      </c>
      <c r="D135" s="73" t="s">
        <v>431</v>
      </c>
      <c r="E135">
        <f t="shared" si="25"/>
        <v>53841.886529446499</v>
      </c>
      <c r="F135">
        <f t="shared" si="26"/>
        <v>53842</v>
      </c>
      <c r="G135">
        <f t="shared" si="27"/>
        <v>-5.9276297819451429E-2</v>
      </c>
      <c r="K135">
        <f t="shared" si="28"/>
        <v>-5.9276297819451429E-2</v>
      </c>
      <c r="O135">
        <f t="shared" ca="1" si="29"/>
        <v>-5.127530466595151E-2</v>
      </c>
      <c r="Q135" s="2">
        <f t="shared" si="30"/>
        <v>44436.643199999817</v>
      </c>
    </row>
    <row r="136" spans="1:17">
      <c r="A136" s="73" t="s">
        <v>429</v>
      </c>
      <c r="B136" s="74" t="s">
        <v>50</v>
      </c>
      <c r="C136" s="75">
        <v>59455.147799999919</v>
      </c>
      <c r="D136" s="73" t="s">
        <v>384</v>
      </c>
      <c r="E136">
        <f t="shared" si="25"/>
        <v>53841.895335066569</v>
      </c>
      <c r="F136">
        <f t="shared" si="26"/>
        <v>53842</v>
      </c>
      <c r="G136">
        <f t="shared" si="27"/>
        <v>-5.4676297717378475E-2</v>
      </c>
      <c r="K136">
        <f t="shared" si="28"/>
        <v>-5.4676297717378475E-2</v>
      </c>
      <c r="O136">
        <f t="shared" ca="1" si="29"/>
        <v>-5.127530466595151E-2</v>
      </c>
      <c r="Q136" s="2">
        <f t="shared" si="30"/>
        <v>44436.647799999919</v>
      </c>
    </row>
    <row r="137" spans="1:17">
      <c r="A137" s="73" t="s">
        <v>429</v>
      </c>
      <c r="B137" s="74" t="s">
        <v>50</v>
      </c>
      <c r="C137" s="75">
        <v>59477.092999999877</v>
      </c>
      <c r="D137" s="73" t="s">
        <v>432</v>
      </c>
      <c r="E137">
        <f t="shared" si="25"/>
        <v>53883.904267512225</v>
      </c>
      <c r="F137">
        <f t="shared" si="26"/>
        <v>53884</v>
      </c>
      <c r="G137">
        <f t="shared" si="27"/>
        <v>-5.0010044731607195E-2</v>
      </c>
      <c r="K137">
        <f t="shared" si="28"/>
        <v>-5.0010044731607195E-2</v>
      </c>
      <c r="O137">
        <f t="shared" ca="1" si="29"/>
        <v>-5.1282581228351956E-2</v>
      </c>
      <c r="Q137" s="2">
        <f t="shared" si="30"/>
        <v>44458.592999999877</v>
      </c>
    </row>
    <row r="138" spans="1:17">
      <c r="A138" s="73" t="s">
        <v>429</v>
      </c>
      <c r="B138" s="74" t="s">
        <v>50</v>
      </c>
      <c r="C138" s="75">
        <v>59477.092999999877</v>
      </c>
      <c r="D138" s="73" t="s">
        <v>431</v>
      </c>
      <c r="E138">
        <f t="shared" si="25"/>
        <v>53883.904267512225</v>
      </c>
      <c r="F138">
        <f t="shared" si="26"/>
        <v>53884</v>
      </c>
      <c r="G138">
        <f t="shared" si="27"/>
        <v>-5.0010044731607195E-2</v>
      </c>
      <c r="K138">
        <f t="shared" si="28"/>
        <v>-5.0010044731607195E-2</v>
      </c>
      <c r="O138">
        <f t="shared" ca="1" si="29"/>
        <v>-5.1282581228351956E-2</v>
      </c>
      <c r="Q138" s="2">
        <f t="shared" si="30"/>
        <v>44458.592999999877</v>
      </c>
    </row>
    <row r="139" spans="1:17">
      <c r="A139" s="73" t="s">
        <v>429</v>
      </c>
      <c r="B139" s="74" t="s">
        <v>50</v>
      </c>
      <c r="C139" s="75">
        <v>59531.940400000196</v>
      </c>
      <c r="D139" s="73" t="s">
        <v>41</v>
      </c>
      <c r="E139">
        <f t="shared" si="25"/>
        <v>53988.896736090217</v>
      </c>
      <c r="F139">
        <f t="shared" si="26"/>
        <v>53989</v>
      </c>
      <c r="G139">
        <f t="shared" si="27"/>
        <v>-5.3944411847623996E-2</v>
      </c>
      <c r="K139">
        <f t="shared" si="28"/>
        <v>-5.3944411847623996E-2</v>
      </c>
      <c r="O139">
        <f t="shared" ca="1" si="29"/>
        <v>-5.1300772634353065E-2</v>
      </c>
      <c r="Q139" s="2">
        <f t="shared" si="30"/>
        <v>44513.440400000196</v>
      </c>
    </row>
    <row r="140" spans="1:17">
      <c r="A140" s="73" t="s">
        <v>429</v>
      </c>
      <c r="B140" s="74" t="s">
        <v>50</v>
      </c>
      <c r="C140" s="75">
        <v>59531.942100000102</v>
      </c>
      <c r="D140" s="73" t="s">
        <v>384</v>
      </c>
      <c r="E140">
        <f t="shared" si="25"/>
        <v>53988.899990340862</v>
      </c>
      <c r="F140">
        <f t="shared" si="26"/>
        <v>53989</v>
      </c>
      <c r="G140">
        <f t="shared" si="27"/>
        <v>-5.2244411941501312E-2</v>
      </c>
      <c r="K140">
        <f t="shared" si="28"/>
        <v>-5.2244411941501312E-2</v>
      </c>
      <c r="O140">
        <f t="shared" ca="1" si="29"/>
        <v>-5.1300772634353065E-2</v>
      </c>
      <c r="Q140" s="2">
        <f t="shared" si="30"/>
        <v>44513.442100000102</v>
      </c>
    </row>
    <row r="141" spans="1:17">
      <c r="A141" s="73" t="s">
        <v>429</v>
      </c>
      <c r="B141" s="74" t="s">
        <v>50</v>
      </c>
      <c r="C141" s="75">
        <v>59547.875</v>
      </c>
      <c r="D141" s="73" t="s">
        <v>384</v>
      </c>
      <c r="E141">
        <f t="shared" si="25"/>
        <v>54019.399786185073</v>
      </c>
      <c r="F141">
        <f t="shared" si="26"/>
        <v>54019.5</v>
      </c>
      <c r="G141">
        <f t="shared" si="27"/>
        <v>-5.23510616258136E-2</v>
      </c>
      <c r="K141">
        <f t="shared" si="28"/>
        <v>-5.23510616258136E-2</v>
      </c>
      <c r="O141">
        <f t="shared" ca="1" si="29"/>
        <v>-5.1306056804667675E-2</v>
      </c>
      <c r="Q141" s="2">
        <f t="shared" si="30"/>
        <v>44529.375</v>
      </c>
    </row>
    <row r="142" spans="1:17">
      <c r="A142" s="73" t="s">
        <v>430</v>
      </c>
      <c r="B142" s="74" t="s">
        <v>52</v>
      </c>
      <c r="C142" s="75">
        <v>59554.406000000003</v>
      </c>
      <c r="D142" s="73">
        <v>8.9999999999999993E-3</v>
      </c>
      <c r="E142">
        <f t="shared" si="25"/>
        <v>54031.901852140421</v>
      </c>
      <c r="F142">
        <f t="shared" si="26"/>
        <v>54032</v>
      </c>
      <c r="G142">
        <f t="shared" si="27"/>
        <v>-5.1271819655084983E-2</v>
      </c>
      <c r="K142">
        <f t="shared" si="28"/>
        <v>-5.1271819655084983E-2</v>
      </c>
      <c r="O142">
        <f t="shared" ca="1" si="29"/>
        <v>-5.1308222448239238E-2</v>
      </c>
      <c r="Q142" s="2">
        <f t="shared" si="30"/>
        <v>44535.906000000003</v>
      </c>
    </row>
    <row r="143" spans="1:17">
      <c r="C143" s="36"/>
      <c r="D143" s="36"/>
    </row>
    <row r="144" spans="1:17">
      <c r="C144" s="36"/>
      <c r="D144" s="36"/>
    </row>
    <row r="145" spans="3:4">
      <c r="C145" s="36"/>
      <c r="D145" s="36"/>
    </row>
    <row r="146" spans="3:4">
      <c r="C146" s="36"/>
      <c r="D146" s="36"/>
    </row>
    <row r="147" spans="3:4">
      <c r="C147" s="36"/>
      <c r="D147" s="36"/>
    </row>
    <row r="148" spans="3:4">
      <c r="C148" s="36"/>
      <c r="D148" s="36"/>
    </row>
    <row r="149" spans="3:4">
      <c r="C149" s="36"/>
      <c r="D149" s="36"/>
    </row>
    <row r="150" spans="3:4">
      <c r="C150" s="36"/>
      <c r="D150" s="36"/>
    </row>
    <row r="151" spans="3:4">
      <c r="C151" s="36"/>
      <c r="D151" s="36"/>
    </row>
    <row r="152" spans="3:4">
      <c r="C152" s="36"/>
      <c r="D152" s="36"/>
    </row>
    <row r="153" spans="3:4">
      <c r="C153" s="36"/>
      <c r="D153" s="36"/>
    </row>
    <row r="154" spans="3:4">
      <c r="C154" s="36"/>
      <c r="D154" s="36"/>
    </row>
    <row r="155" spans="3:4">
      <c r="C155" s="36"/>
      <c r="D155" s="36"/>
    </row>
    <row r="156" spans="3:4">
      <c r="C156" s="36"/>
      <c r="D156" s="36"/>
    </row>
    <row r="157" spans="3:4">
      <c r="C157" s="36"/>
      <c r="D157" s="36"/>
    </row>
    <row r="158" spans="3:4">
      <c r="C158" s="36"/>
      <c r="D158" s="36"/>
    </row>
    <row r="159" spans="3:4">
      <c r="C159" s="36"/>
      <c r="D159" s="36"/>
    </row>
    <row r="160" spans="3:4">
      <c r="C160" s="36"/>
      <c r="D160" s="36"/>
    </row>
    <row r="161" spans="3:4">
      <c r="C161" s="36"/>
      <c r="D161" s="36"/>
    </row>
    <row r="162" spans="3:4">
      <c r="C162" s="36"/>
      <c r="D162" s="36"/>
    </row>
    <row r="163" spans="3:4">
      <c r="C163" s="36"/>
      <c r="D163" s="36"/>
    </row>
    <row r="164" spans="3:4">
      <c r="C164" s="36"/>
      <c r="D164" s="36"/>
    </row>
    <row r="165" spans="3:4">
      <c r="C165" s="36"/>
      <c r="D165" s="36"/>
    </row>
    <row r="166" spans="3:4">
      <c r="C166" s="36"/>
      <c r="D166" s="36"/>
    </row>
    <row r="167" spans="3:4">
      <c r="C167" s="36"/>
      <c r="D167" s="36"/>
    </row>
    <row r="168" spans="3:4">
      <c r="C168" s="36"/>
      <c r="D168" s="36"/>
    </row>
  </sheetData>
  <protectedRanges>
    <protectedRange sqref="A128:D133" name="Range1"/>
  </protectedRanges>
  <phoneticPr fontId="7" type="noConversion"/>
  <hyperlinks>
    <hyperlink ref="H64672" r:id="rId1" display="http://vsolj.cetus-net.org/bulletin.html"/>
    <hyperlink ref="H64665" r:id="rId2" display="https://www.aavso.org/ejaavso"/>
    <hyperlink ref="I64672" r:id="rId3" display="http://vsolj.cetus-net.org/bulletin.html"/>
    <hyperlink ref="AQ58323" r:id="rId4" display="http://cdsbib.u-strasbg.fr/cgi-bin/cdsbib?1990RMxAA..21..381G"/>
    <hyperlink ref="H64669" r:id="rId5" display="https://www.aavso.org/ejaavso"/>
    <hyperlink ref="AP5687" r:id="rId6" display="http://cdsbib.u-strasbg.fr/cgi-bin/cdsbib?1990RMxAA..21..381G"/>
    <hyperlink ref="AP5690" r:id="rId7" display="http://cdsbib.u-strasbg.fr/cgi-bin/cdsbib?1990RMxAA..21..381G"/>
    <hyperlink ref="AP5688" r:id="rId8" display="http://cdsbib.u-strasbg.fr/cgi-bin/cdsbib?1990RMxAA..21..381G"/>
    <hyperlink ref="AP5672" r:id="rId9" display="http://cdsbib.u-strasbg.fr/cgi-bin/cdsbib?1990RMxAA..21..381G"/>
    <hyperlink ref="AQ5901" r:id="rId10" display="http://cdsbib.u-strasbg.fr/cgi-bin/cdsbib?1990RMxAA..21..381G"/>
    <hyperlink ref="AQ5905" r:id="rId11" display="http://cdsbib.u-strasbg.fr/cgi-bin/cdsbib?1990RMxAA..21..381G"/>
    <hyperlink ref="AQ49" r:id="rId12" display="http://cdsbib.u-strasbg.fr/cgi-bin/cdsbib?1990RMxAA..21..381G"/>
    <hyperlink ref="I2793" r:id="rId13" display="http://vsolj.cetus-net.org/bulletin.html"/>
    <hyperlink ref="H2793" r:id="rId14" display="http://vsolj.cetus-net.org/bulletin.html"/>
    <hyperlink ref="AQ710" r:id="rId15" display="http://cdsbib.u-strasbg.fr/cgi-bin/cdsbib?1990RMxAA..21..381G"/>
    <hyperlink ref="AQ709" r:id="rId16" display="http://cdsbib.u-strasbg.fr/cgi-bin/cdsbib?1990RMxAA..21..381G"/>
    <hyperlink ref="AP3963" r:id="rId17" display="http://cdsbib.u-strasbg.fr/cgi-bin/cdsbib?1990RMxAA..21..381G"/>
    <hyperlink ref="AP3981" r:id="rId18" display="http://cdsbib.u-strasbg.fr/cgi-bin/cdsbib?1990RMxAA..21..381G"/>
    <hyperlink ref="AP3982" r:id="rId19" display="http://cdsbib.u-strasbg.fr/cgi-bin/cdsbib?1990RMxAA..21..381G"/>
    <hyperlink ref="AP397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1</v>
      </c>
      <c r="C4" s="3">
        <v>31328.483</v>
      </c>
      <c r="D4" s="4">
        <v>0.52239000000000002</v>
      </c>
    </row>
    <row r="6" spans="1:4">
      <c r="A6" s="8" t="s">
        <v>2</v>
      </c>
    </row>
    <row r="7" spans="1:4">
      <c r="A7" t="s">
        <v>3</v>
      </c>
      <c r="C7">
        <f>+C4</f>
        <v>31328.483</v>
      </c>
    </row>
    <row r="8" spans="1:4">
      <c r="A8" t="s">
        <v>4</v>
      </c>
      <c r="C8">
        <f>+D4</f>
        <v>0.52239000000000002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-5.1704739008622408E-2</v>
      </c>
      <c r="D11" s="6"/>
    </row>
    <row r="12" spans="1:4">
      <c r="A12" t="s">
        <v>18</v>
      </c>
      <c r="C12">
        <f>SLOPE(G21:G993,$F21:$F993)</f>
        <v>3.660642205547292E-6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5" t="s">
        <v>19</v>
      </c>
      <c r="C15" s="17">
        <v>51899.251700000001</v>
      </c>
      <c r="D15" s="11"/>
    </row>
    <row r="16" spans="1:4">
      <c r="A16" s="8" t="s">
        <v>5</v>
      </c>
      <c r="C16">
        <f>+$C8+C12</f>
        <v>0.5223936606422056</v>
      </c>
    </row>
    <row r="17" spans="1:33" ht="13.5" thickBot="1"/>
    <row r="18" spans="1:33">
      <c r="A18" s="8" t="s">
        <v>6</v>
      </c>
      <c r="C18" s="3">
        <f>+C15</f>
        <v>51899.251700000001</v>
      </c>
      <c r="D18" s="4">
        <f>+C16</f>
        <v>0.5223936606422056</v>
      </c>
    </row>
    <row r="19" spans="1:33" ht="13.5" thickTop="1"/>
    <row r="20" spans="1:33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53</v>
      </c>
      <c r="J20" s="10" t="s">
        <v>54</v>
      </c>
      <c r="K20" s="10" t="s">
        <v>55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3">
      <c r="A21" t="s">
        <v>13</v>
      </c>
      <c r="C21">
        <v>31328.483</v>
      </c>
      <c r="D21" s="6" t="s">
        <v>15</v>
      </c>
      <c r="E21">
        <f t="shared" ref="E21:E45" si="0">+(C21-C$7)/C$8</f>
        <v>0</v>
      </c>
      <c r="F21">
        <f t="shared" ref="F21:F46" si="1">ROUND(2*E21,0)/2</f>
        <v>0</v>
      </c>
      <c r="H21" s="18">
        <v>0</v>
      </c>
      <c r="O21">
        <f t="shared" ref="O21:O45" si="2">+C$11+C$12*$F21</f>
        <v>-5.1704739008622408E-2</v>
      </c>
      <c r="Q21" s="2">
        <f t="shared" ref="Q21:Q45" si="3">+C21-15018.5</f>
        <v>16309.983</v>
      </c>
    </row>
    <row r="22" spans="1:33">
      <c r="A22" t="s">
        <v>32</v>
      </c>
      <c r="B22" s="6" t="s">
        <v>52</v>
      </c>
      <c r="C22" s="11">
        <v>45326.250999999997</v>
      </c>
      <c r="D22" s="6"/>
      <c r="E22">
        <f t="shared" si="0"/>
        <v>26795.627787668211</v>
      </c>
      <c r="F22">
        <f t="shared" si="1"/>
        <v>26795.5</v>
      </c>
      <c r="G22">
        <f t="shared" ref="G22:G45" si="4">+C22-(C$7+F22*C$8)</f>
        <v>6.6754999999830034E-2</v>
      </c>
      <c r="N22">
        <f t="shared" ref="N22:N27" si="5">+G22</f>
        <v>6.6754999999830034E-2</v>
      </c>
      <c r="O22">
        <f t="shared" si="2"/>
        <v>4.6383999210120055E-2</v>
      </c>
      <c r="Q22" s="2">
        <f t="shared" si="3"/>
        <v>30307.750999999997</v>
      </c>
      <c r="AA22" t="s">
        <v>31</v>
      </c>
      <c r="AG22" t="s">
        <v>33</v>
      </c>
    </row>
    <row r="23" spans="1:33">
      <c r="A23" t="s">
        <v>32</v>
      </c>
      <c r="C23" s="11">
        <v>45671.277000000002</v>
      </c>
      <c r="D23" s="6"/>
      <c r="E23">
        <f t="shared" si="0"/>
        <v>27456.1036773292</v>
      </c>
      <c r="F23">
        <f t="shared" si="1"/>
        <v>27456</v>
      </c>
      <c r="G23">
        <f t="shared" si="4"/>
        <v>5.415999999968335E-2</v>
      </c>
      <c r="N23">
        <f t="shared" si="5"/>
        <v>5.415999999968335E-2</v>
      </c>
      <c r="O23">
        <f t="shared" si="2"/>
        <v>4.8801853386884045E-2</v>
      </c>
      <c r="Q23" s="2">
        <f t="shared" si="3"/>
        <v>30652.777000000002</v>
      </c>
      <c r="AA23" t="s">
        <v>31</v>
      </c>
      <c r="AG23" t="s">
        <v>33</v>
      </c>
    </row>
    <row r="24" spans="1:33">
      <c r="A24" t="s">
        <v>32</v>
      </c>
      <c r="C24" s="11">
        <v>45674.396999999997</v>
      </c>
      <c r="D24" s="6"/>
      <c r="E24">
        <f t="shared" si="0"/>
        <v>27462.076226574009</v>
      </c>
      <c r="F24">
        <f t="shared" si="1"/>
        <v>27462</v>
      </c>
      <c r="G24">
        <f t="shared" si="4"/>
        <v>3.981999999814434E-2</v>
      </c>
      <c r="N24">
        <f t="shared" si="5"/>
        <v>3.981999999814434E-2</v>
      </c>
      <c r="O24">
        <f t="shared" si="2"/>
        <v>4.882381724011732E-2</v>
      </c>
      <c r="Q24" s="2">
        <f t="shared" si="3"/>
        <v>30655.896999999997</v>
      </c>
      <c r="AA24" t="s">
        <v>31</v>
      </c>
      <c r="AG24" t="s">
        <v>33</v>
      </c>
    </row>
    <row r="25" spans="1:33">
      <c r="A25" t="s">
        <v>34</v>
      </c>
      <c r="C25" s="11">
        <v>46351.425999999999</v>
      </c>
      <c r="D25" s="6"/>
      <c r="E25">
        <f t="shared" si="0"/>
        <v>28758.098355634676</v>
      </c>
      <c r="F25">
        <f t="shared" si="1"/>
        <v>28758</v>
      </c>
      <c r="G25">
        <f t="shared" si="4"/>
        <v>5.1379999997152481E-2</v>
      </c>
      <c r="N25">
        <f t="shared" si="5"/>
        <v>5.1379999997152481E-2</v>
      </c>
      <c r="O25">
        <f t="shared" si="2"/>
        <v>5.3568009538506614E-2</v>
      </c>
      <c r="Q25" s="2">
        <f t="shared" si="3"/>
        <v>31332.925999999999</v>
      </c>
      <c r="AA25" t="s">
        <v>31</v>
      </c>
      <c r="AG25" t="s">
        <v>33</v>
      </c>
    </row>
    <row r="26" spans="1:33">
      <c r="A26" t="s">
        <v>34</v>
      </c>
      <c r="C26" s="11">
        <v>46383.300999999999</v>
      </c>
      <c r="D26" s="6"/>
      <c r="E26">
        <f t="shared" si="0"/>
        <v>28819.115986140619</v>
      </c>
      <c r="F26">
        <f t="shared" si="1"/>
        <v>28819</v>
      </c>
      <c r="G26">
        <f t="shared" si="4"/>
        <v>6.0590000000956934E-2</v>
      </c>
      <c r="N26">
        <f t="shared" si="5"/>
        <v>6.0590000000956934E-2</v>
      </c>
      <c r="O26">
        <f t="shared" si="2"/>
        <v>5.3791308713044994E-2</v>
      </c>
      <c r="Q26" s="2">
        <f t="shared" si="3"/>
        <v>31364.800999999999</v>
      </c>
      <c r="AA26" t="s">
        <v>31</v>
      </c>
      <c r="AG26" t="s">
        <v>33</v>
      </c>
    </row>
    <row r="27" spans="1:33">
      <c r="A27" t="s">
        <v>36</v>
      </c>
      <c r="C27" s="13">
        <v>46441.548199999997</v>
      </c>
      <c r="D27" s="12"/>
      <c r="E27">
        <f t="shared" si="0"/>
        <v>28930.617354849819</v>
      </c>
      <c r="F27">
        <f t="shared" si="1"/>
        <v>28930.5</v>
      </c>
      <c r="G27">
        <f t="shared" si="4"/>
        <v>6.1304999995627441E-2</v>
      </c>
      <c r="N27">
        <f t="shared" si="5"/>
        <v>6.1304999995627441E-2</v>
      </c>
      <c r="O27">
        <f t="shared" si="2"/>
        <v>5.4199470318963522E-2</v>
      </c>
      <c r="Q27" s="2">
        <f t="shared" si="3"/>
        <v>31423.048199999997</v>
      </c>
      <c r="AA27" t="s">
        <v>35</v>
      </c>
      <c r="AG27" t="s">
        <v>33</v>
      </c>
    </row>
    <row r="28" spans="1:33">
      <c r="A28" t="s">
        <v>38</v>
      </c>
      <c r="C28" s="11">
        <v>47438.524799999999</v>
      </c>
      <c r="D28" s="6"/>
      <c r="E28">
        <f t="shared" si="0"/>
        <v>30839.108329026203</v>
      </c>
      <c r="F28">
        <f t="shared" si="1"/>
        <v>30839</v>
      </c>
      <c r="G28">
        <f t="shared" si="4"/>
        <v>5.6590000000142027E-2</v>
      </c>
      <c r="I28">
        <f>+G28</f>
        <v>5.6590000000142027E-2</v>
      </c>
      <c r="O28">
        <f t="shared" si="2"/>
        <v>6.1185805968250531E-2</v>
      </c>
      <c r="Q28" s="2">
        <f t="shared" si="3"/>
        <v>32420.024799999999</v>
      </c>
      <c r="AA28" t="s">
        <v>35</v>
      </c>
      <c r="AB28" t="s">
        <v>37</v>
      </c>
      <c r="AG28" t="s">
        <v>33</v>
      </c>
    </row>
    <row r="29" spans="1:33">
      <c r="A29" t="s">
        <v>40</v>
      </c>
      <c r="C29" s="11">
        <v>47469.330999999998</v>
      </c>
      <c r="D29" s="6"/>
      <c r="E29">
        <f t="shared" si="0"/>
        <v>30898.079978560076</v>
      </c>
      <c r="F29">
        <f t="shared" si="1"/>
        <v>30898</v>
      </c>
      <c r="G29">
        <f t="shared" si="4"/>
        <v>4.1779999999562278E-2</v>
      </c>
      <c r="J29">
        <f>+G29</f>
        <v>4.1779999999562278E-2</v>
      </c>
      <c r="O29">
        <f t="shared" si="2"/>
        <v>6.1401783858377815E-2</v>
      </c>
      <c r="Q29" s="2">
        <f t="shared" si="3"/>
        <v>32450.830999999998</v>
      </c>
      <c r="AA29" t="s">
        <v>31</v>
      </c>
      <c r="AC29">
        <v>12</v>
      </c>
      <c r="AE29" t="s">
        <v>39</v>
      </c>
      <c r="AG29" t="s">
        <v>41</v>
      </c>
    </row>
    <row r="30" spans="1:33">
      <c r="A30" t="s">
        <v>38</v>
      </c>
      <c r="C30" s="11">
        <v>47473.533900000002</v>
      </c>
      <c r="D30" s="6"/>
      <c r="E30">
        <f t="shared" si="0"/>
        <v>30906.125500105289</v>
      </c>
      <c r="F30">
        <f t="shared" si="1"/>
        <v>30906</v>
      </c>
      <c r="G30">
        <f t="shared" si="4"/>
        <v>6.5560000002733432E-2</v>
      </c>
      <c r="I30">
        <f>+G30</f>
        <v>6.5560000002733432E-2</v>
      </c>
      <c r="O30">
        <f t="shared" si="2"/>
        <v>6.1431068996022201E-2</v>
      </c>
      <c r="Q30" s="2">
        <f t="shared" si="3"/>
        <v>32455.033900000002</v>
      </c>
      <c r="AA30" t="s">
        <v>35</v>
      </c>
      <c r="AB30" t="s">
        <v>37</v>
      </c>
      <c r="AG30" t="s">
        <v>33</v>
      </c>
    </row>
    <row r="31" spans="1:33">
      <c r="A31" t="s">
        <v>38</v>
      </c>
      <c r="C31" s="11">
        <v>47473.535300000003</v>
      </c>
      <c r="D31" s="6"/>
      <c r="E31">
        <f t="shared" si="0"/>
        <v>30906.128180095337</v>
      </c>
      <c r="F31">
        <f t="shared" si="1"/>
        <v>30906</v>
      </c>
      <c r="G31">
        <f t="shared" si="4"/>
        <v>6.6960000003746245E-2</v>
      </c>
      <c r="I31">
        <f>+G31</f>
        <v>6.6960000003746245E-2</v>
      </c>
      <c r="O31">
        <f t="shared" si="2"/>
        <v>6.1431068996022201E-2</v>
      </c>
      <c r="Q31" s="2">
        <f t="shared" si="3"/>
        <v>32455.035300000003</v>
      </c>
      <c r="AA31" t="s">
        <v>35</v>
      </c>
      <c r="AB31" t="s">
        <v>41</v>
      </c>
      <c r="AG31" t="s">
        <v>33</v>
      </c>
    </row>
    <row r="32" spans="1:33">
      <c r="A32" t="s">
        <v>40</v>
      </c>
      <c r="C32" s="11">
        <v>47481.36</v>
      </c>
      <c r="D32" s="6"/>
      <c r="E32">
        <f t="shared" si="0"/>
        <v>30921.106835888895</v>
      </c>
      <c r="F32">
        <f t="shared" si="1"/>
        <v>30921</v>
      </c>
      <c r="G32">
        <f t="shared" si="4"/>
        <v>5.5809999998018611E-2</v>
      </c>
      <c r="J32">
        <f>+G32</f>
        <v>5.5809999998018611E-2</v>
      </c>
      <c r="O32">
        <f t="shared" si="2"/>
        <v>6.1485978629105403E-2</v>
      </c>
      <c r="Q32" s="2">
        <f t="shared" si="3"/>
        <v>32462.86</v>
      </c>
      <c r="AA32" t="s">
        <v>31</v>
      </c>
      <c r="AC32">
        <v>9</v>
      </c>
      <c r="AE32" t="s">
        <v>39</v>
      </c>
      <c r="AG32" t="s">
        <v>41</v>
      </c>
    </row>
    <row r="33" spans="1:33">
      <c r="A33" t="s">
        <v>40</v>
      </c>
      <c r="C33" s="11">
        <v>47504.35</v>
      </c>
      <c r="D33" s="6"/>
      <c r="E33">
        <f t="shared" si="0"/>
        <v>30965.116100997333</v>
      </c>
      <c r="F33">
        <f t="shared" si="1"/>
        <v>30965</v>
      </c>
      <c r="G33">
        <f t="shared" si="4"/>
        <v>6.0649999999441206E-2</v>
      </c>
      <c r="J33">
        <f>+G33</f>
        <v>6.0649999999441206E-2</v>
      </c>
      <c r="O33">
        <f t="shared" si="2"/>
        <v>6.1647046886149484E-2</v>
      </c>
      <c r="Q33" s="2">
        <f t="shared" si="3"/>
        <v>32485.85</v>
      </c>
      <c r="AA33" t="s">
        <v>31</v>
      </c>
      <c r="AC33">
        <v>10</v>
      </c>
      <c r="AE33" t="s">
        <v>39</v>
      </c>
      <c r="AG33" t="s">
        <v>41</v>
      </c>
    </row>
    <row r="34" spans="1:33">
      <c r="A34" t="s">
        <v>42</v>
      </c>
      <c r="C34" s="11">
        <v>47822.490899999997</v>
      </c>
      <c r="D34" s="6"/>
      <c r="E34">
        <f t="shared" si="0"/>
        <v>31574.126418959007</v>
      </c>
      <c r="F34">
        <f t="shared" si="1"/>
        <v>31574</v>
      </c>
      <c r="G34">
        <f t="shared" si="4"/>
        <v>6.6039999997883569E-2</v>
      </c>
      <c r="I34">
        <f>+G34</f>
        <v>6.6039999997883569E-2</v>
      </c>
      <c r="O34">
        <f t="shared" si="2"/>
        <v>6.3876377989327784E-2</v>
      </c>
      <c r="Q34" s="2">
        <f t="shared" si="3"/>
        <v>32803.990899999997</v>
      </c>
      <c r="AA34" t="s">
        <v>35</v>
      </c>
      <c r="AB34" t="s">
        <v>41</v>
      </c>
      <c r="AG34" t="s">
        <v>33</v>
      </c>
    </row>
    <row r="35" spans="1:33">
      <c r="A35" t="s">
        <v>42</v>
      </c>
      <c r="C35" s="11">
        <v>47822.491800000003</v>
      </c>
      <c r="D35" s="6"/>
      <c r="E35">
        <f t="shared" si="0"/>
        <v>31574.128141809764</v>
      </c>
      <c r="F35">
        <f t="shared" si="1"/>
        <v>31574</v>
      </c>
      <c r="G35">
        <f t="shared" si="4"/>
        <v>6.6940000004251488E-2</v>
      </c>
      <c r="I35">
        <f>+G35</f>
        <v>6.6940000004251488E-2</v>
      </c>
      <c r="O35">
        <f t="shared" si="2"/>
        <v>6.3876377989327784E-2</v>
      </c>
      <c r="Q35" s="2">
        <f t="shared" si="3"/>
        <v>32803.991800000003</v>
      </c>
      <c r="AA35" t="s">
        <v>35</v>
      </c>
      <c r="AB35" t="s">
        <v>37</v>
      </c>
      <c r="AG35" t="s">
        <v>33</v>
      </c>
    </row>
    <row r="36" spans="1:33">
      <c r="A36" t="s">
        <v>44</v>
      </c>
      <c r="C36" s="11">
        <v>47912.315999999999</v>
      </c>
      <c r="D36" s="6"/>
      <c r="E36">
        <f t="shared" si="0"/>
        <v>31746.076686000877</v>
      </c>
      <c r="F36">
        <f t="shared" si="1"/>
        <v>31746</v>
      </c>
      <c r="G36">
        <f t="shared" si="4"/>
        <v>4.0059999999357387E-2</v>
      </c>
      <c r="J36">
        <f>+G36</f>
        <v>4.0059999999357387E-2</v>
      </c>
      <c r="O36">
        <f t="shared" si="2"/>
        <v>6.4506008448681929E-2</v>
      </c>
      <c r="Q36" s="2">
        <f t="shared" si="3"/>
        <v>32893.815999999999</v>
      </c>
      <c r="AA36" t="s">
        <v>31</v>
      </c>
      <c r="AC36">
        <v>7</v>
      </c>
      <c r="AE36" t="s">
        <v>43</v>
      </c>
      <c r="AG36" t="s">
        <v>41</v>
      </c>
    </row>
    <row r="37" spans="1:33">
      <c r="A37" t="s">
        <v>45</v>
      </c>
      <c r="C37" s="11">
        <v>48623.31</v>
      </c>
      <c r="D37">
        <v>7.0000000000000001E-3</v>
      </c>
      <c r="E37">
        <f t="shared" si="0"/>
        <v>33107.117287850066</v>
      </c>
      <c r="F37">
        <f t="shared" si="1"/>
        <v>33107</v>
      </c>
      <c r="G37">
        <f t="shared" si="4"/>
        <v>6.1269999998330604E-2</v>
      </c>
      <c r="J37">
        <f>+G37</f>
        <v>6.1269999998330604E-2</v>
      </c>
      <c r="O37">
        <f t="shared" si="2"/>
        <v>6.9488142490431781E-2</v>
      </c>
      <c r="Q37" s="2">
        <f t="shared" si="3"/>
        <v>33604.81</v>
      </c>
      <c r="AA37" t="s">
        <v>31</v>
      </c>
      <c r="AC37">
        <v>8</v>
      </c>
      <c r="AE37" t="s">
        <v>43</v>
      </c>
      <c r="AG37" t="s">
        <v>41</v>
      </c>
    </row>
    <row r="38" spans="1:33">
      <c r="A38" t="s">
        <v>47</v>
      </c>
      <c r="C38" s="11">
        <v>50441.251900000003</v>
      </c>
      <c r="D38">
        <v>2.9999999999999997E-4</v>
      </c>
      <c r="E38">
        <f t="shared" si="0"/>
        <v>36587.164570531597</v>
      </c>
      <c r="F38">
        <f t="shared" si="1"/>
        <v>36587</v>
      </c>
      <c r="G38">
        <f t="shared" si="4"/>
        <v>8.5970000000088476E-2</v>
      </c>
      <c r="I38">
        <f>+G38</f>
        <v>8.5970000000088476E-2</v>
      </c>
      <c r="O38">
        <f t="shared" si="2"/>
        <v>8.222717736573637E-2</v>
      </c>
      <c r="Q38" s="2">
        <f t="shared" si="3"/>
        <v>35422.751900000003</v>
      </c>
      <c r="AA38" t="s">
        <v>46</v>
      </c>
      <c r="AG38" t="s">
        <v>33</v>
      </c>
    </row>
    <row r="39" spans="1:33">
      <c r="A39" t="s">
        <v>57</v>
      </c>
      <c r="C39" s="14">
        <v>50441.251900000003</v>
      </c>
      <c r="D39" s="14">
        <v>2.9999999999999997E-4</v>
      </c>
      <c r="E39">
        <f t="shared" si="0"/>
        <v>36587.164570531597</v>
      </c>
      <c r="F39">
        <f t="shared" si="1"/>
        <v>36587</v>
      </c>
      <c r="G39">
        <f t="shared" si="4"/>
        <v>8.5970000000088476E-2</v>
      </c>
      <c r="K39">
        <f>+G39</f>
        <v>8.5970000000088476E-2</v>
      </c>
      <c r="O39">
        <f t="shared" si="2"/>
        <v>8.222717736573637E-2</v>
      </c>
      <c r="Q39" s="2">
        <f t="shared" si="3"/>
        <v>35422.751900000003</v>
      </c>
    </row>
    <row r="40" spans="1:33">
      <c r="A40" t="s">
        <v>49</v>
      </c>
      <c r="B40" s="6" t="s">
        <v>52</v>
      </c>
      <c r="C40" s="11">
        <v>50743.455300000001</v>
      </c>
      <c r="D40">
        <v>5.9999999999999995E-4</v>
      </c>
      <c r="E40">
        <f t="shared" si="0"/>
        <v>37165.666073240303</v>
      </c>
      <c r="F40">
        <f t="shared" si="1"/>
        <v>37165.5</v>
      </c>
      <c r="G40">
        <f t="shared" si="4"/>
        <v>8.6754999996628612E-2</v>
      </c>
      <c r="I40">
        <f>+G40</f>
        <v>8.6754999996628612E-2</v>
      </c>
      <c r="O40">
        <f t="shared" si="2"/>
        <v>8.4344858881645474E-2</v>
      </c>
      <c r="Q40" s="2">
        <f t="shared" si="3"/>
        <v>35724.955300000001</v>
      </c>
      <c r="AA40" t="s">
        <v>46</v>
      </c>
      <c r="AE40" t="s">
        <v>48</v>
      </c>
      <c r="AG40" t="s">
        <v>33</v>
      </c>
    </row>
    <row r="41" spans="1:33">
      <c r="A41" t="s">
        <v>58</v>
      </c>
      <c r="B41" s="6" t="s">
        <v>52</v>
      </c>
      <c r="C41" s="13">
        <v>50743.455300000001</v>
      </c>
      <c r="D41" s="12"/>
      <c r="E41">
        <f t="shared" si="0"/>
        <v>37165.666073240303</v>
      </c>
      <c r="F41">
        <f t="shared" si="1"/>
        <v>37165.5</v>
      </c>
      <c r="G41">
        <f t="shared" si="4"/>
        <v>8.6754999996628612E-2</v>
      </c>
      <c r="K41">
        <f>+G41</f>
        <v>8.6754999996628612E-2</v>
      </c>
      <c r="O41">
        <f t="shared" si="2"/>
        <v>8.4344858881645474E-2</v>
      </c>
      <c r="Q41" s="2">
        <f t="shared" si="3"/>
        <v>35724.955300000001</v>
      </c>
    </row>
    <row r="42" spans="1:33">
      <c r="A42" t="s">
        <v>49</v>
      </c>
      <c r="C42" s="11">
        <v>50770.3583</v>
      </c>
      <c r="D42">
        <v>5.9999999999999995E-4</v>
      </c>
      <c r="E42">
        <f t="shared" si="0"/>
        <v>37217.165910526615</v>
      </c>
      <c r="F42">
        <f t="shared" si="1"/>
        <v>37217</v>
      </c>
      <c r="G42">
        <f t="shared" si="4"/>
        <v>8.6669999996956903E-2</v>
      </c>
      <c r="I42">
        <f>+G42</f>
        <v>8.6669999996956903E-2</v>
      </c>
      <c r="O42">
        <f t="shared" si="2"/>
        <v>8.4533381955231163E-2</v>
      </c>
      <c r="Q42" s="2">
        <f t="shared" si="3"/>
        <v>35751.8583</v>
      </c>
      <c r="AA42" t="s">
        <v>46</v>
      </c>
      <c r="AE42" t="s">
        <v>48</v>
      </c>
      <c r="AG42" t="s">
        <v>33</v>
      </c>
    </row>
    <row r="43" spans="1:33">
      <c r="A43" t="s">
        <v>58</v>
      </c>
      <c r="B43" s="6" t="s">
        <v>50</v>
      </c>
      <c r="C43" s="14">
        <v>50770.3583</v>
      </c>
      <c r="D43" s="14">
        <v>5.9999999999999995E-4</v>
      </c>
      <c r="E43">
        <f t="shared" si="0"/>
        <v>37217.165910526615</v>
      </c>
      <c r="F43">
        <f t="shared" si="1"/>
        <v>37217</v>
      </c>
      <c r="G43">
        <f t="shared" si="4"/>
        <v>8.6669999996956903E-2</v>
      </c>
      <c r="K43">
        <f>+G43</f>
        <v>8.6669999996956903E-2</v>
      </c>
      <c r="O43">
        <f t="shared" si="2"/>
        <v>8.4533381955231163E-2</v>
      </c>
      <c r="Q43" s="2">
        <f t="shared" si="3"/>
        <v>35751.8583</v>
      </c>
    </row>
    <row r="44" spans="1:33">
      <c r="A44" t="s">
        <v>51</v>
      </c>
      <c r="B44" s="6" t="s">
        <v>52</v>
      </c>
      <c r="C44" s="13">
        <v>51137.338300000003</v>
      </c>
      <c r="D44" s="12">
        <v>8.9999999999999998E-4</v>
      </c>
      <c r="E44">
        <f t="shared" si="0"/>
        <v>37919.66787266219</v>
      </c>
      <c r="F44">
        <f t="shared" si="1"/>
        <v>37919.5</v>
      </c>
      <c r="G44">
        <f t="shared" si="4"/>
        <v>8.7695000001986045E-2</v>
      </c>
      <c r="K44">
        <f>+G44</f>
        <v>8.7695000001986045E-2</v>
      </c>
      <c r="O44">
        <f t="shared" si="2"/>
        <v>8.7104983104628136E-2</v>
      </c>
      <c r="Q44" s="2">
        <f t="shared" si="3"/>
        <v>36118.838300000003</v>
      </c>
      <c r="AA44" t="s">
        <v>46</v>
      </c>
      <c r="AB44" t="s">
        <v>50</v>
      </c>
      <c r="AE44" t="s">
        <v>48</v>
      </c>
      <c r="AG44" t="s">
        <v>33</v>
      </c>
    </row>
    <row r="45" spans="1:33">
      <c r="A45" t="s">
        <v>56</v>
      </c>
      <c r="C45" s="12">
        <v>51494.394</v>
      </c>
      <c r="D45" s="12">
        <v>6.9999999999999999E-4</v>
      </c>
      <c r="E45">
        <f t="shared" si="0"/>
        <v>38603.171959647007</v>
      </c>
      <c r="F45">
        <f t="shared" si="1"/>
        <v>38603</v>
      </c>
      <c r="G45">
        <f t="shared" si="4"/>
        <v>8.9829999997164123E-2</v>
      </c>
      <c r="K45">
        <f>+G45</f>
        <v>8.9829999997164123E-2</v>
      </c>
      <c r="O45">
        <f t="shared" si="2"/>
        <v>8.9607032052119701E-2</v>
      </c>
      <c r="Q45" s="2">
        <f t="shared" si="3"/>
        <v>36475.894</v>
      </c>
    </row>
    <row r="46" spans="1:33">
      <c r="A46" s="15" t="s">
        <v>59</v>
      </c>
      <c r="B46" s="16"/>
      <c r="C46" s="17">
        <v>51899.251700000001</v>
      </c>
      <c r="D46" s="17">
        <v>6.9999999999999999E-4</v>
      </c>
      <c r="E46">
        <f>+(C46-C$7)/C$8</f>
        <v>39378.182392465402</v>
      </c>
      <c r="F46">
        <f t="shared" si="1"/>
        <v>39378</v>
      </c>
      <c r="G46">
        <f>+C46-(C$7+F46*C$8)</f>
        <v>9.5280000001366716E-2</v>
      </c>
      <c r="K46">
        <f>+G46</f>
        <v>9.5280000001366716E-2</v>
      </c>
      <c r="O46">
        <f>+C$11+C$12*$F46</f>
        <v>9.2444029761418856E-2</v>
      </c>
      <c r="Q46" s="2">
        <f>+C46-15018.5</f>
        <v>36880.751700000001</v>
      </c>
    </row>
    <row r="47" spans="1:33">
      <c r="Q47" s="2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topLeftCell="A56" workbookViewId="0">
      <selection activeCell="A31" sqref="A31:D106"/>
    </sheetView>
  </sheetViews>
  <sheetFormatPr defaultRowHeight="12.75"/>
  <cols>
    <col min="1" max="1" width="19.7109375" style="36" customWidth="1"/>
    <col min="2" max="2" width="4.42578125" style="21" customWidth="1"/>
    <col min="3" max="3" width="12.7109375" style="36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36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44" t="s">
        <v>73</v>
      </c>
      <c r="I1" s="45" t="s">
        <v>74</v>
      </c>
      <c r="J1" s="46" t="s">
        <v>75</v>
      </c>
    </row>
    <row r="2" spans="1:16">
      <c r="I2" s="47" t="s">
        <v>76</v>
      </c>
      <c r="J2" s="48" t="s">
        <v>77</v>
      </c>
    </row>
    <row r="3" spans="1:16">
      <c r="A3" s="49" t="s">
        <v>78</v>
      </c>
      <c r="I3" s="47" t="s">
        <v>79</v>
      </c>
      <c r="J3" s="48" t="s">
        <v>80</v>
      </c>
    </row>
    <row r="4" spans="1:16">
      <c r="I4" s="47" t="s">
        <v>81</v>
      </c>
      <c r="J4" s="48" t="s">
        <v>80</v>
      </c>
    </row>
    <row r="5" spans="1:16" ht="13.5" thickBot="1">
      <c r="I5" s="50" t="s">
        <v>37</v>
      </c>
      <c r="J5" s="51" t="s">
        <v>82</v>
      </c>
    </row>
    <row r="10" spans="1:16" ht="13.5" thickBot="1"/>
    <row r="11" spans="1:16" ht="12.75" customHeight="1" thickBot="1">
      <c r="A11" s="36" t="str">
        <f t="shared" ref="A11:A42" si="0">P11</f>
        <v> VSSC 60.20 </v>
      </c>
      <c r="B11" s="6" t="str">
        <f t="shared" ref="B11:B42" si="1">IF(H11=INT(H11),"I","II")</f>
        <v>II</v>
      </c>
      <c r="C11" s="36">
        <f t="shared" ref="C11:C42" si="2">1*G11</f>
        <v>45326.250999999997</v>
      </c>
      <c r="D11" s="21" t="str">
        <f t="shared" ref="D11:D42" si="3">VLOOKUP(F11,I$1:J$5,2,FALSE)</f>
        <v>vis</v>
      </c>
      <c r="E11" s="52">
        <f>VLOOKUP(C11,Active!C$21:E$973,3,FALSE)</f>
        <v>26795.440018915648</v>
      </c>
      <c r="F11" s="6" t="s">
        <v>37</v>
      </c>
      <c r="G11" s="21" t="str">
        <f t="shared" ref="G11:G42" si="4">MID(I11,3,LEN(I11)-3)</f>
        <v>45326.251</v>
      </c>
      <c r="H11" s="36">
        <f t="shared" ref="H11:H42" si="5">1*K11</f>
        <v>26795.5</v>
      </c>
      <c r="I11" s="53" t="s">
        <v>238</v>
      </c>
      <c r="J11" s="54" t="s">
        <v>239</v>
      </c>
      <c r="K11" s="53">
        <v>26795.5</v>
      </c>
      <c r="L11" s="53" t="s">
        <v>240</v>
      </c>
      <c r="M11" s="54" t="s">
        <v>235</v>
      </c>
      <c r="N11" s="54"/>
      <c r="O11" s="55" t="s">
        <v>236</v>
      </c>
      <c r="P11" s="55" t="s">
        <v>237</v>
      </c>
    </row>
    <row r="12" spans="1:16" ht="12.75" customHeight="1" thickBot="1">
      <c r="A12" s="36" t="str">
        <f t="shared" si="0"/>
        <v> VSSC 60.20 </v>
      </c>
      <c r="B12" s="6" t="str">
        <f t="shared" si="1"/>
        <v>I</v>
      </c>
      <c r="C12" s="36">
        <f t="shared" si="2"/>
        <v>45671.277000000002</v>
      </c>
      <c r="D12" s="21" t="str">
        <f t="shared" si="3"/>
        <v>vis</v>
      </c>
      <c r="E12" s="52">
        <f>VLOOKUP(C12,Active!C$21:E$973,3,FALSE)</f>
        <v>27455.911280331507</v>
      </c>
      <c r="F12" s="6" t="s">
        <v>37</v>
      </c>
      <c r="G12" s="21" t="str">
        <f t="shared" si="4"/>
        <v>45671.277</v>
      </c>
      <c r="H12" s="36">
        <f t="shared" si="5"/>
        <v>27456</v>
      </c>
      <c r="I12" s="53" t="s">
        <v>241</v>
      </c>
      <c r="J12" s="54" t="s">
        <v>242</v>
      </c>
      <c r="K12" s="53">
        <v>27456</v>
      </c>
      <c r="L12" s="53" t="s">
        <v>243</v>
      </c>
      <c r="M12" s="54" t="s">
        <v>235</v>
      </c>
      <c r="N12" s="54"/>
      <c r="O12" s="55" t="s">
        <v>236</v>
      </c>
      <c r="P12" s="55" t="s">
        <v>237</v>
      </c>
    </row>
    <row r="13" spans="1:16" ht="12.75" customHeight="1" thickBot="1">
      <c r="A13" s="36" t="str">
        <f t="shared" si="0"/>
        <v> VSSC 60.20 </v>
      </c>
      <c r="B13" s="6" t="str">
        <f t="shared" si="1"/>
        <v>I</v>
      </c>
      <c r="C13" s="36">
        <f t="shared" si="2"/>
        <v>45674.396999999997</v>
      </c>
      <c r="D13" s="21" t="str">
        <f t="shared" si="3"/>
        <v>vis</v>
      </c>
      <c r="E13" s="52">
        <f>VLOOKUP(C13,Active!C$21:E$973,3,FALSE)</f>
        <v>27461.883787724033</v>
      </c>
      <c r="F13" s="6" t="s">
        <v>37</v>
      </c>
      <c r="G13" s="21" t="str">
        <f t="shared" si="4"/>
        <v>45674.397</v>
      </c>
      <c r="H13" s="36">
        <f t="shared" si="5"/>
        <v>27462</v>
      </c>
      <c r="I13" s="53" t="s">
        <v>244</v>
      </c>
      <c r="J13" s="54" t="s">
        <v>245</v>
      </c>
      <c r="K13" s="53">
        <v>27462</v>
      </c>
      <c r="L13" s="53" t="s">
        <v>158</v>
      </c>
      <c r="M13" s="54" t="s">
        <v>235</v>
      </c>
      <c r="N13" s="54"/>
      <c r="O13" s="55" t="s">
        <v>236</v>
      </c>
      <c r="P13" s="55" t="s">
        <v>237</v>
      </c>
    </row>
    <row r="14" spans="1:16" ht="12.75" customHeight="1" thickBot="1">
      <c r="A14" s="36" t="str">
        <f t="shared" si="0"/>
        <v> VSSC 63.24 </v>
      </c>
      <c r="B14" s="6" t="str">
        <f t="shared" si="1"/>
        <v>I</v>
      </c>
      <c r="C14" s="36">
        <f t="shared" si="2"/>
        <v>46351.425999999999</v>
      </c>
      <c r="D14" s="21" t="str">
        <f t="shared" si="3"/>
        <v>vis</v>
      </c>
      <c r="E14" s="52">
        <f>VLOOKUP(C14,Active!C$21:E$973,3,FALSE)</f>
        <v>28757.896834987463</v>
      </c>
      <c r="F14" s="6" t="s">
        <v>37</v>
      </c>
      <c r="G14" s="21" t="str">
        <f t="shared" si="4"/>
        <v>46351.426</v>
      </c>
      <c r="H14" s="36">
        <f t="shared" si="5"/>
        <v>28758</v>
      </c>
      <c r="I14" s="53" t="s">
        <v>246</v>
      </c>
      <c r="J14" s="54" t="s">
        <v>247</v>
      </c>
      <c r="K14" s="53">
        <v>28758</v>
      </c>
      <c r="L14" s="53" t="s">
        <v>248</v>
      </c>
      <c r="M14" s="54" t="s">
        <v>235</v>
      </c>
      <c r="N14" s="54"/>
      <c r="O14" s="55" t="s">
        <v>236</v>
      </c>
      <c r="P14" s="55" t="s">
        <v>249</v>
      </c>
    </row>
    <row r="15" spans="1:16" ht="12.75" customHeight="1" thickBot="1">
      <c r="A15" s="36" t="str">
        <f t="shared" si="0"/>
        <v> VSSC 63.24 </v>
      </c>
      <c r="B15" s="6" t="str">
        <f t="shared" si="1"/>
        <v>I</v>
      </c>
      <c r="C15" s="36">
        <f t="shared" si="2"/>
        <v>46383.300999999999</v>
      </c>
      <c r="D15" s="21" t="str">
        <f t="shared" si="3"/>
        <v>vis</v>
      </c>
      <c r="E15" s="52">
        <f>VLOOKUP(C15,Active!C$21:E$973,3,FALSE)</f>
        <v>28818.914037916024</v>
      </c>
      <c r="F15" s="6" t="s">
        <v>37</v>
      </c>
      <c r="G15" s="21" t="str">
        <f t="shared" si="4"/>
        <v>46383.301</v>
      </c>
      <c r="H15" s="36">
        <f t="shared" si="5"/>
        <v>28819</v>
      </c>
      <c r="I15" s="53" t="s">
        <v>250</v>
      </c>
      <c r="J15" s="54" t="s">
        <v>251</v>
      </c>
      <c r="K15" s="53">
        <v>28819</v>
      </c>
      <c r="L15" s="53" t="s">
        <v>252</v>
      </c>
      <c r="M15" s="54" t="s">
        <v>235</v>
      </c>
      <c r="N15" s="54"/>
      <c r="O15" s="55" t="s">
        <v>236</v>
      </c>
      <c r="P15" s="55" t="s">
        <v>249</v>
      </c>
    </row>
    <row r="16" spans="1:16" ht="12.75" customHeight="1" thickBot="1">
      <c r="A16" s="36" t="str">
        <f t="shared" si="0"/>
        <v> PASP 98.690 </v>
      </c>
      <c r="B16" s="6" t="str">
        <f t="shared" si="1"/>
        <v>II</v>
      </c>
      <c r="C16" s="36">
        <f t="shared" si="2"/>
        <v>46441.548199999997</v>
      </c>
      <c r="D16" s="21" t="str">
        <f t="shared" si="3"/>
        <v>vis</v>
      </c>
      <c r="E16" s="52">
        <f>VLOOKUP(C16,Active!C$21:E$973,3,FALSE)</f>
        <v>28930.414625286077</v>
      </c>
      <c r="F16" s="6" t="s">
        <v>37</v>
      </c>
      <c r="G16" s="21" t="str">
        <f t="shared" si="4"/>
        <v>46441.5482</v>
      </c>
      <c r="H16" s="36">
        <f t="shared" si="5"/>
        <v>28930.5</v>
      </c>
      <c r="I16" s="53" t="s">
        <v>253</v>
      </c>
      <c r="J16" s="54" t="s">
        <v>254</v>
      </c>
      <c r="K16" s="53">
        <v>28930.5</v>
      </c>
      <c r="L16" s="53" t="s">
        <v>255</v>
      </c>
      <c r="M16" s="54" t="s">
        <v>256</v>
      </c>
      <c r="N16" s="54" t="s">
        <v>257</v>
      </c>
      <c r="O16" s="55" t="s">
        <v>258</v>
      </c>
      <c r="P16" s="55" t="s">
        <v>259</v>
      </c>
    </row>
    <row r="17" spans="1:16" ht="12.75" customHeight="1" thickBot="1">
      <c r="A17" s="36" t="str">
        <f t="shared" si="0"/>
        <v>BAVM 52 </v>
      </c>
      <c r="B17" s="6" t="str">
        <f t="shared" si="1"/>
        <v>I</v>
      </c>
      <c r="C17" s="36">
        <f t="shared" si="2"/>
        <v>47438.524799999999</v>
      </c>
      <c r="D17" s="21" t="str">
        <f t="shared" si="3"/>
        <v>vis</v>
      </c>
      <c r="E17" s="52">
        <f>VLOOKUP(C17,Active!C$21:E$973,3,FALSE)</f>
        <v>30838.892225826574</v>
      </c>
      <c r="F17" s="6" t="s">
        <v>37</v>
      </c>
      <c r="G17" s="21" t="str">
        <f t="shared" si="4"/>
        <v>47438.5248</v>
      </c>
      <c r="H17" s="36">
        <f t="shared" si="5"/>
        <v>30839</v>
      </c>
      <c r="I17" s="53" t="s">
        <v>260</v>
      </c>
      <c r="J17" s="54" t="s">
        <v>261</v>
      </c>
      <c r="K17" s="53">
        <v>30839</v>
      </c>
      <c r="L17" s="53" t="s">
        <v>262</v>
      </c>
      <c r="M17" s="54" t="s">
        <v>256</v>
      </c>
      <c r="N17" s="54" t="s">
        <v>37</v>
      </c>
      <c r="O17" s="55" t="s">
        <v>263</v>
      </c>
      <c r="P17" s="56" t="s">
        <v>264</v>
      </c>
    </row>
    <row r="18" spans="1:16" ht="12.75" customHeight="1" thickBot="1">
      <c r="A18" s="36" t="str">
        <f t="shared" si="0"/>
        <v> BBS 90 </v>
      </c>
      <c r="B18" s="6" t="str">
        <f t="shared" si="1"/>
        <v>I</v>
      </c>
      <c r="C18" s="36">
        <f t="shared" si="2"/>
        <v>47469.330999999998</v>
      </c>
      <c r="D18" s="21" t="str">
        <f t="shared" si="3"/>
        <v>vis</v>
      </c>
      <c r="E18" s="52">
        <f>VLOOKUP(C18,Active!C$21:E$973,3,FALSE)</f>
        <v>30897.863462120153</v>
      </c>
      <c r="F18" s="6" t="s">
        <v>37</v>
      </c>
      <c r="G18" s="21" t="str">
        <f t="shared" si="4"/>
        <v>47469.331</v>
      </c>
      <c r="H18" s="36">
        <f t="shared" si="5"/>
        <v>30898</v>
      </c>
      <c r="I18" s="53" t="s">
        <v>265</v>
      </c>
      <c r="J18" s="54" t="s">
        <v>266</v>
      </c>
      <c r="K18" s="53">
        <v>30898</v>
      </c>
      <c r="L18" s="53" t="s">
        <v>267</v>
      </c>
      <c r="M18" s="54" t="s">
        <v>235</v>
      </c>
      <c r="N18" s="54"/>
      <c r="O18" s="55" t="s">
        <v>268</v>
      </c>
      <c r="P18" s="55" t="s">
        <v>269</v>
      </c>
    </row>
    <row r="19" spans="1:16" ht="12.75" customHeight="1" thickBot="1">
      <c r="A19" s="36" t="str">
        <f t="shared" si="0"/>
        <v> BBS 90 </v>
      </c>
      <c r="B19" s="6" t="str">
        <f t="shared" si="1"/>
        <v>I</v>
      </c>
      <c r="C19" s="36">
        <f t="shared" si="2"/>
        <v>47481.36</v>
      </c>
      <c r="D19" s="21" t="str">
        <f t="shared" si="3"/>
        <v>vis</v>
      </c>
      <c r="E19" s="52">
        <f>VLOOKUP(C19,Active!C$21:E$973,3,FALSE)</f>
        <v>30920.890158089653</v>
      </c>
      <c r="F19" s="6" t="s">
        <v>37</v>
      </c>
      <c r="G19" s="21" t="str">
        <f t="shared" si="4"/>
        <v>47481.36</v>
      </c>
      <c r="H19" s="36">
        <f t="shared" si="5"/>
        <v>30921</v>
      </c>
      <c r="I19" s="53" t="s">
        <v>274</v>
      </c>
      <c r="J19" s="54" t="s">
        <v>275</v>
      </c>
      <c r="K19" s="53">
        <v>30921</v>
      </c>
      <c r="L19" s="53" t="s">
        <v>276</v>
      </c>
      <c r="M19" s="54" t="s">
        <v>235</v>
      </c>
      <c r="N19" s="54"/>
      <c r="O19" s="55" t="s">
        <v>268</v>
      </c>
      <c r="P19" s="55" t="s">
        <v>269</v>
      </c>
    </row>
    <row r="20" spans="1:16" ht="12.75" customHeight="1" thickBot="1">
      <c r="A20" s="36" t="str">
        <f t="shared" si="0"/>
        <v> BBS 90 </v>
      </c>
      <c r="B20" s="6" t="str">
        <f t="shared" si="1"/>
        <v>I</v>
      </c>
      <c r="C20" s="36">
        <f t="shared" si="2"/>
        <v>47504.35</v>
      </c>
      <c r="D20" s="21" t="str">
        <f t="shared" si="3"/>
        <v>vis</v>
      </c>
      <c r="E20" s="52">
        <f>VLOOKUP(C20,Active!C$21:E$973,3,FALSE)</f>
        <v>30964.899114805808</v>
      </c>
      <c r="F20" s="6" t="s">
        <v>37</v>
      </c>
      <c r="G20" s="21" t="str">
        <f t="shared" si="4"/>
        <v>47504.350</v>
      </c>
      <c r="H20" s="36">
        <f t="shared" si="5"/>
        <v>30965</v>
      </c>
      <c r="I20" s="53" t="s">
        <v>277</v>
      </c>
      <c r="J20" s="54" t="s">
        <v>278</v>
      </c>
      <c r="K20" s="53">
        <v>30965</v>
      </c>
      <c r="L20" s="53" t="s">
        <v>252</v>
      </c>
      <c r="M20" s="54" t="s">
        <v>235</v>
      </c>
      <c r="N20" s="54"/>
      <c r="O20" s="55" t="s">
        <v>268</v>
      </c>
      <c r="P20" s="55" t="s">
        <v>269</v>
      </c>
    </row>
    <row r="21" spans="1:16" ht="12.75" customHeight="1" thickBot="1">
      <c r="A21" s="36" t="str">
        <f t="shared" si="0"/>
        <v> BBS 94 </v>
      </c>
      <c r="B21" s="6" t="str">
        <f t="shared" si="1"/>
        <v>I</v>
      </c>
      <c r="C21" s="36">
        <f t="shared" si="2"/>
        <v>47912.315999999999</v>
      </c>
      <c r="D21" s="21" t="str">
        <f t="shared" si="3"/>
        <v>vis</v>
      </c>
      <c r="E21" s="52">
        <f>VLOOKUP(C21,Active!C$21:E$973,3,FALSE)</f>
        <v>31745.854227274951</v>
      </c>
      <c r="F21" s="6" t="s">
        <v>37</v>
      </c>
      <c r="G21" s="21" t="str">
        <f t="shared" si="4"/>
        <v>47912.316</v>
      </c>
      <c r="H21" s="36">
        <f t="shared" si="5"/>
        <v>31746</v>
      </c>
      <c r="I21" s="53" t="s">
        <v>283</v>
      </c>
      <c r="J21" s="54" t="s">
        <v>284</v>
      </c>
      <c r="K21" s="53">
        <v>31746</v>
      </c>
      <c r="L21" s="53" t="s">
        <v>158</v>
      </c>
      <c r="M21" s="54" t="s">
        <v>235</v>
      </c>
      <c r="N21" s="54"/>
      <c r="O21" s="55" t="s">
        <v>285</v>
      </c>
      <c r="P21" s="55" t="s">
        <v>286</v>
      </c>
    </row>
    <row r="22" spans="1:16" ht="12.75" customHeight="1" thickBot="1">
      <c r="A22" s="36" t="str">
        <f t="shared" si="0"/>
        <v> BBS 100 </v>
      </c>
      <c r="B22" s="6" t="str">
        <f t="shared" si="1"/>
        <v>II</v>
      </c>
      <c r="C22" s="36">
        <f t="shared" si="2"/>
        <v>48623.31</v>
      </c>
      <c r="D22" s="21" t="str">
        <f t="shared" si="3"/>
        <v>vis</v>
      </c>
      <c r="E22" s="52">
        <f>VLOOKUP(C22,Active!C$21:E$973,3,FALSE)</f>
        <v>33106.885291713857</v>
      </c>
      <c r="F22" s="6" t="str">
        <f>LEFT(M22,1)</f>
        <v>V</v>
      </c>
      <c r="G22" s="21" t="str">
        <f t="shared" si="4"/>
        <v>48623.310</v>
      </c>
      <c r="H22" s="36">
        <f t="shared" si="5"/>
        <v>33107.5</v>
      </c>
      <c r="I22" s="53" t="s">
        <v>299</v>
      </c>
      <c r="J22" s="54" t="s">
        <v>300</v>
      </c>
      <c r="K22" s="53">
        <v>33107.5</v>
      </c>
      <c r="L22" s="53" t="s">
        <v>301</v>
      </c>
      <c r="M22" s="54" t="s">
        <v>235</v>
      </c>
      <c r="N22" s="54"/>
      <c r="O22" s="55" t="s">
        <v>285</v>
      </c>
      <c r="P22" s="55" t="s">
        <v>302</v>
      </c>
    </row>
    <row r="23" spans="1:16" ht="12.75" customHeight="1" thickBot="1">
      <c r="A23" s="36" t="str">
        <f t="shared" si="0"/>
        <v>BAVM 102 </v>
      </c>
      <c r="B23" s="6" t="str">
        <f t="shared" si="1"/>
        <v>I</v>
      </c>
      <c r="C23" s="36">
        <f t="shared" si="2"/>
        <v>50441.251900000003</v>
      </c>
      <c r="D23" s="21" t="str">
        <f t="shared" si="3"/>
        <v>PE</v>
      </c>
      <c r="E23" s="52">
        <f>VLOOKUP(C23,Active!C$21:E$973,3,FALSE)</f>
        <v>36586.908188173045</v>
      </c>
      <c r="F23" s="6" t="str">
        <f>LEFT(M23,1)</f>
        <v>E</v>
      </c>
      <c r="G23" s="21" t="str">
        <f t="shared" si="4"/>
        <v>50441.2519</v>
      </c>
      <c r="H23" s="36">
        <f t="shared" si="5"/>
        <v>36588</v>
      </c>
      <c r="I23" s="53" t="s">
        <v>303</v>
      </c>
      <c r="J23" s="54" t="s">
        <v>304</v>
      </c>
      <c r="K23" s="53">
        <v>36588</v>
      </c>
      <c r="L23" s="53" t="s">
        <v>305</v>
      </c>
      <c r="M23" s="54" t="s">
        <v>256</v>
      </c>
      <c r="N23" s="54" t="s">
        <v>306</v>
      </c>
      <c r="O23" s="55" t="s">
        <v>307</v>
      </c>
      <c r="P23" s="56" t="s">
        <v>308</v>
      </c>
    </row>
    <row r="24" spans="1:16" ht="12.75" customHeight="1" thickBot="1">
      <c r="A24" s="36" t="str">
        <f t="shared" si="0"/>
        <v>BAVM 111 </v>
      </c>
      <c r="B24" s="6" t="str">
        <f t="shared" si="1"/>
        <v>II</v>
      </c>
      <c r="C24" s="36">
        <f t="shared" si="2"/>
        <v>50743.455300000001</v>
      </c>
      <c r="D24" s="21" t="str">
        <f t="shared" si="3"/>
        <v>PE</v>
      </c>
      <c r="E24" s="52">
        <f>VLOOKUP(C24,Active!C$21:E$973,3,FALSE)</f>
        <v>37165.405637067204</v>
      </c>
      <c r="F24" s="6" t="str">
        <f>LEFT(M24,1)</f>
        <v>E</v>
      </c>
      <c r="G24" s="21" t="str">
        <f t="shared" si="4"/>
        <v>50743.4553</v>
      </c>
      <c r="H24" s="36">
        <f t="shared" si="5"/>
        <v>37166.5</v>
      </c>
      <c r="I24" s="53" t="s">
        <v>309</v>
      </c>
      <c r="J24" s="54" t="s">
        <v>310</v>
      </c>
      <c r="K24" s="53">
        <v>37166.5</v>
      </c>
      <c r="L24" s="53" t="s">
        <v>311</v>
      </c>
      <c r="M24" s="54" t="s">
        <v>256</v>
      </c>
      <c r="N24" s="54" t="s">
        <v>306</v>
      </c>
      <c r="O24" s="55" t="s">
        <v>307</v>
      </c>
      <c r="P24" s="56" t="s">
        <v>312</v>
      </c>
    </row>
    <row r="25" spans="1:16" ht="12.75" customHeight="1" thickBot="1">
      <c r="A25" s="36" t="str">
        <f t="shared" si="0"/>
        <v>BAVM 111 </v>
      </c>
      <c r="B25" s="6" t="str">
        <f t="shared" si="1"/>
        <v>I</v>
      </c>
      <c r="C25" s="36">
        <f t="shared" si="2"/>
        <v>50770.3583</v>
      </c>
      <c r="D25" s="21" t="str">
        <f t="shared" si="3"/>
        <v>vis</v>
      </c>
      <c r="E25" s="52">
        <f>VLOOKUP(C25,Active!C$21:E$973,3,FALSE)</f>
        <v>37216.905113471505</v>
      </c>
      <c r="F25" s="6" t="s">
        <v>37</v>
      </c>
      <c r="G25" s="21" t="str">
        <f t="shared" si="4"/>
        <v>50770.3583</v>
      </c>
      <c r="H25" s="36">
        <f t="shared" si="5"/>
        <v>37218</v>
      </c>
      <c r="I25" s="53" t="s">
        <v>313</v>
      </c>
      <c r="J25" s="54" t="s">
        <v>314</v>
      </c>
      <c r="K25" s="53">
        <v>37218</v>
      </c>
      <c r="L25" s="53" t="s">
        <v>315</v>
      </c>
      <c r="M25" s="54" t="s">
        <v>256</v>
      </c>
      <c r="N25" s="54" t="s">
        <v>306</v>
      </c>
      <c r="O25" s="55" t="s">
        <v>307</v>
      </c>
      <c r="P25" s="56" t="s">
        <v>312</v>
      </c>
    </row>
    <row r="26" spans="1:16" ht="12.75" customHeight="1" thickBot="1">
      <c r="A26" s="36" t="str">
        <f t="shared" si="0"/>
        <v>BAVM 117 </v>
      </c>
      <c r="B26" s="6" t="str">
        <f t="shared" si="1"/>
        <v>II</v>
      </c>
      <c r="C26" s="36">
        <f t="shared" si="2"/>
        <v>51137.338300000003</v>
      </c>
      <c r="D26" s="21" t="str">
        <f t="shared" si="3"/>
        <v>vis</v>
      </c>
      <c r="E26" s="52">
        <f>VLOOKUP(C26,Active!C$21:E$973,3,FALSE)</f>
        <v>37919.402152866765</v>
      </c>
      <c r="F26" s="6" t="s">
        <v>37</v>
      </c>
      <c r="G26" s="21" t="str">
        <f t="shared" si="4"/>
        <v>51137.3383</v>
      </c>
      <c r="H26" s="36">
        <f t="shared" si="5"/>
        <v>37920.5</v>
      </c>
      <c r="I26" s="53" t="s">
        <v>316</v>
      </c>
      <c r="J26" s="54" t="s">
        <v>317</v>
      </c>
      <c r="K26" s="53">
        <v>37920.5</v>
      </c>
      <c r="L26" s="53" t="s">
        <v>318</v>
      </c>
      <c r="M26" s="54" t="s">
        <v>256</v>
      </c>
      <c r="N26" s="54" t="s">
        <v>319</v>
      </c>
      <c r="O26" s="55" t="s">
        <v>307</v>
      </c>
      <c r="P26" s="56" t="s">
        <v>320</v>
      </c>
    </row>
    <row r="27" spans="1:16" ht="12.75" customHeight="1" thickBot="1">
      <c r="A27" s="36" t="str">
        <f t="shared" si="0"/>
        <v>BAVM 132 </v>
      </c>
      <c r="B27" s="6" t="str">
        <f t="shared" si="1"/>
        <v>I</v>
      </c>
      <c r="C27" s="36">
        <f t="shared" si="2"/>
        <v>51494.394</v>
      </c>
      <c r="D27" s="21" t="str">
        <f t="shared" si="3"/>
        <v>vis</v>
      </c>
      <c r="E27" s="52">
        <f>VLOOKUP(C27,Active!C$21:E$973,3,FALSE)</f>
        <v>38602.901450237739</v>
      </c>
      <c r="F27" s="6" t="s">
        <v>37</v>
      </c>
      <c r="G27" s="21" t="str">
        <f t="shared" si="4"/>
        <v>51494.3940</v>
      </c>
      <c r="H27" s="36">
        <f t="shared" si="5"/>
        <v>38604</v>
      </c>
      <c r="I27" s="53" t="s">
        <v>321</v>
      </c>
      <c r="J27" s="54" t="s">
        <v>322</v>
      </c>
      <c r="K27" s="53" t="s">
        <v>323</v>
      </c>
      <c r="L27" s="53" t="s">
        <v>324</v>
      </c>
      <c r="M27" s="54" t="s">
        <v>256</v>
      </c>
      <c r="N27" s="54" t="s">
        <v>319</v>
      </c>
      <c r="O27" s="55" t="s">
        <v>307</v>
      </c>
      <c r="P27" s="56" t="s">
        <v>325</v>
      </c>
    </row>
    <row r="28" spans="1:16" ht="12.75" customHeight="1" thickBot="1">
      <c r="A28" s="36" t="str">
        <f t="shared" si="0"/>
        <v>BAVM 152 </v>
      </c>
      <c r="B28" s="6" t="str">
        <f t="shared" si="1"/>
        <v>I</v>
      </c>
      <c r="C28" s="36">
        <f t="shared" si="2"/>
        <v>51899.251700000001</v>
      </c>
      <c r="D28" s="21" t="str">
        <f t="shared" si="3"/>
        <v>vis</v>
      </c>
      <c r="E28" s="52">
        <f>VLOOKUP(C28,Active!C$21:E$973,3,FALSE)</f>
        <v>39377.906452217067</v>
      </c>
      <c r="F28" s="6" t="s">
        <v>37</v>
      </c>
      <c r="G28" s="21" t="str">
        <f t="shared" si="4"/>
        <v>51899.2517</v>
      </c>
      <c r="H28" s="36">
        <f t="shared" si="5"/>
        <v>39379</v>
      </c>
      <c r="I28" s="53" t="s">
        <v>337</v>
      </c>
      <c r="J28" s="54" t="s">
        <v>338</v>
      </c>
      <c r="K28" s="53" t="s">
        <v>339</v>
      </c>
      <c r="L28" s="53" t="s">
        <v>340</v>
      </c>
      <c r="M28" s="54" t="s">
        <v>256</v>
      </c>
      <c r="N28" s="54" t="s">
        <v>319</v>
      </c>
      <c r="O28" s="55" t="s">
        <v>307</v>
      </c>
      <c r="P28" s="56" t="s">
        <v>341</v>
      </c>
    </row>
    <row r="29" spans="1:16" ht="12.75" customHeight="1" thickBot="1">
      <c r="A29" s="36" t="str">
        <f t="shared" si="0"/>
        <v>IBVS 6011 </v>
      </c>
      <c r="B29" s="6" t="str">
        <f t="shared" si="1"/>
        <v>I</v>
      </c>
      <c r="C29" s="36">
        <f t="shared" si="2"/>
        <v>55896.609900000003</v>
      </c>
      <c r="D29" s="21" t="str">
        <f t="shared" si="3"/>
        <v>vis</v>
      </c>
      <c r="E29" s="52">
        <f>VLOOKUP(C29,Active!C$21:E$973,3,FALSE)</f>
        <v>47029.910106101081</v>
      </c>
      <c r="F29" s="6" t="s">
        <v>37</v>
      </c>
      <c r="G29" s="21" t="str">
        <f t="shared" si="4"/>
        <v>55896.6099</v>
      </c>
      <c r="H29" s="36">
        <f t="shared" si="5"/>
        <v>47031</v>
      </c>
      <c r="I29" s="53" t="s">
        <v>386</v>
      </c>
      <c r="J29" s="54" t="s">
        <v>387</v>
      </c>
      <c r="K29" s="53" t="s">
        <v>388</v>
      </c>
      <c r="L29" s="53" t="s">
        <v>389</v>
      </c>
      <c r="M29" s="54" t="s">
        <v>376</v>
      </c>
      <c r="N29" s="54" t="s">
        <v>37</v>
      </c>
      <c r="O29" s="55" t="s">
        <v>390</v>
      </c>
      <c r="P29" s="56" t="s">
        <v>391</v>
      </c>
    </row>
    <row r="30" spans="1:16" ht="12.75" customHeight="1" thickBot="1">
      <c r="A30" s="36" t="str">
        <f t="shared" si="0"/>
        <v>IBVS 6093 </v>
      </c>
      <c r="B30" s="6" t="str">
        <f t="shared" si="1"/>
        <v>II</v>
      </c>
      <c r="C30" s="36">
        <f t="shared" si="2"/>
        <v>56525.309300000001</v>
      </c>
      <c r="D30" s="21" t="str">
        <f t="shared" si="3"/>
        <v>vis</v>
      </c>
      <c r="E30" s="52">
        <f>VLOOKUP(C30,Active!C$21:E$973,3,FALSE)</f>
        <v>48233.407482441951</v>
      </c>
      <c r="F30" s="6" t="s">
        <v>37</v>
      </c>
      <c r="G30" s="21" t="str">
        <f t="shared" si="4"/>
        <v>56525.3093</v>
      </c>
      <c r="H30" s="36">
        <f t="shared" si="5"/>
        <v>48234.5</v>
      </c>
      <c r="I30" s="53" t="s">
        <v>403</v>
      </c>
      <c r="J30" s="54" t="s">
        <v>404</v>
      </c>
      <c r="K30" s="53" t="s">
        <v>405</v>
      </c>
      <c r="L30" s="53" t="s">
        <v>406</v>
      </c>
      <c r="M30" s="54" t="s">
        <v>376</v>
      </c>
      <c r="N30" s="54" t="s">
        <v>37</v>
      </c>
      <c r="O30" s="55" t="s">
        <v>390</v>
      </c>
      <c r="P30" s="56" t="s">
        <v>407</v>
      </c>
    </row>
    <row r="31" spans="1:16" ht="12.75" customHeight="1" thickBot="1">
      <c r="A31" s="36" t="str">
        <f t="shared" si="0"/>
        <v> MVS 592 </v>
      </c>
      <c r="B31" s="6" t="str">
        <f t="shared" si="1"/>
        <v>I</v>
      </c>
      <c r="C31" s="36">
        <f t="shared" si="2"/>
        <v>27305.575000000001</v>
      </c>
      <c r="D31" s="21" t="str">
        <f t="shared" si="3"/>
        <v>vis</v>
      </c>
      <c r="E31" s="52">
        <f>VLOOKUP(C31,Active!C$21:E$973,3,FALSE)</f>
        <v>-7700.9127466333148</v>
      </c>
      <c r="F31" s="6" t="s">
        <v>37</v>
      </c>
      <c r="G31" s="21" t="str">
        <f t="shared" si="4"/>
        <v>27305.575</v>
      </c>
      <c r="H31" s="36">
        <f t="shared" si="5"/>
        <v>-7701</v>
      </c>
      <c r="I31" s="53" t="s">
        <v>83</v>
      </c>
      <c r="J31" s="54" t="s">
        <v>84</v>
      </c>
      <c r="K31" s="53">
        <v>-7701</v>
      </c>
      <c r="L31" s="53" t="s">
        <v>85</v>
      </c>
      <c r="M31" s="54" t="s">
        <v>86</v>
      </c>
      <c r="N31" s="54"/>
      <c r="O31" s="55" t="s">
        <v>87</v>
      </c>
      <c r="P31" s="55" t="s">
        <v>88</v>
      </c>
    </row>
    <row r="32" spans="1:16" ht="12.75" customHeight="1" thickBot="1">
      <c r="A32" s="36" t="str">
        <f t="shared" si="0"/>
        <v> MVS 592 </v>
      </c>
      <c r="B32" s="6" t="str">
        <f t="shared" si="1"/>
        <v>II</v>
      </c>
      <c r="C32" s="36">
        <f t="shared" si="2"/>
        <v>27333.49</v>
      </c>
      <c r="D32" s="21" t="str">
        <f t="shared" si="3"/>
        <v>vis</v>
      </c>
      <c r="E32" s="52">
        <f>VLOOKUP(C32,Active!C$21:E$973,3,FALSE)</f>
        <v>-7647.4760338568167</v>
      </c>
      <c r="F32" s="6" t="s">
        <v>37</v>
      </c>
      <c r="G32" s="21" t="str">
        <f t="shared" si="4"/>
        <v>27333.490</v>
      </c>
      <c r="H32" s="36">
        <f t="shared" si="5"/>
        <v>-7647.5</v>
      </c>
      <c r="I32" s="53" t="s">
        <v>89</v>
      </c>
      <c r="J32" s="54" t="s">
        <v>90</v>
      </c>
      <c r="K32" s="53">
        <v>-7647.5</v>
      </c>
      <c r="L32" s="53" t="s">
        <v>91</v>
      </c>
      <c r="M32" s="54" t="s">
        <v>86</v>
      </c>
      <c r="N32" s="54"/>
      <c r="O32" s="55" t="s">
        <v>87</v>
      </c>
      <c r="P32" s="55" t="s">
        <v>88</v>
      </c>
    </row>
    <row r="33" spans="1:16" ht="12.75" customHeight="1" thickBot="1">
      <c r="A33" s="36" t="str">
        <f t="shared" si="0"/>
        <v> MVS 592 </v>
      </c>
      <c r="B33" s="6" t="str">
        <f t="shared" si="1"/>
        <v>I</v>
      </c>
      <c r="C33" s="36">
        <f t="shared" si="2"/>
        <v>27360.406999999999</v>
      </c>
      <c r="D33" s="21" t="str">
        <f t="shared" si="3"/>
        <v>vis</v>
      </c>
      <c r="E33" s="52">
        <f>VLOOKUP(C33,Active!C$21:E$973,3,FALSE)</f>
        <v>-7595.9497577398615</v>
      </c>
      <c r="F33" s="6" t="s">
        <v>37</v>
      </c>
      <c r="G33" s="21" t="str">
        <f t="shared" si="4"/>
        <v>27360.407</v>
      </c>
      <c r="H33" s="36">
        <f t="shared" si="5"/>
        <v>-7596</v>
      </c>
      <c r="I33" s="53" t="s">
        <v>92</v>
      </c>
      <c r="J33" s="54" t="s">
        <v>93</v>
      </c>
      <c r="K33" s="53">
        <v>-7596</v>
      </c>
      <c r="L33" s="53" t="s">
        <v>94</v>
      </c>
      <c r="M33" s="54" t="s">
        <v>86</v>
      </c>
      <c r="N33" s="54"/>
      <c r="O33" s="55" t="s">
        <v>87</v>
      </c>
      <c r="P33" s="55" t="s">
        <v>88</v>
      </c>
    </row>
    <row r="34" spans="1:16" ht="12.75" customHeight="1" thickBot="1">
      <c r="A34" s="36" t="str">
        <f t="shared" si="0"/>
        <v> MVS 592 </v>
      </c>
      <c r="B34" s="6" t="str">
        <f t="shared" si="1"/>
        <v>I</v>
      </c>
      <c r="C34" s="36">
        <f t="shared" si="2"/>
        <v>27415.273000000001</v>
      </c>
      <c r="D34" s="21" t="str">
        <f t="shared" si="3"/>
        <v>vis</v>
      </c>
      <c r="E34" s="52">
        <f>VLOOKUP(C34,Active!C$21:E$973,3,FALSE)</f>
        <v>-7490.9216838299444</v>
      </c>
      <c r="F34" s="6" t="s">
        <v>37</v>
      </c>
      <c r="G34" s="21" t="str">
        <f t="shared" si="4"/>
        <v>27415.273</v>
      </c>
      <c r="H34" s="36">
        <f t="shared" si="5"/>
        <v>-7491</v>
      </c>
      <c r="I34" s="53" t="s">
        <v>95</v>
      </c>
      <c r="J34" s="54" t="s">
        <v>96</v>
      </c>
      <c r="K34" s="53">
        <v>-7491</v>
      </c>
      <c r="L34" s="53" t="s">
        <v>97</v>
      </c>
      <c r="M34" s="54" t="s">
        <v>86</v>
      </c>
      <c r="N34" s="54"/>
      <c r="O34" s="55" t="s">
        <v>87</v>
      </c>
      <c r="P34" s="55" t="s">
        <v>88</v>
      </c>
    </row>
    <row r="35" spans="1:16" ht="12.75" customHeight="1" thickBot="1">
      <c r="A35" s="36" t="str">
        <f t="shared" si="0"/>
        <v> MVS 592 </v>
      </c>
      <c r="B35" s="6" t="str">
        <f t="shared" si="1"/>
        <v>I</v>
      </c>
      <c r="C35" s="36">
        <f t="shared" si="2"/>
        <v>27416.269</v>
      </c>
      <c r="D35" s="21" t="str">
        <f t="shared" si="3"/>
        <v>vis</v>
      </c>
      <c r="E35" s="52">
        <f>VLOOKUP(C35,Active!C$21:E$973,3,FALSE)</f>
        <v>-7489.0150757007896</v>
      </c>
      <c r="F35" s="6" t="s">
        <v>37</v>
      </c>
      <c r="G35" s="21" t="str">
        <f t="shared" si="4"/>
        <v>27416.269</v>
      </c>
      <c r="H35" s="36">
        <f t="shared" si="5"/>
        <v>-7489</v>
      </c>
      <c r="I35" s="53" t="s">
        <v>98</v>
      </c>
      <c r="J35" s="54" t="s">
        <v>99</v>
      </c>
      <c r="K35" s="53">
        <v>-7489</v>
      </c>
      <c r="L35" s="53" t="s">
        <v>100</v>
      </c>
      <c r="M35" s="54" t="s">
        <v>86</v>
      </c>
      <c r="N35" s="54"/>
      <c r="O35" s="55" t="s">
        <v>87</v>
      </c>
      <c r="P35" s="55" t="s">
        <v>88</v>
      </c>
    </row>
    <row r="36" spans="1:16" ht="12.75" customHeight="1" thickBot="1">
      <c r="A36" s="36" t="str">
        <f t="shared" si="0"/>
        <v> MVS 592 </v>
      </c>
      <c r="B36" s="6" t="str">
        <f t="shared" si="1"/>
        <v>I</v>
      </c>
      <c r="C36" s="36">
        <f t="shared" si="2"/>
        <v>27688.481</v>
      </c>
      <c r="D36" s="21" t="str">
        <f t="shared" si="3"/>
        <v>vis</v>
      </c>
      <c r="E36" s="52">
        <f>VLOOKUP(C36,Active!C$21:E$973,3,FALSE)</f>
        <v>-6967.9291198234632</v>
      </c>
      <c r="F36" s="6" t="s">
        <v>37</v>
      </c>
      <c r="G36" s="21" t="str">
        <f t="shared" si="4"/>
        <v>27688.481</v>
      </c>
      <c r="H36" s="36">
        <f t="shared" si="5"/>
        <v>-6968</v>
      </c>
      <c r="I36" s="53" t="s">
        <v>101</v>
      </c>
      <c r="J36" s="54" t="s">
        <v>102</v>
      </c>
      <c r="K36" s="53">
        <v>-6968</v>
      </c>
      <c r="L36" s="53" t="s">
        <v>103</v>
      </c>
      <c r="M36" s="54" t="s">
        <v>86</v>
      </c>
      <c r="N36" s="54"/>
      <c r="O36" s="55" t="s">
        <v>87</v>
      </c>
      <c r="P36" s="55" t="s">
        <v>88</v>
      </c>
    </row>
    <row r="37" spans="1:16" ht="12.75" customHeight="1" thickBot="1">
      <c r="A37" s="36" t="str">
        <f t="shared" si="0"/>
        <v> MVS 592 </v>
      </c>
      <c r="B37" s="6" t="str">
        <f t="shared" si="1"/>
        <v>II</v>
      </c>
      <c r="C37" s="36">
        <f t="shared" si="2"/>
        <v>27696.555</v>
      </c>
      <c r="D37" s="21" t="str">
        <f t="shared" si="3"/>
        <v>vis</v>
      </c>
      <c r="E37" s="52">
        <f>VLOOKUP(C37,Active!C$21:E$973,3,FALSE)</f>
        <v>-6952.4733426800822</v>
      </c>
      <c r="F37" s="6" t="s">
        <v>37</v>
      </c>
      <c r="G37" s="21" t="str">
        <f t="shared" si="4"/>
        <v>27696.555</v>
      </c>
      <c r="H37" s="36">
        <f t="shared" si="5"/>
        <v>-6952.5</v>
      </c>
      <c r="I37" s="53" t="s">
        <v>104</v>
      </c>
      <c r="J37" s="54" t="s">
        <v>105</v>
      </c>
      <c r="K37" s="53">
        <v>-6952.5</v>
      </c>
      <c r="L37" s="53" t="s">
        <v>106</v>
      </c>
      <c r="M37" s="54" t="s">
        <v>86</v>
      </c>
      <c r="N37" s="54"/>
      <c r="O37" s="55" t="s">
        <v>87</v>
      </c>
      <c r="P37" s="55" t="s">
        <v>88</v>
      </c>
    </row>
    <row r="38" spans="1:16" ht="12.75" customHeight="1" thickBot="1">
      <c r="A38" s="36" t="str">
        <f t="shared" si="0"/>
        <v> MVS 592 </v>
      </c>
      <c r="B38" s="6" t="str">
        <f t="shared" si="1"/>
        <v>I</v>
      </c>
      <c r="C38" s="36">
        <f t="shared" si="2"/>
        <v>27745.393</v>
      </c>
      <c r="D38" s="21" t="str">
        <f t="shared" si="3"/>
        <v>vis</v>
      </c>
      <c r="E38" s="52">
        <f>VLOOKUP(C38,Active!C$21:E$973,3,FALSE)</f>
        <v>-6858.9844593349808</v>
      </c>
      <c r="F38" s="6" t="s">
        <v>37</v>
      </c>
      <c r="G38" s="21" t="str">
        <f t="shared" si="4"/>
        <v>27745.393</v>
      </c>
      <c r="H38" s="36">
        <f t="shared" si="5"/>
        <v>-6859</v>
      </c>
      <c r="I38" s="53" t="s">
        <v>107</v>
      </c>
      <c r="J38" s="54" t="s">
        <v>108</v>
      </c>
      <c r="K38" s="53">
        <v>-6859</v>
      </c>
      <c r="L38" s="53" t="s">
        <v>109</v>
      </c>
      <c r="M38" s="54" t="s">
        <v>86</v>
      </c>
      <c r="N38" s="54"/>
      <c r="O38" s="55" t="s">
        <v>87</v>
      </c>
      <c r="P38" s="55" t="s">
        <v>88</v>
      </c>
    </row>
    <row r="39" spans="1:16" ht="12.75" customHeight="1" thickBot="1">
      <c r="A39" s="36" t="str">
        <f t="shared" si="0"/>
        <v> MVS 592 </v>
      </c>
      <c r="B39" s="6" t="str">
        <f t="shared" si="1"/>
        <v>II</v>
      </c>
      <c r="C39" s="36">
        <f t="shared" si="2"/>
        <v>28045.561000000002</v>
      </c>
      <c r="D39" s="21" t="str">
        <f t="shared" si="3"/>
        <v>vis</v>
      </c>
      <c r="E39" s="52">
        <f>VLOOKUP(C39,Active!C$21:E$973,3,FALSE)</f>
        <v>-6284.3833058083674</v>
      </c>
      <c r="F39" s="6" t="s">
        <v>37</v>
      </c>
      <c r="G39" s="21" t="str">
        <f t="shared" si="4"/>
        <v>28045.561</v>
      </c>
      <c r="H39" s="36">
        <f t="shared" si="5"/>
        <v>-6284.5</v>
      </c>
      <c r="I39" s="53" t="s">
        <v>110</v>
      </c>
      <c r="J39" s="54" t="s">
        <v>111</v>
      </c>
      <c r="K39" s="53">
        <v>-6284.5</v>
      </c>
      <c r="L39" s="53" t="s">
        <v>112</v>
      </c>
      <c r="M39" s="54" t="s">
        <v>86</v>
      </c>
      <c r="N39" s="54"/>
      <c r="O39" s="55" t="s">
        <v>87</v>
      </c>
      <c r="P39" s="55" t="s">
        <v>88</v>
      </c>
    </row>
    <row r="40" spans="1:16" ht="12.75" customHeight="1" thickBot="1">
      <c r="A40" s="36" t="str">
        <f t="shared" si="0"/>
        <v> MVS 592 </v>
      </c>
      <c r="B40" s="6" t="str">
        <f t="shared" si="1"/>
        <v>II</v>
      </c>
      <c r="C40" s="36">
        <f t="shared" si="2"/>
        <v>28046.536</v>
      </c>
      <c r="D40" s="21" t="str">
        <f t="shared" si="3"/>
        <v>vis</v>
      </c>
      <c r="E40" s="52">
        <f>VLOOKUP(C40,Active!C$21:E$973,3,FALSE)</f>
        <v>-6282.5168972482024</v>
      </c>
      <c r="F40" s="6" t="s">
        <v>37</v>
      </c>
      <c r="G40" s="21" t="str">
        <f t="shared" si="4"/>
        <v>28046.536</v>
      </c>
      <c r="H40" s="36">
        <f t="shared" si="5"/>
        <v>-6282.5</v>
      </c>
      <c r="I40" s="53" t="s">
        <v>113</v>
      </c>
      <c r="J40" s="54" t="s">
        <v>114</v>
      </c>
      <c r="K40" s="53">
        <v>-6282.5</v>
      </c>
      <c r="L40" s="53" t="s">
        <v>115</v>
      </c>
      <c r="M40" s="54" t="s">
        <v>86</v>
      </c>
      <c r="N40" s="54"/>
      <c r="O40" s="55" t="s">
        <v>87</v>
      </c>
      <c r="P40" s="55" t="s">
        <v>88</v>
      </c>
    </row>
    <row r="41" spans="1:16" ht="12.75" customHeight="1" thickBot="1">
      <c r="A41" s="36" t="str">
        <f t="shared" si="0"/>
        <v> MVS 592 </v>
      </c>
      <c r="B41" s="6" t="str">
        <f t="shared" si="1"/>
        <v>I</v>
      </c>
      <c r="C41" s="36">
        <f t="shared" si="2"/>
        <v>28053.614000000001</v>
      </c>
      <c r="D41" s="21" t="str">
        <f t="shared" si="3"/>
        <v>vis</v>
      </c>
      <c r="E41" s="52">
        <f>VLOOKUP(C41,Active!C$21:E$973,3,FALSE)</f>
        <v>-6268.9677282339771</v>
      </c>
      <c r="F41" s="6" t="s">
        <v>37</v>
      </c>
      <c r="G41" s="21" t="str">
        <f t="shared" si="4"/>
        <v>28053.614</v>
      </c>
      <c r="H41" s="36">
        <f t="shared" si="5"/>
        <v>-6269</v>
      </c>
      <c r="I41" s="53" t="s">
        <v>116</v>
      </c>
      <c r="J41" s="54" t="s">
        <v>117</v>
      </c>
      <c r="K41" s="53">
        <v>-6269</v>
      </c>
      <c r="L41" s="53" t="s">
        <v>118</v>
      </c>
      <c r="M41" s="54" t="s">
        <v>86</v>
      </c>
      <c r="N41" s="54"/>
      <c r="O41" s="55" t="s">
        <v>87</v>
      </c>
      <c r="P41" s="55" t="s">
        <v>88</v>
      </c>
    </row>
    <row r="42" spans="1:16" ht="12.75" customHeight="1" thickBot="1">
      <c r="A42" s="36" t="str">
        <f t="shared" si="0"/>
        <v> MVS 592 </v>
      </c>
      <c r="B42" s="6" t="str">
        <f t="shared" si="1"/>
        <v>I</v>
      </c>
      <c r="C42" s="36">
        <f t="shared" si="2"/>
        <v>28108.463</v>
      </c>
      <c r="D42" s="21" t="str">
        <f t="shared" si="3"/>
        <v>vis</v>
      </c>
      <c r="E42" s="52">
        <f>VLOOKUP(C42,Active!C$21:E$973,3,FALSE)</f>
        <v>-6163.9721968322947</v>
      </c>
      <c r="F42" s="6" t="s">
        <v>37</v>
      </c>
      <c r="G42" s="21" t="str">
        <f t="shared" si="4"/>
        <v>28108.463</v>
      </c>
      <c r="H42" s="36">
        <f t="shared" si="5"/>
        <v>-6164</v>
      </c>
      <c r="I42" s="53" t="s">
        <v>119</v>
      </c>
      <c r="J42" s="54" t="s">
        <v>120</v>
      </c>
      <c r="K42" s="53">
        <v>-6164</v>
      </c>
      <c r="L42" s="53" t="s">
        <v>121</v>
      </c>
      <c r="M42" s="54" t="s">
        <v>86</v>
      </c>
      <c r="N42" s="54"/>
      <c r="O42" s="55" t="s">
        <v>87</v>
      </c>
      <c r="P42" s="55" t="s">
        <v>88</v>
      </c>
    </row>
    <row r="43" spans="1:16" ht="12.75" customHeight="1" thickBot="1">
      <c r="A43" s="36" t="str">
        <f t="shared" ref="A43:A74" si="6">P43</f>
        <v> MN 99.571 </v>
      </c>
      <c r="B43" s="6" t="str">
        <f t="shared" ref="B43:B74" si="7">IF(H43=INT(H43),"I","II")</f>
        <v>I</v>
      </c>
      <c r="C43" s="36">
        <f t="shared" ref="C43:C74" si="8">1*G43</f>
        <v>28457.43</v>
      </c>
      <c r="D43" s="21" t="str">
        <f t="shared" ref="D43:D74" si="9">VLOOKUP(F43,I$1:J$5,2,FALSE)</f>
        <v>vis</v>
      </c>
      <c r="E43" s="52">
        <f>VLOOKUP(C43,Active!C$21:E$973,3,FALSE)</f>
        <v>-5495.956816302988</v>
      </c>
      <c r="F43" s="6" t="s">
        <v>37</v>
      </c>
      <c r="G43" s="21" t="str">
        <f t="shared" ref="G43:G74" si="10">MID(I43,3,LEN(I43)-3)</f>
        <v>28457.43</v>
      </c>
      <c r="H43" s="36">
        <f t="shared" ref="H43:H74" si="11">1*K43</f>
        <v>-5496</v>
      </c>
      <c r="I43" s="53" t="s">
        <v>122</v>
      </c>
      <c r="J43" s="54" t="s">
        <v>123</v>
      </c>
      <c r="K43" s="53">
        <v>-5496</v>
      </c>
      <c r="L43" s="53" t="s">
        <v>124</v>
      </c>
      <c r="M43" s="54" t="s">
        <v>86</v>
      </c>
      <c r="N43" s="54"/>
      <c r="O43" s="55" t="s">
        <v>125</v>
      </c>
      <c r="P43" s="55" t="s">
        <v>126</v>
      </c>
    </row>
    <row r="44" spans="1:16" ht="12.75" customHeight="1" thickBot="1">
      <c r="A44" s="36" t="str">
        <f t="shared" si="6"/>
        <v> MN 99.571 </v>
      </c>
      <c r="B44" s="6" t="str">
        <f t="shared" si="7"/>
        <v>I</v>
      </c>
      <c r="C44" s="36">
        <f t="shared" si="8"/>
        <v>28490.34</v>
      </c>
      <c r="D44" s="21" t="str">
        <f t="shared" si="9"/>
        <v>vis</v>
      </c>
      <c r="E44" s="52">
        <f>VLOOKUP(C44,Active!C$21:E$973,3,FALSE)</f>
        <v>-5432.9583489028637</v>
      </c>
      <c r="F44" s="6" t="s">
        <v>37</v>
      </c>
      <c r="G44" s="21" t="str">
        <f t="shared" si="10"/>
        <v>28490.34</v>
      </c>
      <c r="H44" s="36">
        <f t="shared" si="11"/>
        <v>-5433</v>
      </c>
      <c r="I44" s="53" t="s">
        <v>127</v>
      </c>
      <c r="J44" s="54" t="s">
        <v>128</v>
      </c>
      <c r="K44" s="53">
        <v>-5433</v>
      </c>
      <c r="L44" s="53" t="s">
        <v>124</v>
      </c>
      <c r="M44" s="54" t="s">
        <v>86</v>
      </c>
      <c r="N44" s="54"/>
      <c r="O44" s="55" t="s">
        <v>125</v>
      </c>
      <c r="P44" s="55" t="s">
        <v>126</v>
      </c>
    </row>
    <row r="45" spans="1:16" ht="12.75" customHeight="1" thickBot="1">
      <c r="A45" s="36" t="str">
        <f t="shared" si="6"/>
        <v> MN 99.571 </v>
      </c>
      <c r="B45" s="6" t="str">
        <f t="shared" si="7"/>
        <v>II</v>
      </c>
      <c r="C45" s="36">
        <f t="shared" si="8"/>
        <v>28506.3</v>
      </c>
      <c r="D45" s="21" t="str">
        <f t="shared" si="9"/>
        <v>vis</v>
      </c>
      <c r="E45" s="52">
        <f>VLOOKUP(C45,Active!C$21:E$973,3,FALSE)</f>
        <v>-5402.4066764718109</v>
      </c>
      <c r="F45" s="6" t="s">
        <v>37</v>
      </c>
      <c r="G45" s="21" t="str">
        <f t="shared" si="10"/>
        <v>28506.30</v>
      </c>
      <c r="H45" s="36">
        <f t="shared" si="11"/>
        <v>-5402.5</v>
      </c>
      <c r="I45" s="53" t="s">
        <v>129</v>
      </c>
      <c r="J45" s="54" t="s">
        <v>130</v>
      </c>
      <c r="K45" s="53">
        <v>-5402.5</v>
      </c>
      <c r="L45" s="53" t="s">
        <v>131</v>
      </c>
      <c r="M45" s="54" t="s">
        <v>86</v>
      </c>
      <c r="N45" s="54"/>
      <c r="O45" s="55" t="s">
        <v>125</v>
      </c>
      <c r="P45" s="55" t="s">
        <v>126</v>
      </c>
    </row>
    <row r="46" spans="1:16" ht="12.75" customHeight="1" thickBot="1">
      <c r="A46" s="36" t="str">
        <f t="shared" si="6"/>
        <v> MN 99.571 </v>
      </c>
      <c r="B46" s="6" t="str">
        <f t="shared" si="7"/>
        <v>II</v>
      </c>
      <c r="C46" s="36">
        <f t="shared" si="8"/>
        <v>28507.29</v>
      </c>
      <c r="D46" s="21" t="str">
        <f t="shared" si="9"/>
        <v>vis</v>
      </c>
      <c r="E46" s="52">
        <f>VLOOKUP(C46,Active!C$21:E$973,3,FALSE)</f>
        <v>-5400.5115539337912</v>
      </c>
      <c r="F46" s="6" t="s">
        <v>37</v>
      </c>
      <c r="G46" s="21" t="str">
        <f t="shared" si="10"/>
        <v>28507.29</v>
      </c>
      <c r="H46" s="36">
        <f t="shared" si="11"/>
        <v>-5400.5</v>
      </c>
      <c r="I46" s="53" t="s">
        <v>132</v>
      </c>
      <c r="J46" s="54" t="s">
        <v>133</v>
      </c>
      <c r="K46" s="53">
        <v>-5400.5</v>
      </c>
      <c r="L46" s="53" t="s">
        <v>134</v>
      </c>
      <c r="M46" s="54" t="s">
        <v>86</v>
      </c>
      <c r="N46" s="54"/>
      <c r="O46" s="55" t="s">
        <v>125</v>
      </c>
      <c r="P46" s="55" t="s">
        <v>126</v>
      </c>
    </row>
    <row r="47" spans="1:16" ht="12.75" customHeight="1" thickBot="1">
      <c r="A47" s="36" t="str">
        <f t="shared" si="6"/>
        <v> MN 99.571 </v>
      </c>
      <c r="B47" s="6" t="str">
        <f t="shared" si="7"/>
        <v>I</v>
      </c>
      <c r="C47" s="36">
        <f t="shared" si="8"/>
        <v>28719.71</v>
      </c>
      <c r="D47" s="21" t="str">
        <f t="shared" si="9"/>
        <v>vis</v>
      </c>
      <c r="E47" s="52">
        <f>VLOOKUP(C47,Active!C$21:E$973,3,FALSE)</f>
        <v>-4993.8833422919051</v>
      </c>
      <c r="F47" s="6" t="s">
        <v>37</v>
      </c>
      <c r="G47" s="21" t="str">
        <f t="shared" si="10"/>
        <v>28719.71</v>
      </c>
      <c r="H47" s="36">
        <f t="shared" si="11"/>
        <v>-4994</v>
      </c>
      <c r="I47" s="53" t="s">
        <v>135</v>
      </c>
      <c r="J47" s="54" t="s">
        <v>136</v>
      </c>
      <c r="K47" s="53">
        <v>-4994</v>
      </c>
      <c r="L47" s="53" t="s">
        <v>137</v>
      </c>
      <c r="M47" s="54" t="s">
        <v>86</v>
      </c>
      <c r="N47" s="54"/>
      <c r="O47" s="55" t="s">
        <v>125</v>
      </c>
      <c r="P47" s="55" t="s">
        <v>126</v>
      </c>
    </row>
    <row r="48" spans="1:16" ht="12.75" customHeight="1" thickBot="1">
      <c r="A48" s="36" t="str">
        <f t="shared" si="6"/>
        <v> MN 99.571 </v>
      </c>
      <c r="B48" s="6" t="str">
        <f t="shared" si="7"/>
        <v>I</v>
      </c>
      <c r="C48" s="36">
        <f t="shared" si="8"/>
        <v>28730.68</v>
      </c>
      <c r="D48" s="21" t="str">
        <f t="shared" si="9"/>
        <v>vis</v>
      </c>
      <c r="E48" s="52">
        <f>VLOOKUP(C48,Active!C$21:E$973,3,FALSE)</f>
        <v>-4972.8838531585279</v>
      </c>
      <c r="F48" s="6" t="s">
        <v>37</v>
      </c>
      <c r="G48" s="21" t="str">
        <f t="shared" si="10"/>
        <v>28730.68</v>
      </c>
      <c r="H48" s="36">
        <f t="shared" si="11"/>
        <v>-4973</v>
      </c>
      <c r="I48" s="53" t="s">
        <v>138</v>
      </c>
      <c r="J48" s="54" t="s">
        <v>139</v>
      </c>
      <c r="K48" s="53">
        <v>-4973</v>
      </c>
      <c r="L48" s="53" t="s">
        <v>137</v>
      </c>
      <c r="M48" s="54" t="s">
        <v>86</v>
      </c>
      <c r="N48" s="54"/>
      <c r="O48" s="55" t="s">
        <v>125</v>
      </c>
      <c r="P48" s="55" t="s">
        <v>126</v>
      </c>
    </row>
    <row r="49" spans="1:16" ht="12.75" customHeight="1" thickBot="1">
      <c r="A49" s="36" t="str">
        <f t="shared" si="6"/>
        <v> MN 99.571 </v>
      </c>
      <c r="B49" s="6" t="str">
        <f t="shared" si="7"/>
        <v>I</v>
      </c>
      <c r="C49" s="36">
        <f t="shared" si="8"/>
        <v>28731.66</v>
      </c>
      <c r="D49" s="21" t="str">
        <f t="shared" si="9"/>
        <v>vis</v>
      </c>
      <c r="E49" s="52">
        <f>VLOOKUP(C49,Active!C$21:E$973,3,FALSE)</f>
        <v>-4971.0078732724114</v>
      </c>
      <c r="F49" s="6" t="s">
        <v>37</v>
      </c>
      <c r="G49" s="21" t="str">
        <f t="shared" si="10"/>
        <v>28731.66</v>
      </c>
      <c r="H49" s="36">
        <f t="shared" si="11"/>
        <v>-4971</v>
      </c>
      <c r="I49" s="53" t="s">
        <v>140</v>
      </c>
      <c r="J49" s="54" t="s">
        <v>141</v>
      </c>
      <c r="K49" s="53">
        <v>-4971</v>
      </c>
      <c r="L49" s="53" t="s">
        <v>142</v>
      </c>
      <c r="M49" s="54" t="s">
        <v>86</v>
      </c>
      <c r="N49" s="54"/>
      <c r="O49" s="55" t="s">
        <v>125</v>
      </c>
      <c r="P49" s="55" t="s">
        <v>126</v>
      </c>
    </row>
    <row r="50" spans="1:16" ht="12.75" customHeight="1" thickBot="1">
      <c r="A50" s="36" t="str">
        <f t="shared" si="6"/>
        <v> MN 99.571 </v>
      </c>
      <c r="B50" s="6" t="str">
        <f t="shared" si="7"/>
        <v>II</v>
      </c>
      <c r="C50" s="36">
        <f t="shared" si="8"/>
        <v>28857.32</v>
      </c>
      <c r="D50" s="21" t="str">
        <f t="shared" si="9"/>
        <v>vis</v>
      </c>
      <c r="E50" s="52">
        <f>VLOOKUP(C50,Active!C$21:E$973,3,FALSE)</f>
        <v>-4730.4613095076074</v>
      </c>
      <c r="F50" s="6" t="s">
        <v>37</v>
      </c>
      <c r="G50" s="21" t="str">
        <f t="shared" si="10"/>
        <v>28857.32</v>
      </c>
      <c r="H50" s="36">
        <f t="shared" si="11"/>
        <v>-4730.5</v>
      </c>
      <c r="I50" s="53" t="s">
        <v>143</v>
      </c>
      <c r="J50" s="54" t="s">
        <v>144</v>
      </c>
      <c r="K50" s="53">
        <v>-4730.5</v>
      </c>
      <c r="L50" s="53" t="s">
        <v>124</v>
      </c>
      <c r="M50" s="54" t="s">
        <v>86</v>
      </c>
      <c r="N50" s="54"/>
      <c r="O50" s="55" t="s">
        <v>125</v>
      </c>
      <c r="P50" s="55" t="s">
        <v>126</v>
      </c>
    </row>
    <row r="51" spans="1:16" ht="12.75" customHeight="1" thickBot="1">
      <c r="A51" s="36" t="str">
        <f t="shared" si="6"/>
        <v> MN 99.571 </v>
      </c>
      <c r="B51" s="6" t="str">
        <f t="shared" si="7"/>
        <v>I</v>
      </c>
      <c r="C51" s="36">
        <f t="shared" si="8"/>
        <v>29081.7</v>
      </c>
      <c r="D51" s="21" t="str">
        <f t="shared" si="9"/>
        <v>vis</v>
      </c>
      <c r="E51" s="52">
        <f>VLOOKUP(C51,Active!C$21:E$973,3,FALSE)</f>
        <v>-4300.9384861943245</v>
      </c>
      <c r="F51" s="6" t="s">
        <v>37</v>
      </c>
      <c r="G51" s="21" t="str">
        <f t="shared" si="10"/>
        <v>29081.70</v>
      </c>
      <c r="H51" s="36">
        <f t="shared" si="11"/>
        <v>-4301</v>
      </c>
      <c r="I51" s="53" t="s">
        <v>145</v>
      </c>
      <c r="J51" s="54" t="s">
        <v>146</v>
      </c>
      <c r="K51" s="53">
        <v>-4301</v>
      </c>
      <c r="L51" s="53" t="s">
        <v>147</v>
      </c>
      <c r="M51" s="54" t="s">
        <v>86</v>
      </c>
      <c r="N51" s="54"/>
      <c r="O51" s="55" t="s">
        <v>125</v>
      </c>
      <c r="P51" s="55" t="s">
        <v>126</v>
      </c>
    </row>
    <row r="52" spans="1:16" ht="12.75" customHeight="1" thickBot="1">
      <c r="A52" s="36" t="str">
        <f t="shared" si="6"/>
        <v> MN 99.571 </v>
      </c>
      <c r="B52" s="6" t="str">
        <f t="shared" si="7"/>
        <v>I</v>
      </c>
      <c r="C52" s="36">
        <f t="shared" si="8"/>
        <v>29092.68</v>
      </c>
      <c r="D52" s="21" t="str">
        <f t="shared" si="9"/>
        <v>vis</v>
      </c>
      <c r="E52" s="52">
        <f>VLOOKUP(C52,Active!C$21:E$973,3,FALSE)</f>
        <v>-4279.9198544090514</v>
      </c>
      <c r="F52" s="6" t="s">
        <v>37</v>
      </c>
      <c r="G52" s="21" t="str">
        <f t="shared" si="10"/>
        <v>29092.68</v>
      </c>
      <c r="H52" s="36">
        <f t="shared" si="11"/>
        <v>-4280</v>
      </c>
      <c r="I52" s="53" t="s">
        <v>148</v>
      </c>
      <c r="J52" s="54" t="s">
        <v>149</v>
      </c>
      <c r="K52" s="53">
        <v>-4280</v>
      </c>
      <c r="L52" s="53" t="s">
        <v>131</v>
      </c>
      <c r="M52" s="54" t="s">
        <v>86</v>
      </c>
      <c r="N52" s="54"/>
      <c r="O52" s="55" t="s">
        <v>125</v>
      </c>
      <c r="P52" s="55" t="s">
        <v>126</v>
      </c>
    </row>
    <row r="53" spans="1:16" ht="12.75" customHeight="1" thickBot="1">
      <c r="A53" s="36" t="str">
        <f t="shared" si="6"/>
        <v> MVS 592 </v>
      </c>
      <c r="B53" s="6" t="str">
        <f t="shared" si="7"/>
        <v>I</v>
      </c>
      <c r="C53" s="36">
        <f t="shared" si="8"/>
        <v>29633.313999999998</v>
      </c>
      <c r="D53" s="21" t="str">
        <f t="shared" si="9"/>
        <v>vis</v>
      </c>
      <c r="E53" s="52">
        <f>VLOOKUP(C53,Active!C$21:E$973,3,FALSE)</f>
        <v>-3245.00300772418</v>
      </c>
      <c r="F53" s="6" t="s">
        <v>37</v>
      </c>
      <c r="G53" s="21" t="str">
        <f t="shared" si="10"/>
        <v>29633.314</v>
      </c>
      <c r="H53" s="36">
        <f t="shared" si="11"/>
        <v>-3245</v>
      </c>
      <c r="I53" s="53" t="s">
        <v>150</v>
      </c>
      <c r="J53" s="54" t="s">
        <v>151</v>
      </c>
      <c r="K53" s="53">
        <v>-3245</v>
      </c>
      <c r="L53" s="53" t="s">
        <v>152</v>
      </c>
      <c r="M53" s="54" t="s">
        <v>86</v>
      </c>
      <c r="N53" s="54"/>
      <c r="O53" s="55" t="s">
        <v>87</v>
      </c>
      <c r="P53" s="55" t="s">
        <v>88</v>
      </c>
    </row>
    <row r="54" spans="1:16" ht="12.75" customHeight="1" thickBot="1">
      <c r="A54" s="36" t="str">
        <f t="shared" si="6"/>
        <v> MVS 592 </v>
      </c>
      <c r="B54" s="6" t="str">
        <f t="shared" si="7"/>
        <v>I</v>
      </c>
      <c r="C54" s="36">
        <f t="shared" si="8"/>
        <v>30672.391</v>
      </c>
      <c r="D54" s="21" t="str">
        <f t="shared" si="9"/>
        <v>vis</v>
      </c>
      <c r="E54" s="52">
        <f>VLOOKUP(C54,Active!C$21:E$973,3,FALSE)</f>
        <v>-1255.9340769821606</v>
      </c>
      <c r="F54" s="6" t="s">
        <v>37</v>
      </c>
      <c r="G54" s="21" t="str">
        <f t="shared" si="10"/>
        <v>30672.391</v>
      </c>
      <c r="H54" s="36">
        <f t="shared" si="11"/>
        <v>-1256</v>
      </c>
      <c r="I54" s="53" t="s">
        <v>153</v>
      </c>
      <c r="J54" s="54" t="s">
        <v>154</v>
      </c>
      <c r="K54" s="53">
        <v>-1256</v>
      </c>
      <c r="L54" s="53" t="s">
        <v>155</v>
      </c>
      <c r="M54" s="54" t="s">
        <v>86</v>
      </c>
      <c r="N54" s="54"/>
      <c r="O54" s="55" t="s">
        <v>87</v>
      </c>
      <c r="P54" s="55" t="s">
        <v>88</v>
      </c>
    </row>
    <row r="55" spans="1:16" ht="12.75" customHeight="1" thickBot="1">
      <c r="A55" s="36" t="str">
        <f t="shared" si="6"/>
        <v> MVS 592 </v>
      </c>
      <c r="B55" s="6" t="str">
        <f t="shared" si="7"/>
        <v>I</v>
      </c>
      <c r="C55" s="36">
        <f t="shared" si="8"/>
        <v>30705.312000000002</v>
      </c>
      <c r="D55" s="21" t="str">
        <f t="shared" si="9"/>
        <v>vis</v>
      </c>
      <c r="E55" s="52">
        <f>VLOOKUP(C55,Active!C$21:E$973,3,FALSE)</f>
        <v>-1192.9145526649424</v>
      </c>
      <c r="F55" s="6" t="s">
        <v>37</v>
      </c>
      <c r="G55" s="21" t="str">
        <f t="shared" si="10"/>
        <v>30705.312</v>
      </c>
      <c r="H55" s="36">
        <f t="shared" si="11"/>
        <v>-1193</v>
      </c>
      <c r="I55" s="53" t="s">
        <v>156</v>
      </c>
      <c r="J55" s="54" t="s">
        <v>157</v>
      </c>
      <c r="K55" s="53">
        <v>-1193</v>
      </c>
      <c r="L55" s="53" t="s">
        <v>158</v>
      </c>
      <c r="M55" s="54" t="s">
        <v>86</v>
      </c>
      <c r="N55" s="54"/>
      <c r="O55" s="55" t="s">
        <v>87</v>
      </c>
      <c r="P55" s="55" t="s">
        <v>88</v>
      </c>
    </row>
    <row r="56" spans="1:16" ht="12.75" customHeight="1" thickBot="1">
      <c r="A56" s="36" t="str">
        <f t="shared" si="6"/>
        <v> MVS 592 </v>
      </c>
      <c r="B56" s="6" t="str">
        <f t="shared" si="7"/>
        <v>I</v>
      </c>
      <c r="C56" s="36">
        <f t="shared" si="8"/>
        <v>30933.532999999999</v>
      </c>
      <c r="D56" s="21" t="str">
        <f t="shared" si="9"/>
        <v>vis</v>
      </c>
      <c r="E56" s="52">
        <f>VLOOKUP(C56,Active!C$21:E$973,3,FALSE)</f>
        <v>-756.03903675719994</v>
      </c>
      <c r="F56" s="6" t="s">
        <v>37</v>
      </c>
      <c r="G56" s="21" t="str">
        <f t="shared" si="10"/>
        <v>30933.533</v>
      </c>
      <c r="H56" s="36">
        <f t="shared" si="11"/>
        <v>-756</v>
      </c>
      <c r="I56" s="53" t="s">
        <v>159</v>
      </c>
      <c r="J56" s="54" t="s">
        <v>160</v>
      </c>
      <c r="K56" s="53">
        <v>-756</v>
      </c>
      <c r="L56" s="53" t="s">
        <v>161</v>
      </c>
      <c r="M56" s="54" t="s">
        <v>86</v>
      </c>
      <c r="N56" s="54"/>
      <c r="O56" s="55" t="s">
        <v>87</v>
      </c>
      <c r="P56" s="55" t="s">
        <v>88</v>
      </c>
    </row>
    <row r="57" spans="1:16" ht="12.75" customHeight="1" thickBot="1">
      <c r="A57" s="36" t="str">
        <f t="shared" si="6"/>
        <v> MVS 592 </v>
      </c>
      <c r="B57" s="6" t="str">
        <f t="shared" si="7"/>
        <v>I</v>
      </c>
      <c r="C57" s="36">
        <f t="shared" si="8"/>
        <v>31328.507000000001</v>
      </c>
      <c r="D57" s="21" t="str">
        <f t="shared" si="9"/>
        <v>vis</v>
      </c>
      <c r="E57" s="52">
        <f>VLOOKUP(C57,Active!C$21:E$973,3,FALSE)</f>
        <v>4.5942364560371998E-2</v>
      </c>
      <c r="F57" s="6" t="s">
        <v>37</v>
      </c>
      <c r="G57" s="21" t="str">
        <f t="shared" si="10"/>
        <v>31328.507</v>
      </c>
      <c r="H57" s="36">
        <f t="shared" si="11"/>
        <v>0</v>
      </c>
      <c r="I57" s="53" t="s">
        <v>162</v>
      </c>
      <c r="J57" s="54" t="s">
        <v>163</v>
      </c>
      <c r="K57" s="53">
        <v>0</v>
      </c>
      <c r="L57" s="53" t="s">
        <v>164</v>
      </c>
      <c r="M57" s="54" t="s">
        <v>86</v>
      </c>
      <c r="N57" s="54"/>
      <c r="O57" s="55" t="s">
        <v>87</v>
      </c>
      <c r="P57" s="55" t="s">
        <v>88</v>
      </c>
    </row>
    <row r="58" spans="1:16" ht="12.75" customHeight="1" thickBot="1">
      <c r="A58" s="36" t="str">
        <f t="shared" si="6"/>
        <v> MVS 592 </v>
      </c>
      <c r="B58" s="6" t="str">
        <f t="shared" si="7"/>
        <v>I</v>
      </c>
      <c r="C58" s="36">
        <f t="shared" si="8"/>
        <v>31462.246999999999</v>
      </c>
      <c r="D58" s="21" t="str">
        <f t="shared" si="9"/>
        <v>vis</v>
      </c>
      <c r="E58" s="52">
        <f>VLOOKUP(C58,Active!C$21:E$973,3,FALSE)</f>
        <v>256.05976886387975</v>
      </c>
      <c r="F58" s="6" t="s">
        <v>37</v>
      </c>
      <c r="G58" s="21" t="str">
        <f t="shared" si="10"/>
        <v>31462.247</v>
      </c>
      <c r="H58" s="36">
        <f t="shared" si="11"/>
        <v>256</v>
      </c>
      <c r="I58" s="53" t="s">
        <v>165</v>
      </c>
      <c r="J58" s="54" t="s">
        <v>166</v>
      </c>
      <c r="K58" s="53">
        <v>256</v>
      </c>
      <c r="L58" s="53" t="s">
        <v>167</v>
      </c>
      <c r="M58" s="54" t="s">
        <v>86</v>
      </c>
      <c r="N58" s="54"/>
      <c r="O58" s="55" t="s">
        <v>87</v>
      </c>
      <c r="P58" s="55" t="s">
        <v>88</v>
      </c>
    </row>
    <row r="59" spans="1:16" ht="12.75" customHeight="1" thickBot="1">
      <c r="A59" s="36" t="str">
        <f t="shared" si="6"/>
        <v> MVS 592 </v>
      </c>
      <c r="B59" s="6" t="str">
        <f t="shared" si="7"/>
        <v>I</v>
      </c>
      <c r="C59" s="36">
        <f t="shared" si="8"/>
        <v>31702.553</v>
      </c>
      <c r="D59" s="21" t="str">
        <f t="shared" si="9"/>
        <v>vis</v>
      </c>
      <c r="E59" s="52">
        <f>VLOOKUP(C59,Active!C$21:E$973,3,FALSE)</f>
        <v>716.0691795917586</v>
      </c>
      <c r="F59" s="6" t="s">
        <v>37</v>
      </c>
      <c r="G59" s="21" t="str">
        <f t="shared" si="10"/>
        <v>31702.553</v>
      </c>
      <c r="H59" s="36">
        <f t="shared" si="11"/>
        <v>716</v>
      </c>
      <c r="I59" s="53" t="s">
        <v>168</v>
      </c>
      <c r="J59" s="54" t="s">
        <v>169</v>
      </c>
      <c r="K59" s="53">
        <v>716</v>
      </c>
      <c r="L59" s="53" t="s">
        <v>170</v>
      </c>
      <c r="M59" s="54" t="s">
        <v>86</v>
      </c>
      <c r="N59" s="54"/>
      <c r="O59" s="55" t="s">
        <v>87</v>
      </c>
      <c r="P59" s="55" t="s">
        <v>88</v>
      </c>
    </row>
    <row r="60" spans="1:16" ht="12.75" customHeight="1" thickBot="1">
      <c r="A60" s="36" t="str">
        <f t="shared" si="6"/>
        <v> MVS 592 </v>
      </c>
      <c r="B60" s="6" t="str">
        <f t="shared" si="7"/>
        <v>I</v>
      </c>
      <c r="C60" s="36">
        <f t="shared" si="8"/>
        <v>31759.447</v>
      </c>
      <c r="D60" s="21" t="str">
        <f t="shared" si="9"/>
        <v>vis</v>
      </c>
      <c r="E60" s="52">
        <f>VLOOKUP(C60,Active!C$21:E$973,3,FALSE)</f>
        <v>824.97938330682177</v>
      </c>
      <c r="F60" s="6" t="s">
        <v>37</v>
      </c>
      <c r="G60" s="21" t="str">
        <f t="shared" si="10"/>
        <v>31759.447</v>
      </c>
      <c r="H60" s="36">
        <f t="shared" si="11"/>
        <v>825</v>
      </c>
      <c r="I60" s="53" t="s">
        <v>171</v>
      </c>
      <c r="J60" s="54" t="s">
        <v>172</v>
      </c>
      <c r="K60" s="53">
        <v>825</v>
      </c>
      <c r="L60" s="53" t="s">
        <v>121</v>
      </c>
      <c r="M60" s="54" t="s">
        <v>86</v>
      </c>
      <c r="N60" s="54"/>
      <c r="O60" s="55" t="s">
        <v>87</v>
      </c>
      <c r="P60" s="55" t="s">
        <v>88</v>
      </c>
    </row>
    <row r="61" spans="1:16" ht="12.75" customHeight="1" thickBot="1">
      <c r="A61" s="36" t="str">
        <f t="shared" si="6"/>
        <v> MVS 592 </v>
      </c>
      <c r="B61" s="6" t="str">
        <f t="shared" si="7"/>
        <v>I</v>
      </c>
      <c r="C61" s="36">
        <f t="shared" si="8"/>
        <v>32889.353999999999</v>
      </c>
      <c r="D61" s="21" t="str">
        <f t="shared" si="9"/>
        <v>vis</v>
      </c>
      <c r="E61" s="52">
        <f>VLOOKUP(C61,Active!C$21:E$973,3,FALSE)</f>
        <v>2987.9210212488788</v>
      </c>
      <c r="F61" s="6" t="s">
        <v>37</v>
      </c>
      <c r="G61" s="21" t="str">
        <f t="shared" si="10"/>
        <v>32889.354</v>
      </c>
      <c r="H61" s="36">
        <f t="shared" si="11"/>
        <v>2988</v>
      </c>
      <c r="I61" s="53" t="s">
        <v>173</v>
      </c>
      <c r="J61" s="54" t="s">
        <v>174</v>
      </c>
      <c r="K61" s="53">
        <v>2988</v>
      </c>
      <c r="L61" s="53" t="s">
        <v>175</v>
      </c>
      <c r="M61" s="54" t="s">
        <v>86</v>
      </c>
      <c r="N61" s="54"/>
      <c r="O61" s="55" t="s">
        <v>87</v>
      </c>
      <c r="P61" s="55" t="s">
        <v>88</v>
      </c>
    </row>
    <row r="62" spans="1:16" ht="12.75" customHeight="1" thickBot="1">
      <c r="A62" s="36" t="str">
        <f t="shared" si="6"/>
        <v> MVS 592 </v>
      </c>
      <c r="B62" s="6" t="str">
        <f t="shared" si="7"/>
        <v>I</v>
      </c>
      <c r="C62" s="36">
        <f t="shared" si="8"/>
        <v>32911.321000000004</v>
      </c>
      <c r="D62" s="21" t="str">
        <f t="shared" si="9"/>
        <v>vis</v>
      </c>
      <c r="E62" s="52">
        <f>VLOOKUP(C62,Active!C$21:E$973,3,FALSE)</f>
        <v>3029.9716846757647</v>
      </c>
      <c r="F62" s="6" t="s">
        <v>37</v>
      </c>
      <c r="G62" s="21" t="str">
        <f t="shared" si="10"/>
        <v>32911.321</v>
      </c>
      <c r="H62" s="36">
        <f t="shared" si="11"/>
        <v>3030</v>
      </c>
      <c r="I62" s="53" t="s">
        <v>176</v>
      </c>
      <c r="J62" s="54" t="s">
        <v>177</v>
      </c>
      <c r="K62" s="53">
        <v>3030</v>
      </c>
      <c r="L62" s="53" t="s">
        <v>178</v>
      </c>
      <c r="M62" s="54" t="s">
        <v>86</v>
      </c>
      <c r="N62" s="54"/>
      <c r="O62" s="55" t="s">
        <v>87</v>
      </c>
      <c r="P62" s="55" t="s">
        <v>88</v>
      </c>
    </row>
    <row r="63" spans="1:16" ht="12.75" customHeight="1" thickBot="1">
      <c r="A63" s="36" t="str">
        <f t="shared" si="6"/>
        <v> MVS 592 </v>
      </c>
      <c r="B63" s="6" t="str">
        <f t="shared" si="7"/>
        <v>I</v>
      </c>
      <c r="C63" s="36">
        <f t="shared" si="8"/>
        <v>32946.277000000002</v>
      </c>
      <c r="D63" s="21" t="str">
        <f t="shared" si="9"/>
        <v>vis</v>
      </c>
      <c r="E63" s="52">
        <f>VLOOKUP(C63,Active!C$21:E$973,3,FALSE)</f>
        <v>3096.8867386544539</v>
      </c>
      <c r="F63" s="6" t="s">
        <v>37</v>
      </c>
      <c r="G63" s="21" t="str">
        <f t="shared" si="10"/>
        <v>32946.277</v>
      </c>
      <c r="H63" s="36">
        <f t="shared" si="11"/>
        <v>3097</v>
      </c>
      <c r="I63" s="53" t="s">
        <v>179</v>
      </c>
      <c r="J63" s="54" t="s">
        <v>180</v>
      </c>
      <c r="K63" s="53">
        <v>3097</v>
      </c>
      <c r="L63" s="53" t="s">
        <v>181</v>
      </c>
      <c r="M63" s="54" t="s">
        <v>86</v>
      </c>
      <c r="N63" s="54"/>
      <c r="O63" s="55" t="s">
        <v>87</v>
      </c>
      <c r="P63" s="55" t="s">
        <v>88</v>
      </c>
    </row>
    <row r="64" spans="1:16" ht="12.75" customHeight="1" thickBot="1">
      <c r="A64" s="36" t="str">
        <f t="shared" si="6"/>
        <v> MVS 592 </v>
      </c>
      <c r="B64" s="6" t="str">
        <f t="shared" si="7"/>
        <v>I</v>
      </c>
      <c r="C64" s="36">
        <f t="shared" si="8"/>
        <v>33205.385000000002</v>
      </c>
      <c r="D64" s="21" t="str">
        <f t="shared" si="9"/>
        <v>vis</v>
      </c>
      <c r="E64" s="52">
        <f>VLOOKUP(C64,Active!C$21:E$973,3,FALSE)</f>
        <v>3592.8881634831268</v>
      </c>
      <c r="F64" s="6" t="s">
        <v>37</v>
      </c>
      <c r="G64" s="21" t="str">
        <f t="shared" si="10"/>
        <v>33205.385</v>
      </c>
      <c r="H64" s="36">
        <f t="shared" si="11"/>
        <v>3593</v>
      </c>
      <c r="I64" s="53" t="s">
        <v>182</v>
      </c>
      <c r="J64" s="54" t="s">
        <v>183</v>
      </c>
      <c r="K64" s="53">
        <v>3593</v>
      </c>
      <c r="L64" s="53" t="s">
        <v>184</v>
      </c>
      <c r="M64" s="54" t="s">
        <v>86</v>
      </c>
      <c r="N64" s="54"/>
      <c r="O64" s="55" t="s">
        <v>87</v>
      </c>
      <c r="P64" s="55" t="s">
        <v>88</v>
      </c>
    </row>
    <row r="65" spans="1:16" ht="12.75" customHeight="1" thickBot="1">
      <c r="A65" s="36" t="str">
        <f t="shared" si="6"/>
        <v> MVS 592 </v>
      </c>
      <c r="B65" s="6" t="str">
        <f t="shared" si="7"/>
        <v>I</v>
      </c>
      <c r="C65" s="36">
        <f t="shared" si="8"/>
        <v>33568.445</v>
      </c>
      <c r="D65" s="21" t="str">
        <f t="shared" si="9"/>
        <v>vis</v>
      </c>
      <c r="E65" s="52">
        <f>VLOOKUP(C65,Active!C$21:E$973,3,FALSE)</f>
        <v>4287.8812833339098</v>
      </c>
      <c r="F65" s="6" t="s">
        <v>37</v>
      </c>
      <c r="G65" s="21" t="str">
        <f t="shared" si="10"/>
        <v>33568.445</v>
      </c>
      <c r="H65" s="36">
        <f t="shared" si="11"/>
        <v>4288</v>
      </c>
      <c r="I65" s="53" t="s">
        <v>185</v>
      </c>
      <c r="J65" s="54" t="s">
        <v>186</v>
      </c>
      <c r="K65" s="53">
        <v>4288</v>
      </c>
      <c r="L65" s="53" t="s">
        <v>187</v>
      </c>
      <c r="M65" s="54" t="s">
        <v>86</v>
      </c>
      <c r="N65" s="54"/>
      <c r="O65" s="55" t="s">
        <v>87</v>
      </c>
      <c r="P65" s="55" t="s">
        <v>88</v>
      </c>
    </row>
    <row r="66" spans="1:16" ht="12.75" customHeight="1" thickBot="1">
      <c r="A66" s="36" t="str">
        <f t="shared" si="6"/>
        <v> MVS 592 </v>
      </c>
      <c r="B66" s="6" t="str">
        <f t="shared" si="7"/>
        <v>I</v>
      </c>
      <c r="C66" s="36">
        <f t="shared" si="8"/>
        <v>33645.258000000002</v>
      </c>
      <c r="D66" s="21" t="str">
        <f t="shared" si="9"/>
        <v>vis</v>
      </c>
      <c r="E66" s="52">
        <f>VLOOKUP(C66,Active!C$21:E$973,3,FALSE)</f>
        <v>4434.9217353669064</v>
      </c>
      <c r="F66" s="6" t="s">
        <v>37</v>
      </c>
      <c r="G66" s="21" t="str">
        <f t="shared" si="10"/>
        <v>33645.258</v>
      </c>
      <c r="H66" s="36">
        <f t="shared" si="11"/>
        <v>4435</v>
      </c>
      <c r="I66" s="53" t="s">
        <v>188</v>
      </c>
      <c r="J66" s="54" t="s">
        <v>189</v>
      </c>
      <c r="K66" s="53">
        <v>4435</v>
      </c>
      <c r="L66" s="53" t="s">
        <v>190</v>
      </c>
      <c r="M66" s="54" t="s">
        <v>86</v>
      </c>
      <c r="N66" s="54"/>
      <c r="O66" s="55" t="s">
        <v>87</v>
      </c>
      <c r="P66" s="55" t="s">
        <v>88</v>
      </c>
    </row>
    <row r="67" spans="1:16" ht="12.75" customHeight="1" thickBot="1">
      <c r="A67" s="36" t="str">
        <f t="shared" si="6"/>
        <v> MVS 592 </v>
      </c>
      <c r="B67" s="6" t="str">
        <f t="shared" si="7"/>
        <v>I</v>
      </c>
      <c r="C67" s="36">
        <f t="shared" si="8"/>
        <v>33917.440000000002</v>
      </c>
      <c r="D67" s="21" t="str">
        <f t="shared" si="9"/>
        <v>vis</v>
      </c>
      <c r="E67" s="52">
        <f>VLOOKUP(C67,Active!C$21:E$973,3,FALSE)</f>
        <v>4955.9502632885378</v>
      </c>
      <c r="F67" s="6" t="s">
        <v>37</v>
      </c>
      <c r="G67" s="21" t="str">
        <f t="shared" si="10"/>
        <v>33917.440</v>
      </c>
      <c r="H67" s="36">
        <f t="shared" si="11"/>
        <v>4956</v>
      </c>
      <c r="I67" s="53" t="s">
        <v>191</v>
      </c>
      <c r="J67" s="54" t="s">
        <v>192</v>
      </c>
      <c r="K67" s="53">
        <v>4956</v>
      </c>
      <c r="L67" s="53" t="s">
        <v>121</v>
      </c>
      <c r="M67" s="54" t="s">
        <v>86</v>
      </c>
      <c r="N67" s="54"/>
      <c r="O67" s="55" t="s">
        <v>87</v>
      </c>
      <c r="P67" s="55" t="s">
        <v>88</v>
      </c>
    </row>
    <row r="68" spans="1:16" ht="12.75" customHeight="1" thickBot="1">
      <c r="A68" s="36" t="str">
        <f t="shared" si="6"/>
        <v> MVS 592 </v>
      </c>
      <c r="B68" s="6" t="str">
        <f t="shared" si="7"/>
        <v>I</v>
      </c>
      <c r="C68" s="36">
        <f t="shared" si="8"/>
        <v>33950.374000000003</v>
      </c>
      <c r="D68" s="21" t="str">
        <f t="shared" si="9"/>
        <v>vis</v>
      </c>
      <c r="E68" s="52">
        <f>VLOOKUP(C68,Active!C$21:E$973,3,FALSE)</f>
        <v>5018.9946730532238</v>
      </c>
      <c r="F68" s="6" t="s">
        <v>37</v>
      </c>
      <c r="G68" s="21" t="str">
        <f t="shared" si="10"/>
        <v>33950.374</v>
      </c>
      <c r="H68" s="36">
        <f t="shared" si="11"/>
        <v>5019</v>
      </c>
      <c r="I68" s="53" t="s">
        <v>193</v>
      </c>
      <c r="J68" s="54" t="s">
        <v>194</v>
      </c>
      <c r="K68" s="53">
        <v>5019</v>
      </c>
      <c r="L68" s="53" t="s">
        <v>195</v>
      </c>
      <c r="M68" s="54" t="s">
        <v>86</v>
      </c>
      <c r="N68" s="54"/>
      <c r="O68" s="55" t="s">
        <v>87</v>
      </c>
      <c r="P68" s="55" t="s">
        <v>88</v>
      </c>
    </row>
    <row r="69" spans="1:16" ht="12.75" customHeight="1" thickBot="1">
      <c r="A69" s="36" t="str">
        <f t="shared" si="6"/>
        <v> MVS 592 </v>
      </c>
      <c r="B69" s="6" t="str">
        <f t="shared" si="7"/>
        <v>I</v>
      </c>
      <c r="C69" s="36">
        <f t="shared" si="8"/>
        <v>34392.29</v>
      </c>
      <c r="D69" s="21" t="str">
        <f t="shared" si="9"/>
        <v>vis</v>
      </c>
      <c r="E69" s="52">
        <f>VLOOKUP(C69,Active!C$21:E$973,3,FALSE)</f>
        <v>5864.939088719997</v>
      </c>
      <c r="F69" s="6" t="s">
        <v>37</v>
      </c>
      <c r="G69" s="21" t="str">
        <f t="shared" si="10"/>
        <v>34392.290</v>
      </c>
      <c r="H69" s="36">
        <f t="shared" si="11"/>
        <v>5865</v>
      </c>
      <c r="I69" s="53" t="s">
        <v>196</v>
      </c>
      <c r="J69" s="54" t="s">
        <v>197</v>
      </c>
      <c r="K69" s="53">
        <v>5865</v>
      </c>
      <c r="L69" s="53" t="s">
        <v>198</v>
      </c>
      <c r="M69" s="54" t="s">
        <v>86</v>
      </c>
      <c r="N69" s="54"/>
      <c r="O69" s="55" t="s">
        <v>87</v>
      </c>
      <c r="P69" s="55" t="s">
        <v>88</v>
      </c>
    </row>
    <row r="70" spans="1:16" ht="12.75" customHeight="1" thickBot="1">
      <c r="A70" s="36" t="str">
        <f t="shared" si="6"/>
        <v> MVS 592 </v>
      </c>
      <c r="B70" s="6" t="str">
        <f t="shared" si="7"/>
        <v>I</v>
      </c>
      <c r="C70" s="36">
        <f t="shared" si="8"/>
        <v>34607.51</v>
      </c>
      <c r="D70" s="21" t="str">
        <f t="shared" si="9"/>
        <v>vis</v>
      </c>
      <c r="E70" s="52">
        <f>VLOOKUP(C70,Active!C$21:E$973,3,FALSE)</f>
        <v>6276.927242893652</v>
      </c>
      <c r="F70" s="6" t="s">
        <v>37</v>
      </c>
      <c r="G70" s="21" t="str">
        <f t="shared" si="10"/>
        <v>34607.510</v>
      </c>
      <c r="H70" s="36">
        <f t="shared" si="11"/>
        <v>6277</v>
      </c>
      <c r="I70" s="53" t="s">
        <v>199</v>
      </c>
      <c r="J70" s="54" t="s">
        <v>200</v>
      </c>
      <c r="K70" s="53">
        <v>6277</v>
      </c>
      <c r="L70" s="53" t="s">
        <v>91</v>
      </c>
      <c r="M70" s="54" t="s">
        <v>86</v>
      </c>
      <c r="N70" s="54"/>
      <c r="O70" s="55" t="s">
        <v>87</v>
      </c>
      <c r="P70" s="55" t="s">
        <v>88</v>
      </c>
    </row>
    <row r="71" spans="1:16" ht="12.75" customHeight="1" thickBot="1">
      <c r="A71" s="36" t="str">
        <f t="shared" si="6"/>
        <v> MVS 592 </v>
      </c>
      <c r="B71" s="6" t="str">
        <f t="shared" si="7"/>
        <v>I</v>
      </c>
      <c r="C71" s="36">
        <f t="shared" si="8"/>
        <v>34608.512999999999</v>
      </c>
      <c r="D71" s="21" t="str">
        <f t="shared" si="9"/>
        <v>vis</v>
      </c>
      <c r="E71" s="52">
        <f>VLOOKUP(C71,Active!C$21:E$973,3,FALSE)</f>
        <v>6278.8472508791319</v>
      </c>
      <c r="F71" s="6" t="s">
        <v>37</v>
      </c>
      <c r="G71" s="21" t="str">
        <f t="shared" si="10"/>
        <v>34608.513</v>
      </c>
      <c r="H71" s="36">
        <f t="shared" si="11"/>
        <v>6279</v>
      </c>
      <c r="I71" s="53" t="s">
        <v>201</v>
      </c>
      <c r="J71" s="54" t="s">
        <v>202</v>
      </c>
      <c r="K71" s="53">
        <v>6279</v>
      </c>
      <c r="L71" s="53" t="s">
        <v>203</v>
      </c>
      <c r="M71" s="54" t="s">
        <v>86</v>
      </c>
      <c r="N71" s="54"/>
      <c r="O71" s="55" t="s">
        <v>87</v>
      </c>
      <c r="P71" s="55" t="s">
        <v>88</v>
      </c>
    </row>
    <row r="72" spans="1:16" ht="12.75" customHeight="1" thickBot="1">
      <c r="A72" s="36" t="str">
        <f t="shared" si="6"/>
        <v> MVS 592 </v>
      </c>
      <c r="B72" s="6" t="str">
        <f t="shared" si="7"/>
        <v>I</v>
      </c>
      <c r="C72" s="36">
        <f t="shared" si="8"/>
        <v>34629.466</v>
      </c>
      <c r="D72" s="21" t="str">
        <f t="shared" si="9"/>
        <v>vis</v>
      </c>
      <c r="E72" s="52">
        <f>VLOOKUP(C72,Active!C$21:E$973,3,FALSE)</f>
        <v>6318.9568494034374</v>
      </c>
      <c r="F72" s="6" t="s">
        <v>37</v>
      </c>
      <c r="G72" s="21" t="str">
        <f t="shared" si="10"/>
        <v>34629.466</v>
      </c>
      <c r="H72" s="36">
        <f t="shared" si="11"/>
        <v>6319</v>
      </c>
      <c r="I72" s="53" t="s">
        <v>204</v>
      </c>
      <c r="J72" s="54" t="s">
        <v>205</v>
      </c>
      <c r="K72" s="53">
        <v>6319</v>
      </c>
      <c r="L72" s="53" t="s">
        <v>206</v>
      </c>
      <c r="M72" s="54" t="s">
        <v>86</v>
      </c>
      <c r="N72" s="54"/>
      <c r="O72" s="55" t="s">
        <v>87</v>
      </c>
      <c r="P72" s="55" t="s">
        <v>88</v>
      </c>
    </row>
    <row r="73" spans="1:16" ht="12.75" customHeight="1" thickBot="1">
      <c r="A73" s="36" t="str">
        <f t="shared" si="6"/>
        <v> MVS 592 </v>
      </c>
      <c r="B73" s="6" t="str">
        <f t="shared" si="7"/>
        <v>I</v>
      </c>
      <c r="C73" s="36">
        <f t="shared" si="8"/>
        <v>34652.417000000001</v>
      </c>
      <c r="D73" s="21" t="str">
        <f t="shared" si="9"/>
        <v>vis</v>
      </c>
      <c r="E73" s="52">
        <f>VLOOKUP(C73,Active!C$21:E$973,3,FALSE)</f>
        <v>6362.8911497771942</v>
      </c>
      <c r="F73" s="6" t="s">
        <v>37</v>
      </c>
      <c r="G73" s="21" t="str">
        <f t="shared" si="10"/>
        <v>34652.417</v>
      </c>
      <c r="H73" s="36">
        <f t="shared" si="11"/>
        <v>6363</v>
      </c>
      <c r="I73" s="53" t="s">
        <v>207</v>
      </c>
      <c r="J73" s="54" t="s">
        <v>208</v>
      </c>
      <c r="K73" s="53">
        <v>6363</v>
      </c>
      <c r="L73" s="53" t="s">
        <v>209</v>
      </c>
      <c r="M73" s="54" t="s">
        <v>86</v>
      </c>
      <c r="N73" s="54"/>
      <c r="O73" s="55" t="s">
        <v>87</v>
      </c>
      <c r="P73" s="55" t="s">
        <v>88</v>
      </c>
    </row>
    <row r="74" spans="1:16" ht="12.75" customHeight="1" thickBot="1">
      <c r="A74" s="36" t="str">
        <f t="shared" si="6"/>
        <v> MVS 592 </v>
      </c>
      <c r="B74" s="6" t="str">
        <f t="shared" si="7"/>
        <v>I</v>
      </c>
      <c r="C74" s="36">
        <f t="shared" si="8"/>
        <v>34653.481</v>
      </c>
      <c r="D74" s="21" t="str">
        <f t="shared" si="9"/>
        <v>vis</v>
      </c>
      <c r="E74" s="52">
        <f>VLOOKUP(C74,Active!C$21:E$973,3,FALSE)</f>
        <v>6364.9279279392622</v>
      </c>
      <c r="F74" s="6" t="s">
        <v>37</v>
      </c>
      <c r="G74" s="21" t="str">
        <f t="shared" si="10"/>
        <v>34653.481</v>
      </c>
      <c r="H74" s="36">
        <f t="shared" si="11"/>
        <v>6365</v>
      </c>
      <c r="I74" s="53" t="s">
        <v>210</v>
      </c>
      <c r="J74" s="54" t="s">
        <v>211</v>
      </c>
      <c r="K74" s="53">
        <v>6365</v>
      </c>
      <c r="L74" s="53" t="s">
        <v>212</v>
      </c>
      <c r="M74" s="54" t="s">
        <v>86</v>
      </c>
      <c r="N74" s="54"/>
      <c r="O74" s="55" t="s">
        <v>87</v>
      </c>
      <c r="P74" s="55" t="s">
        <v>88</v>
      </c>
    </row>
    <row r="75" spans="1:16" ht="12.75" customHeight="1" thickBot="1">
      <c r="A75" s="36" t="str">
        <f t="shared" ref="A75:A106" si="12">P75</f>
        <v> MVS 592 </v>
      </c>
      <c r="B75" s="6" t="str">
        <f t="shared" ref="B75:B106" si="13">IF(H75=INT(H75),"I","II")</f>
        <v>I</v>
      </c>
      <c r="C75" s="36">
        <f t="shared" ref="C75:C106" si="14">1*G75</f>
        <v>34664.417000000001</v>
      </c>
      <c r="D75" s="21" t="str">
        <f t="shared" ref="D75:D106" si="15">VLOOKUP(F75,I$1:J$5,2,FALSE)</f>
        <v>vis</v>
      </c>
      <c r="E75" s="52">
        <f>VLOOKUP(C75,Active!C$21:E$973,3,FALSE)</f>
        <v>6385.8623320561828</v>
      </c>
      <c r="F75" s="6" t="s">
        <v>37</v>
      </c>
      <c r="G75" s="21" t="str">
        <f t="shared" ref="G75:G106" si="16">MID(I75,3,LEN(I75)-3)</f>
        <v>34664.417</v>
      </c>
      <c r="H75" s="36">
        <f t="shared" ref="H75:H106" si="17">1*K75</f>
        <v>6386</v>
      </c>
      <c r="I75" s="53" t="s">
        <v>213</v>
      </c>
      <c r="J75" s="54" t="s">
        <v>214</v>
      </c>
      <c r="K75" s="53">
        <v>6386</v>
      </c>
      <c r="L75" s="53" t="s">
        <v>215</v>
      </c>
      <c r="M75" s="54" t="s">
        <v>86</v>
      </c>
      <c r="N75" s="54"/>
      <c r="O75" s="55" t="s">
        <v>87</v>
      </c>
      <c r="P75" s="55" t="s">
        <v>88</v>
      </c>
    </row>
    <row r="76" spans="1:16" ht="12.75" customHeight="1" thickBot="1">
      <c r="A76" s="36" t="str">
        <f t="shared" si="12"/>
        <v> MVS 592 </v>
      </c>
      <c r="B76" s="6" t="str">
        <f t="shared" si="13"/>
        <v>I</v>
      </c>
      <c r="C76" s="36">
        <f t="shared" si="14"/>
        <v>34957.499000000003</v>
      </c>
      <c r="D76" s="21" t="str">
        <f t="shared" si="15"/>
        <v>vis</v>
      </c>
      <c r="E76" s="52">
        <f>VLOOKUP(C76,Active!C$21:E$973,3,FALSE)</f>
        <v>6946.899002447055</v>
      </c>
      <c r="F76" s="6" t="s">
        <v>37</v>
      </c>
      <c r="G76" s="21" t="str">
        <f t="shared" si="16"/>
        <v>34957.499</v>
      </c>
      <c r="H76" s="36">
        <f t="shared" si="17"/>
        <v>6947</v>
      </c>
      <c r="I76" s="53" t="s">
        <v>216</v>
      </c>
      <c r="J76" s="54" t="s">
        <v>217</v>
      </c>
      <c r="K76" s="53">
        <v>6947</v>
      </c>
      <c r="L76" s="53" t="s">
        <v>218</v>
      </c>
      <c r="M76" s="54" t="s">
        <v>86</v>
      </c>
      <c r="N76" s="54"/>
      <c r="O76" s="55" t="s">
        <v>87</v>
      </c>
      <c r="P76" s="55" t="s">
        <v>88</v>
      </c>
    </row>
    <row r="77" spans="1:16" ht="12.75" customHeight="1" thickBot="1">
      <c r="A77" s="36" t="str">
        <f t="shared" si="12"/>
        <v> MVS 592 </v>
      </c>
      <c r="B77" s="6" t="str">
        <f t="shared" si="13"/>
        <v>II</v>
      </c>
      <c r="C77" s="36">
        <f t="shared" si="14"/>
        <v>35314.527000000002</v>
      </c>
      <c r="D77" s="21" t="str">
        <f t="shared" si="15"/>
        <v>vis</v>
      </c>
      <c r="E77" s="52">
        <f>VLOOKUP(C77,Active!C$21:E$973,3,FALSE)</f>
        <v>7630.3452746722678</v>
      </c>
      <c r="F77" s="6" t="s">
        <v>37</v>
      </c>
      <c r="G77" s="21" t="str">
        <f t="shared" si="16"/>
        <v>35314.527</v>
      </c>
      <c r="H77" s="36">
        <f t="shared" si="17"/>
        <v>7630.5</v>
      </c>
      <c r="I77" s="53" t="s">
        <v>219</v>
      </c>
      <c r="J77" s="54" t="s">
        <v>220</v>
      </c>
      <c r="K77" s="53">
        <v>7630.5</v>
      </c>
      <c r="L77" s="53" t="s">
        <v>221</v>
      </c>
      <c r="M77" s="54" t="s">
        <v>86</v>
      </c>
      <c r="N77" s="54"/>
      <c r="O77" s="55" t="s">
        <v>87</v>
      </c>
      <c r="P77" s="55" t="s">
        <v>88</v>
      </c>
    </row>
    <row r="78" spans="1:16" ht="12.75" customHeight="1" thickBot="1">
      <c r="A78" s="36" t="str">
        <f t="shared" si="12"/>
        <v> MVS 592 </v>
      </c>
      <c r="B78" s="6" t="str">
        <f t="shared" si="13"/>
        <v>II</v>
      </c>
      <c r="C78" s="36">
        <f t="shared" si="14"/>
        <v>35371.497000000003</v>
      </c>
      <c r="D78" s="21" t="str">
        <f t="shared" si="15"/>
        <v>vis</v>
      </c>
      <c r="E78" s="52">
        <f>VLOOKUP(C78,Active!C$21:E$973,3,FALSE)</f>
        <v>7739.4009625417666</v>
      </c>
      <c r="F78" s="6" t="s">
        <v>37</v>
      </c>
      <c r="G78" s="21" t="str">
        <f t="shared" si="16"/>
        <v>35371.497</v>
      </c>
      <c r="H78" s="36">
        <f t="shared" si="17"/>
        <v>7739.5</v>
      </c>
      <c r="I78" s="53" t="s">
        <v>222</v>
      </c>
      <c r="J78" s="54" t="s">
        <v>223</v>
      </c>
      <c r="K78" s="53">
        <v>7739.5</v>
      </c>
      <c r="L78" s="53" t="s">
        <v>161</v>
      </c>
      <c r="M78" s="54" t="s">
        <v>86</v>
      </c>
      <c r="N78" s="54"/>
      <c r="O78" s="55" t="s">
        <v>87</v>
      </c>
      <c r="P78" s="55" t="s">
        <v>88</v>
      </c>
    </row>
    <row r="79" spans="1:16" ht="12.75" customHeight="1" thickBot="1">
      <c r="A79" s="36" t="str">
        <f t="shared" si="12"/>
        <v> MVS 592 </v>
      </c>
      <c r="B79" s="6" t="str">
        <f t="shared" si="13"/>
        <v>I</v>
      </c>
      <c r="C79" s="36">
        <f t="shared" si="14"/>
        <v>35397.394</v>
      </c>
      <c r="D79" s="21" t="str">
        <f t="shared" si="15"/>
        <v>vis</v>
      </c>
      <c r="E79" s="52">
        <f>VLOOKUP(C79,Active!C$21:E$973,3,FALSE)</f>
        <v>7788.9746881650071</v>
      </c>
      <c r="F79" s="6" t="s">
        <v>37</v>
      </c>
      <c r="G79" s="21" t="str">
        <f t="shared" si="16"/>
        <v>35397.394</v>
      </c>
      <c r="H79" s="36">
        <f t="shared" si="17"/>
        <v>7789</v>
      </c>
      <c r="I79" s="53" t="s">
        <v>224</v>
      </c>
      <c r="J79" s="54" t="s">
        <v>225</v>
      </c>
      <c r="K79" s="53">
        <v>7789</v>
      </c>
      <c r="L79" s="53" t="s">
        <v>226</v>
      </c>
      <c r="M79" s="54" t="s">
        <v>86</v>
      </c>
      <c r="N79" s="54"/>
      <c r="O79" s="55" t="s">
        <v>87</v>
      </c>
      <c r="P79" s="55" t="s">
        <v>88</v>
      </c>
    </row>
    <row r="80" spans="1:16" ht="12.75" customHeight="1" thickBot="1">
      <c r="A80" s="36" t="str">
        <f t="shared" si="12"/>
        <v> MVS 592 </v>
      </c>
      <c r="B80" s="6" t="str">
        <f t="shared" si="13"/>
        <v>I</v>
      </c>
      <c r="C80" s="36">
        <f t="shared" si="14"/>
        <v>35399.449000000001</v>
      </c>
      <c r="D80" s="21" t="str">
        <f t="shared" si="15"/>
        <v>vis</v>
      </c>
      <c r="E80" s="52">
        <f>VLOOKUP(C80,Active!C$21:E$973,3,FALSE)</f>
        <v>7792.9085031302848</v>
      </c>
      <c r="F80" s="6" t="s">
        <v>37</v>
      </c>
      <c r="G80" s="21" t="str">
        <f t="shared" si="16"/>
        <v>35399.449</v>
      </c>
      <c r="H80" s="36">
        <f t="shared" si="17"/>
        <v>7793</v>
      </c>
      <c r="I80" s="53" t="s">
        <v>227</v>
      </c>
      <c r="J80" s="54" t="s">
        <v>228</v>
      </c>
      <c r="K80" s="53">
        <v>7793</v>
      </c>
      <c r="L80" s="53" t="s">
        <v>229</v>
      </c>
      <c r="M80" s="54" t="s">
        <v>86</v>
      </c>
      <c r="N80" s="54"/>
      <c r="O80" s="55" t="s">
        <v>87</v>
      </c>
      <c r="P80" s="55" t="s">
        <v>88</v>
      </c>
    </row>
    <row r="81" spans="1:16" ht="12.75" customHeight="1" thickBot="1">
      <c r="A81" s="36" t="str">
        <f t="shared" si="12"/>
        <v> MVS 592 </v>
      </c>
      <c r="B81" s="6" t="str">
        <f t="shared" si="13"/>
        <v>II</v>
      </c>
      <c r="C81" s="36">
        <f t="shared" si="14"/>
        <v>36602.286999999997</v>
      </c>
      <c r="D81" s="21" t="str">
        <f t="shared" si="15"/>
        <v>vis</v>
      </c>
      <c r="E81" s="52">
        <f>VLOOKUP(C81,Active!C$21:E$973,3,FALSE)</f>
        <v>10095.459415638075</v>
      </c>
      <c r="F81" s="6" t="s">
        <v>37</v>
      </c>
      <c r="G81" s="21" t="str">
        <f t="shared" si="16"/>
        <v>36602.287</v>
      </c>
      <c r="H81" s="36">
        <f t="shared" si="17"/>
        <v>10095.5</v>
      </c>
      <c r="I81" s="53" t="s">
        <v>230</v>
      </c>
      <c r="J81" s="54" t="s">
        <v>231</v>
      </c>
      <c r="K81" s="53">
        <v>10095.5</v>
      </c>
      <c r="L81" s="53" t="s">
        <v>195</v>
      </c>
      <c r="M81" s="54" t="s">
        <v>86</v>
      </c>
      <c r="N81" s="54"/>
      <c r="O81" s="55" t="s">
        <v>87</v>
      </c>
      <c r="P81" s="55" t="s">
        <v>88</v>
      </c>
    </row>
    <row r="82" spans="1:16" ht="12.75" customHeight="1" thickBot="1">
      <c r="A82" s="36" t="str">
        <f t="shared" si="12"/>
        <v> VSSC 60.20 </v>
      </c>
      <c r="B82" s="6" t="str">
        <f t="shared" si="13"/>
        <v>I</v>
      </c>
      <c r="C82" s="36">
        <f t="shared" si="14"/>
        <v>45322.313999999998</v>
      </c>
      <c r="D82" s="21" t="str">
        <f t="shared" si="15"/>
        <v>vis</v>
      </c>
      <c r="E82" s="52">
        <f>VLOOKUP(C82,Active!C$21:E$973,3,FALSE)</f>
        <v>26787.903556862955</v>
      </c>
      <c r="F82" s="6" t="s">
        <v>37</v>
      </c>
      <c r="G82" s="21" t="str">
        <f t="shared" si="16"/>
        <v>45322.314</v>
      </c>
      <c r="H82" s="36">
        <f t="shared" si="17"/>
        <v>26788</v>
      </c>
      <c r="I82" s="53" t="s">
        <v>232</v>
      </c>
      <c r="J82" s="54" t="s">
        <v>233</v>
      </c>
      <c r="K82" s="53">
        <v>26788</v>
      </c>
      <c r="L82" s="53" t="s">
        <v>234</v>
      </c>
      <c r="M82" s="54" t="s">
        <v>235</v>
      </c>
      <c r="N82" s="54"/>
      <c r="O82" s="55" t="s">
        <v>236</v>
      </c>
      <c r="P82" s="55" t="s">
        <v>237</v>
      </c>
    </row>
    <row r="83" spans="1:16" ht="12.75" customHeight="1" thickBot="1">
      <c r="A83" s="36" t="str">
        <f t="shared" si="12"/>
        <v>BAVM 52 </v>
      </c>
      <c r="B83" s="6" t="str">
        <f t="shared" si="13"/>
        <v>I</v>
      </c>
      <c r="C83" s="36">
        <f t="shared" si="14"/>
        <v>47473.534599999999</v>
      </c>
      <c r="D83" s="21" t="str">
        <f t="shared" si="15"/>
        <v>vis</v>
      </c>
      <c r="E83" s="52">
        <f>VLOOKUP(C83,Active!C$21:E$973,3,FALSE)</f>
        <v>30905.91026727248</v>
      </c>
      <c r="F83" s="6" t="s">
        <v>37</v>
      </c>
      <c r="G83" s="21" t="str">
        <f t="shared" si="16"/>
        <v>47473.5346</v>
      </c>
      <c r="H83" s="36">
        <f t="shared" si="17"/>
        <v>30906</v>
      </c>
      <c r="I83" s="53" t="s">
        <v>270</v>
      </c>
      <c r="J83" s="54" t="s">
        <v>271</v>
      </c>
      <c r="K83" s="53">
        <v>30906</v>
      </c>
      <c r="L83" s="53" t="s">
        <v>272</v>
      </c>
      <c r="M83" s="54" t="s">
        <v>256</v>
      </c>
      <c r="N83" s="54" t="s">
        <v>273</v>
      </c>
      <c r="O83" s="55" t="s">
        <v>263</v>
      </c>
      <c r="P83" s="56" t="s">
        <v>264</v>
      </c>
    </row>
    <row r="84" spans="1:16" ht="12.75" customHeight="1" thickBot="1">
      <c r="A84" s="36" t="str">
        <f t="shared" si="12"/>
        <v>BAVM 56 </v>
      </c>
      <c r="B84" s="6" t="str">
        <f t="shared" si="13"/>
        <v>I</v>
      </c>
      <c r="C84" s="36">
        <f t="shared" si="14"/>
        <v>47822.491300000002</v>
      </c>
      <c r="D84" s="21" t="str">
        <f t="shared" si="15"/>
        <v>vis</v>
      </c>
      <c r="E84" s="52">
        <f>VLOOKUP(C84,Active!C$21:E$973,3,FALSE)</f>
        <v>31573.905930870336</v>
      </c>
      <c r="F84" s="6" t="s">
        <v>37</v>
      </c>
      <c r="G84" s="21" t="str">
        <f t="shared" si="16"/>
        <v>47822.4913</v>
      </c>
      <c r="H84" s="36">
        <f t="shared" si="17"/>
        <v>31574</v>
      </c>
      <c r="I84" s="53" t="s">
        <v>279</v>
      </c>
      <c r="J84" s="54" t="s">
        <v>280</v>
      </c>
      <c r="K84" s="53">
        <v>31574</v>
      </c>
      <c r="L84" s="53" t="s">
        <v>281</v>
      </c>
      <c r="M84" s="54" t="s">
        <v>256</v>
      </c>
      <c r="N84" s="54" t="s">
        <v>273</v>
      </c>
      <c r="O84" s="55" t="s">
        <v>263</v>
      </c>
      <c r="P84" s="56" t="s">
        <v>282</v>
      </c>
    </row>
    <row r="85" spans="1:16" ht="12.75" customHeight="1" thickBot="1">
      <c r="A85" s="36" t="str">
        <f t="shared" si="12"/>
        <v> SAC 63.106 </v>
      </c>
      <c r="B85" s="6" t="str">
        <f t="shared" si="13"/>
        <v>I</v>
      </c>
      <c r="C85" s="36">
        <f t="shared" si="14"/>
        <v>48126.398999999998</v>
      </c>
      <c r="D85" s="21" t="str">
        <f t="shared" si="15"/>
        <v>vis</v>
      </c>
      <c r="E85" s="52">
        <f>VLOOKUP(C85,Active!C$21:E$973,3,FALSE)</f>
        <v>32155.665861927668</v>
      </c>
      <c r="F85" s="6" t="s">
        <v>37</v>
      </c>
      <c r="G85" s="21" t="str">
        <f t="shared" si="16"/>
        <v>48126.399</v>
      </c>
      <c r="H85" s="36">
        <f t="shared" si="17"/>
        <v>32156</v>
      </c>
      <c r="I85" s="53" t="s">
        <v>287</v>
      </c>
      <c r="J85" s="54" t="s">
        <v>288</v>
      </c>
      <c r="K85" s="53">
        <v>32156</v>
      </c>
      <c r="L85" s="53" t="s">
        <v>203</v>
      </c>
      <c r="M85" s="54" t="s">
        <v>235</v>
      </c>
      <c r="N85" s="54"/>
      <c r="O85" s="55" t="s">
        <v>285</v>
      </c>
      <c r="P85" s="55" t="s">
        <v>289</v>
      </c>
    </row>
    <row r="86" spans="1:16" ht="12.75" customHeight="1" thickBot="1">
      <c r="A86" s="36" t="str">
        <f t="shared" si="12"/>
        <v> SAC 63.106 </v>
      </c>
      <c r="B86" s="6" t="str">
        <f t="shared" si="13"/>
        <v>II</v>
      </c>
      <c r="C86" s="36">
        <f t="shared" si="14"/>
        <v>48144.449000000001</v>
      </c>
      <c r="D86" s="21" t="str">
        <f t="shared" si="15"/>
        <v>vis</v>
      </c>
      <c r="E86" s="52">
        <f>VLOOKUP(C86,Active!C$21:E$973,3,FALSE)</f>
        <v>32190.218348605649</v>
      </c>
      <c r="F86" s="6" t="s">
        <v>37</v>
      </c>
      <c r="G86" s="21" t="str">
        <f t="shared" si="16"/>
        <v>48144.449</v>
      </c>
      <c r="H86" s="36">
        <f t="shared" si="17"/>
        <v>32190.5</v>
      </c>
      <c r="I86" s="53" t="s">
        <v>290</v>
      </c>
      <c r="J86" s="54" t="s">
        <v>291</v>
      </c>
      <c r="K86" s="53">
        <v>32190.5</v>
      </c>
      <c r="L86" s="53" t="s">
        <v>292</v>
      </c>
      <c r="M86" s="54" t="s">
        <v>235</v>
      </c>
      <c r="N86" s="54"/>
      <c r="O86" s="55" t="s">
        <v>285</v>
      </c>
      <c r="P86" s="55" t="s">
        <v>289</v>
      </c>
    </row>
    <row r="87" spans="1:16" ht="12.75" customHeight="1" thickBot="1">
      <c r="A87" s="36" t="str">
        <f t="shared" si="12"/>
        <v> SAC 63.106 </v>
      </c>
      <c r="B87" s="6" t="str">
        <f t="shared" si="13"/>
        <v>I</v>
      </c>
      <c r="C87" s="36">
        <f t="shared" si="14"/>
        <v>48174.404000000002</v>
      </c>
      <c r="D87" s="21" t="str">
        <f t="shared" si="15"/>
        <v>vis</v>
      </c>
      <c r="E87" s="52">
        <f>VLOOKUP(C87,Active!C$21:E$973,3,FALSE)</f>
        <v>32247.560162369577</v>
      </c>
      <c r="F87" s="6" t="str">
        <f>LEFT(M87,1)</f>
        <v>V</v>
      </c>
      <c r="G87" s="21" t="str">
        <f t="shared" si="16"/>
        <v>48174.404</v>
      </c>
      <c r="H87" s="36">
        <f t="shared" si="17"/>
        <v>32248</v>
      </c>
      <c r="I87" s="53" t="s">
        <v>293</v>
      </c>
      <c r="J87" s="54" t="s">
        <v>294</v>
      </c>
      <c r="K87" s="53">
        <v>32248</v>
      </c>
      <c r="L87" s="53" t="s">
        <v>295</v>
      </c>
      <c r="M87" s="54" t="s">
        <v>235</v>
      </c>
      <c r="N87" s="54"/>
      <c r="O87" s="55" t="s">
        <v>285</v>
      </c>
      <c r="P87" s="55" t="s">
        <v>289</v>
      </c>
    </row>
    <row r="88" spans="1:16" ht="12.75" customHeight="1" thickBot="1">
      <c r="A88" s="36" t="str">
        <f t="shared" si="12"/>
        <v> SAC 63.106 </v>
      </c>
      <c r="B88" s="6" t="str">
        <f t="shared" si="13"/>
        <v>I</v>
      </c>
      <c r="C88" s="36">
        <f t="shared" si="14"/>
        <v>48187.343999999997</v>
      </c>
      <c r="D88" s="21" t="str">
        <f t="shared" si="15"/>
        <v>vis</v>
      </c>
      <c r="E88" s="52">
        <f>VLOOKUP(C88,Active!C$21:E$973,3,FALSE)</f>
        <v>32272.330753927079</v>
      </c>
      <c r="F88" s="6" t="str">
        <f>LEFT(M88,1)</f>
        <v>V</v>
      </c>
      <c r="G88" s="21" t="str">
        <f t="shared" si="16"/>
        <v>48187.344</v>
      </c>
      <c r="H88" s="36">
        <f t="shared" si="17"/>
        <v>32273</v>
      </c>
      <c r="I88" s="53" t="s">
        <v>296</v>
      </c>
      <c r="J88" s="54" t="s">
        <v>297</v>
      </c>
      <c r="K88" s="53">
        <v>32273</v>
      </c>
      <c r="L88" s="53" t="s">
        <v>298</v>
      </c>
      <c r="M88" s="54" t="s">
        <v>235</v>
      </c>
      <c r="N88" s="54"/>
      <c r="O88" s="55" t="s">
        <v>285</v>
      </c>
      <c r="P88" s="55" t="s">
        <v>289</v>
      </c>
    </row>
    <row r="89" spans="1:16" ht="12.75" customHeight="1" thickBot="1">
      <c r="A89" s="36" t="str">
        <f t="shared" si="12"/>
        <v>VSB 38 </v>
      </c>
      <c r="B89" s="6" t="str">
        <f t="shared" si="13"/>
        <v>I</v>
      </c>
      <c r="C89" s="36">
        <f t="shared" si="14"/>
        <v>51825.074099999998</v>
      </c>
      <c r="D89" s="21" t="str">
        <f t="shared" si="15"/>
        <v>vis</v>
      </c>
      <c r="E89" s="52">
        <f>VLOOKUP(C89,Active!C$21:E$973,3,FALSE)</f>
        <v>39235.91085466557</v>
      </c>
      <c r="F89" s="6" t="s">
        <v>37</v>
      </c>
      <c r="G89" s="21" t="str">
        <f t="shared" si="16"/>
        <v>51825.0741</v>
      </c>
      <c r="H89" s="36">
        <f t="shared" si="17"/>
        <v>39237</v>
      </c>
      <c r="I89" s="53" t="s">
        <v>326</v>
      </c>
      <c r="J89" s="54" t="s">
        <v>327</v>
      </c>
      <c r="K89" s="53" t="s">
        <v>328</v>
      </c>
      <c r="L89" s="53" t="s">
        <v>329</v>
      </c>
      <c r="M89" s="54" t="s">
        <v>256</v>
      </c>
      <c r="N89" s="54" t="s">
        <v>257</v>
      </c>
      <c r="O89" s="55" t="s">
        <v>330</v>
      </c>
      <c r="P89" s="56" t="s">
        <v>331</v>
      </c>
    </row>
    <row r="90" spans="1:16" ht="12.75" customHeight="1" thickBot="1">
      <c r="A90" s="36" t="str">
        <f t="shared" si="12"/>
        <v>VSB 38 </v>
      </c>
      <c r="B90" s="6" t="str">
        <f t="shared" si="13"/>
        <v>II</v>
      </c>
      <c r="C90" s="36">
        <f t="shared" si="14"/>
        <v>51842.048300000002</v>
      </c>
      <c r="D90" s="21" t="str">
        <f t="shared" si="15"/>
        <v>vis</v>
      </c>
      <c r="E90" s="52">
        <f>VLOOKUP(C90,Active!C$21:E$973,3,FALSE)</f>
        <v>39268.403974852248</v>
      </c>
      <c r="F90" s="6" t="s">
        <v>37</v>
      </c>
      <c r="G90" s="21" t="str">
        <f t="shared" si="16"/>
        <v>51842.0483</v>
      </c>
      <c r="H90" s="36">
        <f t="shared" si="17"/>
        <v>39269.5</v>
      </c>
      <c r="I90" s="53" t="s">
        <v>332</v>
      </c>
      <c r="J90" s="54" t="s">
        <v>333</v>
      </c>
      <c r="K90" s="53" t="s">
        <v>334</v>
      </c>
      <c r="L90" s="53" t="s">
        <v>335</v>
      </c>
      <c r="M90" s="54" t="s">
        <v>256</v>
      </c>
      <c r="N90" s="54" t="s">
        <v>257</v>
      </c>
      <c r="O90" s="55" t="s">
        <v>336</v>
      </c>
      <c r="P90" s="56" t="s">
        <v>331</v>
      </c>
    </row>
    <row r="91" spans="1:16" ht="12.75" customHeight="1" thickBot="1">
      <c r="A91" s="36" t="str">
        <f t="shared" si="12"/>
        <v>VSB 39 </v>
      </c>
      <c r="B91" s="6" t="str">
        <f t="shared" si="13"/>
        <v>I</v>
      </c>
      <c r="C91" s="36">
        <f t="shared" si="14"/>
        <v>52176.122499999998</v>
      </c>
      <c r="D91" s="21" t="str">
        <f t="shared" si="15"/>
        <v>vis</v>
      </c>
      <c r="E91" s="52">
        <f>VLOOKUP(C91,Active!C$21:E$973,3,FALSE)</f>
        <v>39907.910586761165</v>
      </c>
      <c r="F91" s="6" t="s">
        <v>37</v>
      </c>
      <c r="G91" s="21" t="str">
        <f t="shared" si="16"/>
        <v>52176.1225</v>
      </c>
      <c r="H91" s="36">
        <f t="shared" si="17"/>
        <v>39909</v>
      </c>
      <c r="I91" s="53" t="s">
        <v>342</v>
      </c>
      <c r="J91" s="54" t="s">
        <v>343</v>
      </c>
      <c r="K91" s="53" t="s">
        <v>344</v>
      </c>
      <c r="L91" s="53" t="s">
        <v>345</v>
      </c>
      <c r="M91" s="54" t="s">
        <v>256</v>
      </c>
      <c r="N91" s="54" t="s">
        <v>257</v>
      </c>
      <c r="O91" s="55" t="s">
        <v>330</v>
      </c>
      <c r="P91" s="56" t="s">
        <v>346</v>
      </c>
    </row>
    <row r="92" spans="1:16" ht="12.75" customHeight="1" thickBot="1">
      <c r="A92" s="36" t="str">
        <f t="shared" si="12"/>
        <v>VSB 42 </v>
      </c>
      <c r="B92" s="6" t="str">
        <f t="shared" si="13"/>
        <v>I</v>
      </c>
      <c r="C92" s="36">
        <f t="shared" si="14"/>
        <v>52900.155400000003</v>
      </c>
      <c r="D92" s="21" t="str">
        <f t="shared" si="15"/>
        <v>vis</v>
      </c>
      <c r="E92" s="52">
        <f>VLOOKUP(C92,Active!C$21:E$973,3,FALSE)</f>
        <v>41293.901563584877</v>
      </c>
      <c r="F92" s="6" t="s">
        <v>37</v>
      </c>
      <c r="G92" s="21" t="str">
        <f t="shared" si="16"/>
        <v>52900.1554</v>
      </c>
      <c r="H92" s="36">
        <f t="shared" si="17"/>
        <v>41295</v>
      </c>
      <c r="I92" s="53" t="s">
        <v>347</v>
      </c>
      <c r="J92" s="54" t="s">
        <v>348</v>
      </c>
      <c r="K92" s="53" t="s">
        <v>349</v>
      </c>
      <c r="L92" s="53" t="s">
        <v>350</v>
      </c>
      <c r="M92" s="54" t="s">
        <v>256</v>
      </c>
      <c r="N92" s="54" t="s">
        <v>257</v>
      </c>
      <c r="O92" s="55" t="s">
        <v>336</v>
      </c>
      <c r="P92" s="56" t="s">
        <v>351</v>
      </c>
    </row>
    <row r="93" spans="1:16" ht="12.75" customHeight="1" thickBot="1">
      <c r="A93" s="36" t="str">
        <f t="shared" si="12"/>
        <v>VSB 43 </v>
      </c>
      <c r="B93" s="6" t="str">
        <f t="shared" si="13"/>
        <v>I</v>
      </c>
      <c r="C93" s="36">
        <f t="shared" si="14"/>
        <v>53229.269699999997</v>
      </c>
      <c r="D93" s="21" t="str">
        <f t="shared" si="15"/>
        <v>vis</v>
      </c>
      <c r="E93" s="52">
        <f>VLOOKUP(C93,Active!C$21:E$973,3,FALSE)</f>
        <v>41923.913611578333</v>
      </c>
      <c r="F93" s="6" t="s">
        <v>37</v>
      </c>
      <c r="G93" s="21" t="str">
        <f t="shared" si="16"/>
        <v>53229.2697</v>
      </c>
      <c r="H93" s="36">
        <f t="shared" si="17"/>
        <v>41925</v>
      </c>
      <c r="I93" s="53" t="s">
        <v>352</v>
      </c>
      <c r="J93" s="54" t="s">
        <v>353</v>
      </c>
      <c r="K93" s="53" t="s">
        <v>354</v>
      </c>
      <c r="L93" s="53" t="s">
        <v>355</v>
      </c>
      <c r="M93" s="54" t="s">
        <v>256</v>
      </c>
      <c r="N93" s="54" t="s">
        <v>257</v>
      </c>
      <c r="O93" s="55" t="s">
        <v>356</v>
      </c>
      <c r="P93" s="56" t="s">
        <v>357</v>
      </c>
    </row>
    <row r="94" spans="1:16" ht="12.75" customHeight="1" thickBot="1">
      <c r="A94" s="36" t="str">
        <f t="shared" si="12"/>
        <v>VSB 44 </v>
      </c>
      <c r="B94" s="6" t="str">
        <f t="shared" si="13"/>
        <v>I</v>
      </c>
      <c r="C94" s="36">
        <f t="shared" si="14"/>
        <v>53656.053800000002</v>
      </c>
      <c r="D94" s="21" t="str">
        <f t="shared" si="15"/>
        <v>vis</v>
      </c>
      <c r="E94" s="52">
        <f>VLOOKUP(C94,Active!C$21:E$973,3,FALSE)</f>
        <v>42740.891557817835</v>
      </c>
      <c r="F94" s="6" t="s">
        <v>37</v>
      </c>
      <c r="G94" s="21" t="str">
        <f t="shared" si="16"/>
        <v>53656.0538</v>
      </c>
      <c r="H94" s="36">
        <f t="shared" si="17"/>
        <v>42742</v>
      </c>
      <c r="I94" s="53" t="s">
        <v>358</v>
      </c>
      <c r="J94" s="54" t="s">
        <v>359</v>
      </c>
      <c r="K94" s="53" t="s">
        <v>360</v>
      </c>
      <c r="L94" s="53" t="s">
        <v>350</v>
      </c>
      <c r="M94" s="54" t="s">
        <v>256</v>
      </c>
      <c r="N94" s="54" t="s">
        <v>257</v>
      </c>
      <c r="O94" s="55" t="s">
        <v>336</v>
      </c>
      <c r="P94" s="56" t="s">
        <v>361</v>
      </c>
    </row>
    <row r="95" spans="1:16" ht="12.75" customHeight="1" thickBot="1">
      <c r="A95" s="36" t="str">
        <f t="shared" si="12"/>
        <v>VSB 45 </v>
      </c>
      <c r="B95" s="6" t="str">
        <f t="shared" si="13"/>
        <v>I</v>
      </c>
      <c r="C95" s="36">
        <f t="shared" si="14"/>
        <v>53952.259700000002</v>
      </c>
      <c r="D95" s="21" t="str">
        <f t="shared" si="15"/>
        <v>vis</v>
      </c>
      <c r="E95" s="52">
        <f>VLOOKUP(C95,Active!C$21:E$973,3,FALSE)</f>
        <v>43307.908201235485</v>
      </c>
      <c r="F95" s="6" t="s">
        <v>37</v>
      </c>
      <c r="G95" s="21" t="str">
        <f t="shared" si="16"/>
        <v>53952.2597</v>
      </c>
      <c r="H95" s="36">
        <f t="shared" si="17"/>
        <v>43309</v>
      </c>
      <c r="I95" s="53" t="s">
        <v>362</v>
      </c>
      <c r="J95" s="54" t="s">
        <v>363</v>
      </c>
      <c r="K95" s="53" t="s">
        <v>364</v>
      </c>
      <c r="L95" s="53" t="s">
        <v>365</v>
      </c>
      <c r="M95" s="54" t="s">
        <v>256</v>
      </c>
      <c r="N95" s="54" t="s">
        <v>257</v>
      </c>
      <c r="O95" s="55" t="s">
        <v>366</v>
      </c>
      <c r="P95" s="56" t="s">
        <v>367</v>
      </c>
    </row>
    <row r="96" spans="1:16" ht="12.75" customHeight="1" thickBot="1">
      <c r="A96" s="36" t="str">
        <f t="shared" si="12"/>
        <v>VSB 45 </v>
      </c>
      <c r="B96" s="6" t="str">
        <f t="shared" si="13"/>
        <v>I</v>
      </c>
      <c r="C96" s="36">
        <f t="shared" si="14"/>
        <v>53997.193500000001</v>
      </c>
      <c r="D96" s="21" t="str">
        <f t="shared" si="15"/>
        <v>vis</v>
      </c>
      <c r="E96" s="52">
        <f>VLOOKUP(C96,Active!C$21:E$973,3,FALSE)</f>
        <v>43393.923410426112</v>
      </c>
      <c r="F96" s="6" t="s">
        <v>37</v>
      </c>
      <c r="G96" s="21" t="str">
        <f t="shared" si="16"/>
        <v>53997.1935</v>
      </c>
      <c r="H96" s="36">
        <f t="shared" si="17"/>
        <v>43395</v>
      </c>
      <c r="I96" s="53" t="s">
        <v>368</v>
      </c>
      <c r="J96" s="54" t="s">
        <v>369</v>
      </c>
      <c r="K96" s="53" t="s">
        <v>370</v>
      </c>
      <c r="L96" s="53" t="s">
        <v>371</v>
      </c>
      <c r="M96" s="54" t="s">
        <v>256</v>
      </c>
      <c r="N96" s="54" t="s">
        <v>257</v>
      </c>
      <c r="O96" s="55" t="s">
        <v>366</v>
      </c>
      <c r="P96" s="56" t="s">
        <v>367</v>
      </c>
    </row>
    <row r="97" spans="1:16" ht="12.75" customHeight="1" thickBot="1">
      <c r="A97" s="36" t="str">
        <f t="shared" si="12"/>
        <v>VSB 50 </v>
      </c>
      <c r="B97" s="6" t="str">
        <f t="shared" si="13"/>
        <v>I</v>
      </c>
      <c r="C97" s="36">
        <f t="shared" si="14"/>
        <v>55136.008000000002</v>
      </c>
      <c r="D97" s="21" t="str">
        <f t="shared" si="15"/>
        <v>vis</v>
      </c>
      <c r="E97" s="52">
        <f>VLOOKUP(C97,Active!C$21:E$973,3,FALSE)</f>
        <v>45573.916365547346</v>
      </c>
      <c r="F97" s="6" t="s">
        <v>37</v>
      </c>
      <c r="G97" s="21" t="str">
        <f t="shared" si="16"/>
        <v>55136.008</v>
      </c>
      <c r="H97" s="36">
        <f t="shared" si="17"/>
        <v>45575</v>
      </c>
      <c r="I97" s="53" t="s">
        <v>372</v>
      </c>
      <c r="J97" s="54" t="s">
        <v>373</v>
      </c>
      <c r="K97" s="53" t="s">
        <v>374</v>
      </c>
      <c r="L97" s="53" t="s">
        <v>375</v>
      </c>
      <c r="M97" s="54" t="s">
        <v>376</v>
      </c>
      <c r="N97" s="54" t="s">
        <v>377</v>
      </c>
      <c r="O97" s="55" t="s">
        <v>378</v>
      </c>
      <c r="P97" s="56" t="s">
        <v>379</v>
      </c>
    </row>
    <row r="98" spans="1:16" ht="12.75" customHeight="1" thickBot="1">
      <c r="A98" s="36" t="str">
        <f t="shared" si="12"/>
        <v>VSB 51 </v>
      </c>
      <c r="B98" s="6" t="str">
        <f t="shared" si="13"/>
        <v>II</v>
      </c>
      <c r="C98" s="36">
        <f t="shared" si="14"/>
        <v>55502.972600000001</v>
      </c>
      <c r="D98" s="21" t="str">
        <f t="shared" si="15"/>
        <v>vis</v>
      </c>
      <c r="E98" s="52">
        <f>VLOOKUP(C98,Active!C$21:E$973,3,FALSE)</f>
        <v>46276.383925258677</v>
      </c>
      <c r="F98" s="6" t="s">
        <v>37</v>
      </c>
      <c r="G98" s="21" t="str">
        <f t="shared" si="16"/>
        <v>55502.9726</v>
      </c>
      <c r="H98" s="36">
        <f t="shared" si="17"/>
        <v>46277.5</v>
      </c>
      <c r="I98" s="53" t="s">
        <v>380</v>
      </c>
      <c r="J98" s="54" t="s">
        <v>381</v>
      </c>
      <c r="K98" s="53" t="s">
        <v>382</v>
      </c>
      <c r="L98" s="53" t="s">
        <v>383</v>
      </c>
      <c r="M98" s="54" t="s">
        <v>376</v>
      </c>
      <c r="N98" s="54" t="s">
        <v>384</v>
      </c>
      <c r="O98" s="55" t="s">
        <v>378</v>
      </c>
      <c r="P98" s="56" t="s">
        <v>385</v>
      </c>
    </row>
    <row r="99" spans="1:16" ht="12.75" customHeight="1" thickBot="1">
      <c r="A99" s="36" t="str">
        <f t="shared" si="12"/>
        <v>VSB 55 </v>
      </c>
      <c r="B99" s="6" t="str">
        <f t="shared" si="13"/>
        <v>II</v>
      </c>
      <c r="C99" s="36">
        <f t="shared" si="14"/>
        <v>56217.086199999998</v>
      </c>
      <c r="D99" s="21" t="str">
        <f t="shared" si="15"/>
        <v>vis</v>
      </c>
      <c r="E99" s="52">
        <f>VLOOKUP(C99,Active!C$21:E$973,3,FALSE)</f>
        <v>47643.386731384046</v>
      </c>
      <c r="F99" s="6" t="s">
        <v>37</v>
      </c>
      <c r="G99" s="21" t="str">
        <f t="shared" si="16"/>
        <v>56217.0862</v>
      </c>
      <c r="H99" s="36">
        <f t="shared" si="17"/>
        <v>47644.5</v>
      </c>
      <c r="I99" s="53" t="s">
        <v>392</v>
      </c>
      <c r="J99" s="54" t="s">
        <v>393</v>
      </c>
      <c r="K99" s="53" t="s">
        <v>394</v>
      </c>
      <c r="L99" s="53" t="s">
        <v>395</v>
      </c>
      <c r="M99" s="54" t="s">
        <v>376</v>
      </c>
      <c r="N99" s="54" t="s">
        <v>41</v>
      </c>
      <c r="O99" s="55" t="s">
        <v>378</v>
      </c>
      <c r="P99" s="56" t="s">
        <v>396</v>
      </c>
    </row>
    <row r="100" spans="1:16" ht="12.75" customHeight="1" thickBot="1">
      <c r="A100" s="36" t="str">
        <f t="shared" si="12"/>
        <v>VSB 55 </v>
      </c>
      <c r="B100" s="6" t="str">
        <f t="shared" si="13"/>
        <v>II</v>
      </c>
      <c r="C100" s="36">
        <f t="shared" si="14"/>
        <v>56217.093399999998</v>
      </c>
      <c r="D100" s="21" t="str">
        <f t="shared" si="15"/>
        <v>vis</v>
      </c>
      <c r="E100" s="52">
        <f>VLOOKUP(C100,Active!C$21:E$973,3,FALSE)</f>
        <v>47643.40051409341</v>
      </c>
      <c r="F100" s="6" t="s">
        <v>37</v>
      </c>
      <c r="G100" s="21" t="str">
        <f t="shared" si="16"/>
        <v>56217.0934</v>
      </c>
      <c r="H100" s="36">
        <f t="shared" si="17"/>
        <v>47644.5</v>
      </c>
      <c r="I100" s="53" t="s">
        <v>397</v>
      </c>
      <c r="J100" s="54" t="s">
        <v>398</v>
      </c>
      <c r="K100" s="53" t="s">
        <v>394</v>
      </c>
      <c r="L100" s="53" t="s">
        <v>399</v>
      </c>
      <c r="M100" s="54" t="s">
        <v>376</v>
      </c>
      <c r="N100" s="54" t="s">
        <v>41</v>
      </c>
      <c r="O100" s="55" t="s">
        <v>378</v>
      </c>
      <c r="P100" s="56" t="s">
        <v>396</v>
      </c>
    </row>
    <row r="101" spans="1:16" ht="12.75" customHeight="1" thickBot="1">
      <c r="A101" s="36" t="str">
        <f t="shared" si="12"/>
        <v>VSB 55 </v>
      </c>
      <c r="B101" s="6" t="str">
        <f t="shared" si="13"/>
        <v>II</v>
      </c>
      <c r="C101" s="36">
        <f t="shared" si="14"/>
        <v>56217.097099999999</v>
      </c>
      <c r="D101" s="21" t="str">
        <f t="shared" si="15"/>
        <v>vis</v>
      </c>
      <c r="E101" s="52">
        <f>VLOOKUP(C101,Active!C$21:E$973,3,FALSE)</f>
        <v>47643.407596874618</v>
      </c>
      <c r="F101" s="6" t="s">
        <v>37</v>
      </c>
      <c r="G101" s="21" t="str">
        <f t="shared" si="16"/>
        <v>56217.0971</v>
      </c>
      <c r="H101" s="36">
        <f t="shared" si="17"/>
        <v>47644.5</v>
      </c>
      <c r="I101" s="53" t="s">
        <v>400</v>
      </c>
      <c r="J101" s="54" t="s">
        <v>401</v>
      </c>
      <c r="K101" s="53" t="s">
        <v>394</v>
      </c>
      <c r="L101" s="53" t="s">
        <v>402</v>
      </c>
      <c r="M101" s="54" t="s">
        <v>376</v>
      </c>
      <c r="N101" s="54" t="s">
        <v>41</v>
      </c>
      <c r="O101" s="55" t="s">
        <v>378</v>
      </c>
      <c r="P101" s="56" t="s">
        <v>396</v>
      </c>
    </row>
    <row r="102" spans="1:16" ht="12.75" customHeight="1" thickBot="1">
      <c r="A102" s="36" t="str">
        <f t="shared" si="12"/>
        <v>VSB 56 </v>
      </c>
      <c r="B102" s="6" t="str">
        <f t="shared" si="13"/>
        <v>I</v>
      </c>
      <c r="C102" s="36">
        <f t="shared" si="14"/>
        <v>56563.1855</v>
      </c>
      <c r="D102" s="21" t="str">
        <f t="shared" si="15"/>
        <v>vis</v>
      </c>
      <c r="E102" s="52">
        <f>VLOOKUP(C102,Active!C$21:E$973,3,FALSE)</f>
        <v>48305.912573628229</v>
      </c>
      <c r="F102" s="6" t="s">
        <v>37</v>
      </c>
      <c r="G102" s="21" t="str">
        <f t="shared" si="16"/>
        <v>56563.1855</v>
      </c>
      <c r="H102" s="36">
        <f t="shared" si="17"/>
        <v>48307</v>
      </c>
      <c r="I102" s="53" t="s">
        <v>408</v>
      </c>
      <c r="J102" s="54" t="s">
        <v>409</v>
      </c>
      <c r="K102" s="53" t="s">
        <v>410</v>
      </c>
      <c r="L102" s="53" t="s">
        <v>411</v>
      </c>
      <c r="M102" s="54" t="s">
        <v>376</v>
      </c>
      <c r="N102" s="54" t="s">
        <v>384</v>
      </c>
      <c r="O102" s="55" t="s">
        <v>378</v>
      </c>
      <c r="P102" s="56" t="s">
        <v>412</v>
      </c>
    </row>
    <row r="103" spans="1:16" ht="12.75" customHeight="1" thickBot="1">
      <c r="A103" s="36" t="str">
        <f t="shared" si="12"/>
        <v>VSB 56 </v>
      </c>
      <c r="B103" s="6" t="str">
        <f t="shared" si="13"/>
        <v>I</v>
      </c>
      <c r="C103" s="36">
        <f t="shared" si="14"/>
        <v>56563.186000000002</v>
      </c>
      <c r="D103" s="21" t="str">
        <f t="shared" si="15"/>
        <v>vis</v>
      </c>
      <c r="E103" s="52">
        <f>VLOOKUP(C103,Active!C$21:E$973,3,FALSE)</f>
        <v>48305.91353076083</v>
      </c>
      <c r="F103" s="6" t="s">
        <v>37</v>
      </c>
      <c r="G103" s="21" t="str">
        <f t="shared" si="16"/>
        <v>56563.186</v>
      </c>
      <c r="H103" s="36">
        <f t="shared" si="17"/>
        <v>48307</v>
      </c>
      <c r="I103" s="53" t="s">
        <v>413</v>
      </c>
      <c r="J103" s="54" t="s">
        <v>409</v>
      </c>
      <c r="K103" s="53" t="s">
        <v>410</v>
      </c>
      <c r="L103" s="53" t="s">
        <v>414</v>
      </c>
      <c r="M103" s="54" t="s">
        <v>376</v>
      </c>
      <c r="N103" s="54" t="s">
        <v>41</v>
      </c>
      <c r="O103" s="55" t="s">
        <v>378</v>
      </c>
      <c r="P103" s="56" t="s">
        <v>412</v>
      </c>
    </row>
    <row r="104" spans="1:16" ht="12.75" customHeight="1" thickBot="1">
      <c r="A104" s="36" t="str">
        <f t="shared" si="12"/>
        <v>VSB 56 </v>
      </c>
      <c r="B104" s="6" t="str">
        <f t="shared" si="13"/>
        <v>I</v>
      </c>
      <c r="C104" s="36">
        <f t="shared" si="14"/>
        <v>56563.186000000002</v>
      </c>
      <c r="D104" s="21" t="str">
        <f t="shared" si="15"/>
        <v>vis</v>
      </c>
      <c r="E104" s="52">
        <f>VLOOKUP(C104,Active!C$21:E$973,3,FALSE)</f>
        <v>48305.91353076083</v>
      </c>
      <c r="F104" s="6" t="s">
        <v>37</v>
      </c>
      <c r="G104" s="21" t="str">
        <f t="shared" si="16"/>
        <v>56563.186</v>
      </c>
      <c r="H104" s="36">
        <f t="shared" si="17"/>
        <v>48307</v>
      </c>
      <c r="I104" s="53" t="s">
        <v>413</v>
      </c>
      <c r="J104" s="54" t="s">
        <v>409</v>
      </c>
      <c r="K104" s="53" t="s">
        <v>410</v>
      </c>
      <c r="L104" s="53" t="s">
        <v>414</v>
      </c>
      <c r="M104" s="54" t="s">
        <v>376</v>
      </c>
      <c r="N104" s="54" t="s">
        <v>37</v>
      </c>
      <c r="O104" s="55" t="s">
        <v>378</v>
      </c>
      <c r="P104" s="56" t="s">
        <v>412</v>
      </c>
    </row>
    <row r="105" spans="1:16" ht="12.75" customHeight="1" thickBot="1">
      <c r="A105" s="36" t="str">
        <f t="shared" si="12"/>
        <v>VSB 59 </v>
      </c>
      <c r="B105" s="6" t="str">
        <f t="shared" si="13"/>
        <v>I</v>
      </c>
      <c r="C105" s="36">
        <f t="shared" si="14"/>
        <v>56922.061000000002</v>
      </c>
      <c r="D105" s="21" t="str">
        <f t="shared" si="15"/>
        <v>vis</v>
      </c>
      <c r="E105" s="52">
        <f>VLOOKUP(C105,Active!C$21:E$973,3,FALSE)</f>
        <v>48992.895450791824</v>
      </c>
      <c r="F105" s="6" t="s">
        <v>37</v>
      </c>
      <c r="G105" s="21" t="str">
        <f t="shared" si="16"/>
        <v>56922.0610</v>
      </c>
      <c r="H105" s="36">
        <f t="shared" si="17"/>
        <v>48994</v>
      </c>
      <c r="I105" s="53" t="s">
        <v>415</v>
      </c>
      <c r="J105" s="54" t="s">
        <v>416</v>
      </c>
      <c r="K105" s="53" t="s">
        <v>417</v>
      </c>
      <c r="L105" s="53" t="s">
        <v>418</v>
      </c>
      <c r="M105" s="54" t="s">
        <v>376</v>
      </c>
      <c r="N105" s="54" t="s">
        <v>384</v>
      </c>
      <c r="O105" s="55" t="s">
        <v>378</v>
      </c>
      <c r="P105" s="56" t="s">
        <v>419</v>
      </c>
    </row>
    <row r="106" spans="1:16" ht="12.75" customHeight="1" thickBot="1">
      <c r="A106" s="36" t="str">
        <f t="shared" si="12"/>
        <v>VSB 59 </v>
      </c>
      <c r="B106" s="6" t="str">
        <f t="shared" si="13"/>
        <v>I</v>
      </c>
      <c r="C106" s="36">
        <f t="shared" si="14"/>
        <v>56976.9208</v>
      </c>
      <c r="D106" s="21" t="str">
        <f t="shared" si="15"/>
        <v>vis</v>
      </c>
      <c r="E106" s="52">
        <f>VLOOKUP(C106,Active!C$21:E$973,3,FALSE)</f>
        <v>49097.911656257551</v>
      </c>
      <c r="F106" s="6" t="s">
        <v>37</v>
      </c>
      <c r="G106" s="21" t="str">
        <f t="shared" si="16"/>
        <v>56976.9208</v>
      </c>
      <c r="H106" s="36">
        <f t="shared" si="17"/>
        <v>49099</v>
      </c>
      <c r="I106" s="53" t="s">
        <v>420</v>
      </c>
      <c r="J106" s="54" t="s">
        <v>421</v>
      </c>
      <c r="K106" s="53" t="s">
        <v>422</v>
      </c>
      <c r="L106" s="53" t="s">
        <v>423</v>
      </c>
      <c r="M106" s="54" t="s">
        <v>376</v>
      </c>
      <c r="N106" s="54" t="s">
        <v>384</v>
      </c>
      <c r="O106" s="55" t="s">
        <v>378</v>
      </c>
      <c r="P106" s="56" t="s">
        <v>419</v>
      </c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7" type="noConversion"/>
  <hyperlinks>
    <hyperlink ref="P17" r:id="rId1" display="http://www.bav-astro.de/sfs/BAVM_link.php?BAVMnr=52"/>
    <hyperlink ref="P83" r:id="rId2" display="http://www.bav-astro.de/sfs/BAVM_link.php?BAVMnr=52"/>
    <hyperlink ref="P84" r:id="rId3" display="http://www.bav-astro.de/sfs/BAVM_link.php?BAVMnr=56"/>
    <hyperlink ref="P23" r:id="rId4" display="http://www.bav-astro.de/sfs/BAVM_link.php?BAVMnr=102"/>
    <hyperlink ref="P24" r:id="rId5" display="http://www.bav-astro.de/sfs/BAVM_link.php?BAVMnr=111"/>
    <hyperlink ref="P25" r:id="rId6" display="http://www.bav-astro.de/sfs/BAVM_link.php?BAVMnr=111"/>
    <hyperlink ref="P26" r:id="rId7" display="http://www.bav-astro.de/sfs/BAVM_link.php?BAVMnr=117"/>
    <hyperlink ref="P27" r:id="rId8" display="http://www.bav-astro.de/sfs/BAVM_link.php?BAVMnr=132"/>
    <hyperlink ref="P89" r:id="rId9" display="http://vsolj.cetus-net.org/no38.pdf"/>
    <hyperlink ref="P90" r:id="rId10" display="http://vsolj.cetus-net.org/no38.pdf"/>
    <hyperlink ref="P28" r:id="rId11" display="http://www.bav-astro.de/sfs/BAVM_link.php?BAVMnr=152"/>
    <hyperlink ref="P91" r:id="rId12" display="http://vsolj.cetus-net.org/no39.pdf"/>
    <hyperlink ref="P92" r:id="rId13" display="http://vsolj.cetus-net.org/no42.pdf"/>
    <hyperlink ref="P93" r:id="rId14" display="http://vsolj.cetus-net.org/no43.pdf"/>
    <hyperlink ref="P94" r:id="rId15" display="http://vsolj.cetus-net.org/no44.pdf"/>
    <hyperlink ref="P95" r:id="rId16" display="http://vsolj.cetus-net.org/no45.pdf"/>
    <hyperlink ref="P96" r:id="rId17" display="http://vsolj.cetus-net.org/no45.pdf"/>
    <hyperlink ref="P97" r:id="rId18" display="http://vsolj.cetus-net.org/vsoljno50.pdf"/>
    <hyperlink ref="P98" r:id="rId19" display="http://vsolj.cetus-net.org/vsoljno51.pdf"/>
    <hyperlink ref="P29" r:id="rId20" display="http://www.konkoly.hu/cgi-bin/IBVS?6011"/>
    <hyperlink ref="P99" r:id="rId21" display="http://vsolj.cetus-net.org/vsoljno55.pdf"/>
    <hyperlink ref="P100" r:id="rId22" display="http://vsolj.cetus-net.org/vsoljno55.pdf"/>
    <hyperlink ref="P101" r:id="rId23" display="http://vsolj.cetus-net.org/vsoljno55.pdf"/>
    <hyperlink ref="P30" r:id="rId24" display="http://www.konkoly.hu/cgi-bin/IBVS?6093"/>
    <hyperlink ref="P102" r:id="rId25" display="http://vsolj.cetus-net.org/vsoljno56.pdf"/>
    <hyperlink ref="P103" r:id="rId26" display="http://vsolj.cetus-net.org/vsoljno56.pdf"/>
    <hyperlink ref="P104" r:id="rId27" display="http://vsolj.cetus-net.org/vsoljno56.pdf"/>
    <hyperlink ref="P105" r:id="rId28" display="http://vsolj.cetus-net.org/vsoljno59.pdf"/>
    <hyperlink ref="P106" r:id="rId29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2023-01-08T06:39:55Z</dcterms:modified>
</cp:coreProperties>
</file>