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7797F50-2B65-4BFD-BA18-12A3AAC63EF5}" xr6:coauthVersionLast="47" xr6:coauthVersionMax="47" xr10:uidLastSave="{00000000-0000-0000-0000-000000000000}"/>
  <bookViews>
    <workbookView xWindow="14730" yWindow="720" windowWidth="12975" windowHeight="14640"/>
  </bookViews>
  <sheets>
    <sheet name="Active" sheetId="1" r:id="rId1"/>
    <sheet name="BAV" sheetId="2" r:id="rId2"/>
  </sheets>
  <definedNames>
    <definedName name="solver_adj" localSheetId="0" hidden="1">Active!$AC$3:$AC$10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Active!$AC$11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148" i="1" l="1"/>
  <c r="BL148" i="1"/>
  <c r="AY147" i="1"/>
  <c r="BL147" i="1"/>
  <c r="BK147" i="1" s="1"/>
  <c r="AY146" i="1"/>
  <c r="BL146" i="1"/>
  <c r="Q282" i="1"/>
  <c r="S282" i="1"/>
  <c r="Q283" i="1"/>
  <c r="S283" i="1"/>
  <c r="Q284" i="1"/>
  <c r="S284" i="1"/>
  <c r="S274" i="1"/>
  <c r="S275" i="1"/>
  <c r="S276" i="1"/>
  <c r="S277" i="1"/>
  <c r="S278" i="1"/>
  <c r="S279" i="1"/>
  <c r="S280" i="1"/>
  <c r="S281" i="1"/>
  <c r="Q279" i="1"/>
  <c r="Q280" i="1"/>
  <c r="Q281" i="1"/>
  <c r="Q274" i="1"/>
  <c r="Q275" i="1"/>
  <c r="Q276" i="1"/>
  <c r="Q277" i="1"/>
  <c r="Q278" i="1"/>
  <c r="D13" i="1"/>
  <c r="W12" i="1" s="1"/>
  <c r="D11" i="1"/>
  <c r="D12" i="1"/>
  <c r="AB9" i="1"/>
  <c r="AB8" i="1"/>
  <c r="AB10" i="1"/>
  <c r="AB7" i="1"/>
  <c r="AB6" i="1"/>
  <c r="AB3" i="1"/>
  <c r="AY132" i="1" s="1"/>
  <c r="AB4" i="1"/>
  <c r="AY139" i="1" s="1"/>
  <c r="AB5" i="1"/>
  <c r="AY121" i="1" s="1"/>
  <c r="AY122" i="1"/>
  <c r="AY89" i="1"/>
  <c r="AY82" i="1"/>
  <c r="AY50" i="1"/>
  <c r="AY42" i="1"/>
  <c r="AF23" i="1"/>
  <c r="AD23" i="1"/>
  <c r="AB23" i="1"/>
  <c r="AF22" i="1"/>
  <c r="AD22" i="1"/>
  <c r="AB22" i="1"/>
  <c r="AF21" i="1"/>
  <c r="AD21" i="1"/>
  <c r="AB21" i="1"/>
  <c r="AY18" i="1"/>
  <c r="AB13" i="1"/>
  <c r="AY14" i="1"/>
  <c r="AY13" i="1"/>
  <c r="Z10" i="1"/>
  <c r="AY6" i="1"/>
  <c r="S256" i="1"/>
  <c r="S260" i="1"/>
  <c r="S261" i="1"/>
  <c r="S265" i="1"/>
  <c r="S266" i="1"/>
  <c r="S267" i="1"/>
  <c r="S270" i="1"/>
  <c r="S271" i="1"/>
  <c r="S272" i="1"/>
  <c r="S273" i="1"/>
  <c r="S254" i="1"/>
  <c r="S252" i="1"/>
  <c r="S257" i="1"/>
  <c r="S253" i="1"/>
  <c r="S258" i="1"/>
  <c r="S262" i="1"/>
  <c r="S269" i="1"/>
  <c r="S255" i="1"/>
  <c r="S259" i="1"/>
  <c r="S268" i="1"/>
  <c r="S264" i="1"/>
  <c r="S263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AF132" i="1" s="1"/>
  <c r="S133" i="1"/>
  <c r="S134" i="1"/>
  <c r="S135" i="1"/>
  <c r="S136" i="1"/>
  <c r="S137" i="1"/>
  <c r="S138" i="1"/>
  <c r="S139" i="1"/>
  <c r="S140" i="1"/>
  <c r="AF140" i="1" s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4" i="1"/>
  <c r="A11" i="2"/>
  <c r="B11" i="2"/>
  <c r="D11" i="2"/>
  <c r="G11" i="2"/>
  <c r="C11" i="2"/>
  <c r="H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D14" i="2"/>
  <c r="G14" i="2"/>
  <c r="C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C17" i="2"/>
  <c r="D17" i="2"/>
  <c r="G17" i="2"/>
  <c r="H17" i="2"/>
  <c r="B17" i="2"/>
  <c r="A18" i="2"/>
  <c r="D18" i="2"/>
  <c r="G18" i="2"/>
  <c r="C18" i="2"/>
  <c r="H18" i="2"/>
  <c r="B18" i="2"/>
  <c r="A19" i="2"/>
  <c r="B19" i="2"/>
  <c r="D19" i="2"/>
  <c r="G19" i="2"/>
  <c r="C19" i="2"/>
  <c r="H19" i="2"/>
  <c r="A20" i="2"/>
  <c r="D20" i="2"/>
  <c r="G20" i="2"/>
  <c r="C20" i="2"/>
  <c r="H20" i="2"/>
  <c r="B20" i="2"/>
  <c r="A21" i="2"/>
  <c r="C21" i="2"/>
  <c r="D21" i="2"/>
  <c r="G21" i="2"/>
  <c r="H21" i="2"/>
  <c r="B21" i="2"/>
  <c r="A22" i="2"/>
  <c r="D22" i="2"/>
  <c r="G22" i="2"/>
  <c r="C22" i="2"/>
  <c r="H22" i="2"/>
  <c r="B22" i="2"/>
  <c r="A23" i="2"/>
  <c r="B23" i="2"/>
  <c r="D23" i="2"/>
  <c r="G23" i="2"/>
  <c r="C23" i="2"/>
  <c r="H23" i="2"/>
  <c r="A24" i="2"/>
  <c r="D24" i="2"/>
  <c r="G24" i="2"/>
  <c r="C24" i="2"/>
  <c r="H24" i="2"/>
  <c r="B24" i="2"/>
  <c r="A25" i="2"/>
  <c r="C25" i="2"/>
  <c r="D25" i="2"/>
  <c r="G25" i="2"/>
  <c r="H25" i="2"/>
  <c r="B25" i="2"/>
  <c r="A26" i="2"/>
  <c r="D26" i="2"/>
  <c r="G26" i="2"/>
  <c r="C26" i="2"/>
  <c r="H26" i="2"/>
  <c r="B26" i="2"/>
  <c r="A27" i="2"/>
  <c r="B27" i="2"/>
  <c r="D27" i="2"/>
  <c r="G27" i="2"/>
  <c r="C27" i="2"/>
  <c r="H27" i="2"/>
  <c r="A28" i="2"/>
  <c r="D28" i="2"/>
  <c r="G28" i="2"/>
  <c r="C28" i="2"/>
  <c r="H28" i="2"/>
  <c r="B28" i="2"/>
  <c r="A29" i="2"/>
  <c r="C29" i="2"/>
  <c r="D29" i="2"/>
  <c r="G29" i="2"/>
  <c r="H29" i="2"/>
  <c r="B29" i="2"/>
  <c r="A30" i="2"/>
  <c r="D30" i="2"/>
  <c r="G30" i="2"/>
  <c r="C30" i="2"/>
  <c r="H30" i="2"/>
  <c r="B30" i="2"/>
  <c r="A31" i="2"/>
  <c r="D31" i="2"/>
  <c r="G31" i="2"/>
  <c r="C31" i="2"/>
  <c r="H31" i="2"/>
  <c r="B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D34" i="2"/>
  <c r="G34" i="2"/>
  <c r="C34" i="2"/>
  <c r="H34" i="2"/>
  <c r="B34" i="2"/>
  <c r="A35" i="2"/>
  <c r="D35" i="2"/>
  <c r="G35" i="2"/>
  <c r="C35" i="2"/>
  <c r="H35" i="2"/>
  <c r="B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D38" i="2"/>
  <c r="G38" i="2"/>
  <c r="C38" i="2"/>
  <c r="H38" i="2"/>
  <c r="B38" i="2"/>
  <c r="A39" i="2"/>
  <c r="D39" i="2"/>
  <c r="G39" i="2"/>
  <c r="C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D42" i="2"/>
  <c r="G42" i="2"/>
  <c r="C42" i="2"/>
  <c r="H42" i="2"/>
  <c r="B42" i="2"/>
  <c r="A43" i="2"/>
  <c r="D43" i="2"/>
  <c r="G43" i="2"/>
  <c r="C43" i="2"/>
  <c r="H43" i="2"/>
  <c r="B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D46" i="2"/>
  <c r="G46" i="2"/>
  <c r="C46" i="2"/>
  <c r="H46" i="2"/>
  <c r="B46" i="2"/>
  <c r="A47" i="2"/>
  <c r="B47" i="2"/>
  <c r="D47" i="2"/>
  <c r="G47" i="2"/>
  <c r="C47" i="2"/>
  <c r="H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D50" i="2"/>
  <c r="G50" i="2"/>
  <c r="C50" i="2"/>
  <c r="H50" i="2"/>
  <c r="B50" i="2"/>
  <c r="A51" i="2"/>
  <c r="B51" i="2"/>
  <c r="D51" i="2"/>
  <c r="G51" i="2"/>
  <c r="C51" i="2"/>
  <c r="H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D54" i="2"/>
  <c r="G54" i="2"/>
  <c r="C54" i="2"/>
  <c r="H54" i="2"/>
  <c r="B54" i="2"/>
  <c r="A55" i="2"/>
  <c r="B55" i="2"/>
  <c r="D55" i="2"/>
  <c r="G55" i="2"/>
  <c r="C55" i="2"/>
  <c r="H55" i="2"/>
  <c r="A56" i="2"/>
  <c r="B56" i="2"/>
  <c r="D56" i="2"/>
  <c r="G56" i="2"/>
  <c r="C56" i="2"/>
  <c r="H56" i="2"/>
  <c r="A57" i="2"/>
  <c r="C57" i="2"/>
  <c r="D57" i="2"/>
  <c r="G57" i="2"/>
  <c r="H57" i="2"/>
  <c r="B57" i="2"/>
  <c r="A58" i="2"/>
  <c r="D58" i="2"/>
  <c r="G58" i="2"/>
  <c r="C58" i="2"/>
  <c r="H58" i="2"/>
  <c r="B58" i="2"/>
  <c r="A59" i="2"/>
  <c r="B59" i="2"/>
  <c r="D59" i="2"/>
  <c r="G59" i="2"/>
  <c r="C59" i="2"/>
  <c r="H59" i="2"/>
  <c r="A60" i="2"/>
  <c r="B60" i="2"/>
  <c r="D60" i="2"/>
  <c r="G60" i="2"/>
  <c r="C60" i="2"/>
  <c r="H60" i="2"/>
  <c r="A61" i="2"/>
  <c r="C61" i="2"/>
  <c r="D61" i="2"/>
  <c r="G61" i="2"/>
  <c r="H61" i="2"/>
  <c r="B61" i="2"/>
  <c r="A62" i="2"/>
  <c r="D62" i="2"/>
  <c r="G62" i="2"/>
  <c r="C62" i="2"/>
  <c r="H62" i="2"/>
  <c r="B62" i="2"/>
  <c r="A63" i="2"/>
  <c r="D63" i="2"/>
  <c r="G63" i="2"/>
  <c r="C63" i="2"/>
  <c r="H63" i="2"/>
  <c r="B63" i="2"/>
  <c r="A64" i="2"/>
  <c r="B64" i="2"/>
  <c r="D64" i="2"/>
  <c r="G64" i="2"/>
  <c r="C64" i="2"/>
  <c r="H64" i="2"/>
  <c r="A65" i="2"/>
  <c r="C65" i="2"/>
  <c r="D65" i="2"/>
  <c r="G65" i="2"/>
  <c r="H65" i="2"/>
  <c r="B65" i="2"/>
  <c r="A66" i="2"/>
  <c r="D66" i="2"/>
  <c r="G66" i="2"/>
  <c r="C66" i="2"/>
  <c r="H66" i="2"/>
  <c r="B66" i="2"/>
  <c r="A67" i="2"/>
  <c r="D67" i="2"/>
  <c r="G67" i="2"/>
  <c r="C67" i="2"/>
  <c r="H67" i="2"/>
  <c r="B67" i="2"/>
  <c r="A68" i="2"/>
  <c r="B68" i="2"/>
  <c r="D68" i="2"/>
  <c r="G68" i="2"/>
  <c r="C68" i="2"/>
  <c r="H68" i="2"/>
  <c r="A69" i="2"/>
  <c r="C69" i="2"/>
  <c r="D69" i="2"/>
  <c r="G69" i="2"/>
  <c r="H69" i="2"/>
  <c r="B69" i="2"/>
  <c r="A70" i="2"/>
  <c r="D70" i="2"/>
  <c r="G70" i="2"/>
  <c r="C70" i="2"/>
  <c r="H70" i="2"/>
  <c r="B70" i="2"/>
  <c r="A71" i="2"/>
  <c r="D71" i="2"/>
  <c r="G71" i="2"/>
  <c r="C71" i="2"/>
  <c r="H71" i="2"/>
  <c r="B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D74" i="2"/>
  <c r="G74" i="2"/>
  <c r="C74" i="2"/>
  <c r="H74" i="2"/>
  <c r="B74" i="2"/>
  <c r="A75" i="2"/>
  <c r="C75" i="2"/>
  <c r="D75" i="2"/>
  <c r="G75" i="2"/>
  <c r="H75" i="2"/>
  <c r="B75" i="2"/>
  <c r="A76" i="2"/>
  <c r="B76" i="2"/>
  <c r="D76" i="2"/>
  <c r="G76" i="2"/>
  <c r="C76" i="2"/>
  <c r="H76" i="2"/>
  <c r="A77" i="2"/>
  <c r="C77" i="2"/>
  <c r="D77" i="2"/>
  <c r="G77" i="2"/>
  <c r="H77" i="2"/>
  <c r="B77" i="2"/>
  <c r="A78" i="2"/>
  <c r="D78" i="2"/>
  <c r="G78" i="2"/>
  <c r="C78" i="2"/>
  <c r="H78" i="2"/>
  <c r="B78" i="2"/>
  <c r="A79" i="2"/>
  <c r="D79" i="2"/>
  <c r="G79" i="2"/>
  <c r="C79" i="2"/>
  <c r="H79" i="2"/>
  <c r="B79" i="2"/>
  <c r="A80" i="2"/>
  <c r="B80" i="2"/>
  <c r="D80" i="2"/>
  <c r="G80" i="2"/>
  <c r="C80" i="2"/>
  <c r="H80" i="2"/>
  <c r="A81" i="2"/>
  <c r="D81" i="2"/>
  <c r="G81" i="2"/>
  <c r="C81" i="2"/>
  <c r="H81" i="2"/>
  <c r="B81" i="2"/>
  <c r="A82" i="2"/>
  <c r="D82" i="2"/>
  <c r="G82" i="2"/>
  <c r="C82" i="2"/>
  <c r="H82" i="2"/>
  <c r="B82" i="2"/>
  <c r="A83" i="2"/>
  <c r="C83" i="2"/>
  <c r="F83" i="2"/>
  <c r="D83" i="2"/>
  <c r="G83" i="2"/>
  <c r="H83" i="2"/>
  <c r="B83" i="2"/>
  <c r="A84" i="2"/>
  <c r="B84" i="2"/>
  <c r="D84" i="2"/>
  <c r="F84" i="2"/>
  <c r="G84" i="2"/>
  <c r="C84" i="2"/>
  <c r="H84" i="2"/>
  <c r="A85" i="2"/>
  <c r="C85" i="2"/>
  <c r="F85" i="2"/>
  <c r="D85" i="2"/>
  <c r="G85" i="2"/>
  <c r="H85" i="2"/>
  <c r="B85" i="2"/>
  <c r="A86" i="2"/>
  <c r="B86" i="2"/>
  <c r="F86" i="2"/>
  <c r="D86" i="2"/>
  <c r="G86" i="2"/>
  <c r="C86" i="2"/>
  <c r="H86" i="2"/>
  <c r="A87" i="2"/>
  <c r="F87" i="2"/>
  <c r="D87" i="2"/>
  <c r="G87" i="2"/>
  <c r="C87" i="2"/>
  <c r="H87" i="2"/>
  <c r="B87" i="2"/>
  <c r="A88" i="2"/>
  <c r="D88" i="2"/>
  <c r="G88" i="2"/>
  <c r="C88" i="2"/>
  <c r="H88" i="2"/>
  <c r="B88" i="2"/>
  <c r="A89" i="2"/>
  <c r="D89" i="2"/>
  <c r="G89" i="2"/>
  <c r="C89" i="2"/>
  <c r="H89" i="2"/>
  <c r="B89" i="2"/>
  <c r="A90" i="2"/>
  <c r="D90" i="2"/>
  <c r="G90" i="2"/>
  <c r="C90" i="2"/>
  <c r="H90" i="2"/>
  <c r="B90" i="2"/>
  <c r="A91" i="2"/>
  <c r="D91" i="2"/>
  <c r="G91" i="2"/>
  <c r="C91" i="2"/>
  <c r="H91" i="2"/>
  <c r="B91" i="2"/>
  <c r="A92" i="2"/>
  <c r="D92" i="2"/>
  <c r="G92" i="2"/>
  <c r="C92" i="2"/>
  <c r="H92" i="2"/>
  <c r="B92" i="2"/>
  <c r="A93" i="2"/>
  <c r="D93" i="2"/>
  <c r="G93" i="2"/>
  <c r="C93" i="2"/>
  <c r="H93" i="2"/>
  <c r="B93" i="2"/>
  <c r="A94" i="2"/>
  <c r="D94" i="2"/>
  <c r="G94" i="2"/>
  <c r="C94" i="2"/>
  <c r="H94" i="2"/>
  <c r="B94" i="2"/>
  <c r="A95" i="2"/>
  <c r="D95" i="2"/>
  <c r="G95" i="2"/>
  <c r="C95" i="2"/>
  <c r="H95" i="2"/>
  <c r="B95" i="2"/>
  <c r="A96" i="2"/>
  <c r="D96" i="2"/>
  <c r="G96" i="2"/>
  <c r="C96" i="2"/>
  <c r="H96" i="2"/>
  <c r="B96" i="2"/>
  <c r="A97" i="2"/>
  <c r="D97" i="2"/>
  <c r="G97" i="2"/>
  <c r="C97" i="2"/>
  <c r="H97" i="2"/>
  <c r="B97" i="2"/>
  <c r="A98" i="2"/>
  <c r="D98" i="2"/>
  <c r="G98" i="2"/>
  <c r="C98" i="2"/>
  <c r="H98" i="2"/>
  <c r="B98" i="2"/>
  <c r="A99" i="2"/>
  <c r="D99" i="2"/>
  <c r="G99" i="2"/>
  <c r="C99" i="2"/>
  <c r="H99" i="2"/>
  <c r="B99" i="2"/>
  <c r="A100" i="2"/>
  <c r="D100" i="2"/>
  <c r="G100" i="2"/>
  <c r="C100" i="2"/>
  <c r="H100" i="2"/>
  <c r="B100" i="2"/>
  <c r="A101" i="2"/>
  <c r="D101" i="2"/>
  <c r="G101" i="2"/>
  <c r="C101" i="2"/>
  <c r="H101" i="2"/>
  <c r="B101" i="2"/>
  <c r="A102" i="2"/>
  <c r="D102" i="2"/>
  <c r="G102" i="2"/>
  <c r="C102" i="2"/>
  <c r="H102" i="2"/>
  <c r="B102" i="2"/>
  <c r="A103" i="2"/>
  <c r="D103" i="2"/>
  <c r="G103" i="2"/>
  <c r="C103" i="2"/>
  <c r="H103" i="2"/>
  <c r="B103" i="2"/>
  <c r="A104" i="2"/>
  <c r="D104" i="2"/>
  <c r="G104" i="2"/>
  <c r="C104" i="2"/>
  <c r="H104" i="2"/>
  <c r="B104" i="2"/>
  <c r="A105" i="2"/>
  <c r="D105" i="2"/>
  <c r="G105" i="2"/>
  <c r="C105" i="2"/>
  <c r="H105" i="2"/>
  <c r="B105" i="2"/>
  <c r="A106" i="2"/>
  <c r="D106" i="2"/>
  <c r="G106" i="2"/>
  <c r="C106" i="2"/>
  <c r="H106" i="2"/>
  <c r="B106" i="2"/>
  <c r="A107" i="2"/>
  <c r="D107" i="2"/>
  <c r="G107" i="2"/>
  <c r="C107" i="2"/>
  <c r="H107" i="2"/>
  <c r="B107" i="2"/>
  <c r="A108" i="2"/>
  <c r="D108" i="2"/>
  <c r="G108" i="2"/>
  <c r="C108" i="2"/>
  <c r="H108" i="2"/>
  <c r="B108" i="2"/>
  <c r="A109" i="2"/>
  <c r="D109" i="2"/>
  <c r="G109" i="2"/>
  <c r="C109" i="2"/>
  <c r="H109" i="2"/>
  <c r="B109" i="2"/>
  <c r="A110" i="2"/>
  <c r="D110" i="2"/>
  <c r="G110" i="2"/>
  <c r="C110" i="2"/>
  <c r="H110" i="2"/>
  <c r="B110" i="2"/>
  <c r="A111" i="2"/>
  <c r="D111" i="2"/>
  <c r="G111" i="2"/>
  <c r="C111" i="2"/>
  <c r="H111" i="2"/>
  <c r="B111" i="2"/>
  <c r="A112" i="2"/>
  <c r="D112" i="2"/>
  <c r="G112" i="2"/>
  <c r="C112" i="2"/>
  <c r="H112" i="2"/>
  <c r="B112" i="2"/>
  <c r="A113" i="2"/>
  <c r="D113" i="2"/>
  <c r="G113" i="2"/>
  <c r="C113" i="2"/>
  <c r="H113" i="2"/>
  <c r="B113" i="2"/>
  <c r="A114" i="2"/>
  <c r="D114" i="2"/>
  <c r="G114" i="2"/>
  <c r="C114" i="2"/>
  <c r="H114" i="2"/>
  <c r="B114" i="2"/>
  <c r="A115" i="2"/>
  <c r="D115" i="2"/>
  <c r="G115" i="2"/>
  <c r="C115" i="2"/>
  <c r="H115" i="2"/>
  <c r="B115" i="2"/>
  <c r="A116" i="2"/>
  <c r="D116" i="2"/>
  <c r="G116" i="2"/>
  <c r="C116" i="2"/>
  <c r="H116" i="2"/>
  <c r="B116" i="2"/>
  <c r="A117" i="2"/>
  <c r="D117" i="2"/>
  <c r="G117" i="2"/>
  <c r="C117" i="2"/>
  <c r="H117" i="2"/>
  <c r="B117" i="2"/>
  <c r="A118" i="2"/>
  <c r="D118" i="2"/>
  <c r="G118" i="2"/>
  <c r="C118" i="2"/>
  <c r="H118" i="2"/>
  <c r="B118" i="2"/>
  <c r="A119" i="2"/>
  <c r="D119" i="2"/>
  <c r="G119" i="2"/>
  <c r="C119" i="2"/>
  <c r="H119" i="2"/>
  <c r="B119" i="2"/>
  <c r="A120" i="2"/>
  <c r="D120" i="2"/>
  <c r="G120" i="2"/>
  <c r="C120" i="2"/>
  <c r="H120" i="2"/>
  <c r="B120" i="2"/>
  <c r="A121" i="2"/>
  <c r="D121" i="2"/>
  <c r="G121" i="2"/>
  <c r="C121" i="2"/>
  <c r="H121" i="2"/>
  <c r="B121" i="2"/>
  <c r="A122" i="2"/>
  <c r="D122" i="2"/>
  <c r="G122" i="2"/>
  <c r="C122" i="2"/>
  <c r="H122" i="2"/>
  <c r="B122" i="2"/>
  <c r="A123" i="2"/>
  <c r="D123" i="2"/>
  <c r="G123" i="2"/>
  <c r="C123" i="2"/>
  <c r="H123" i="2"/>
  <c r="B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D126" i="2"/>
  <c r="G126" i="2"/>
  <c r="C126" i="2"/>
  <c r="H126" i="2"/>
  <c r="B126" i="2"/>
  <c r="A127" i="2"/>
  <c r="D127" i="2"/>
  <c r="G127" i="2"/>
  <c r="C127" i="2"/>
  <c r="H127" i="2"/>
  <c r="B127" i="2"/>
  <c r="A128" i="2"/>
  <c r="D128" i="2"/>
  <c r="G128" i="2"/>
  <c r="C128" i="2"/>
  <c r="H128" i="2"/>
  <c r="B128" i="2"/>
  <c r="A129" i="2"/>
  <c r="D129" i="2"/>
  <c r="G129" i="2"/>
  <c r="C129" i="2"/>
  <c r="H129" i="2"/>
  <c r="B129" i="2"/>
  <c r="A130" i="2"/>
  <c r="D130" i="2"/>
  <c r="G130" i="2"/>
  <c r="C130" i="2"/>
  <c r="H130" i="2"/>
  <c r="B130" i="2"/>
  <c r="A131" i="2"/>
  <c r="D131" i="2"/>
  <c r="G131" i="2"/>
  <c r="C131" i="2"/>
  <c r="H131" i="2"/>
  <c r="B131" i="2"/>
  <c r="A132" i="2"/>
  <c r="D132" i="2"/>
  <c r="G132" i="2"/>
  <c r="C132" i="2"/>
  <c r="H132" i="2"/>
  <c r="B132" i="2"/>
  <c r="A133" i="2"/>
  <c r="D133" i="2"/>
  <c r="G133" i="2"/>
  <c r="C133" i="2"/>
  <c r="H133" i="2"/>
  <c r="B133" i="2"/>
  <c r="A134" i="2"/>
  <c r="D134" i="2"/>
  <c r="G134" i="2"/>
  <c r="C134" i="2"/>
  <c r="H134" i="2"/>
  <c r="B134" i="2"/>
  <c r="A135" i="2"/>
  <c r="D135" i="2"/>
  <c r="G135" i="2"/>
  <c r="C135" i="2"/>
  <c r="H135" i="2"/>
  <c r="B135" i="2"/>
  <c r="A136" i="2"/>
  <c r="D136" i="2"/>
  <c r="G136" i="2"/>
  <c r="C136" i="2"/>
  <c r="H136" i="2"/>
  <c r="B136" i="2"/>
  <c r="A137" i="2"/>
  <c r="D137" i="2"/>
  <c r="G137" i="2"/>
  <c r="C137" i="2"/>
  <c r="H137" i="2"/>
  <c r="B137" i="2"/>
  <c r="A138" i="2"/>
  <c r="D138" i="2"/>
  <c r="G138" i="2"/>
  <c r="C138" i="2"/>
  <c r="H138" i="2"/>
  <c r="B138" i="2"/>
  <c r="A139" i="2"/>
  <c r="D139" i="2"/>
  <c r="G139" i="2"/>
  <c r="C139" i="2"/>
  <c r="H139" i="2"/>
  <c r="B139" i="2"/>
  <c r="A140" i="2"/>
  <c r="D140" i="2"/>
  <c r="G140" i="2"/>
  <c r="C140" i="2"/>
  <c r="H140" i="2"/>
  <c r="B140" i="2"/>
  <c r="A141" i="2"/>
  <c r="D141" i="2"/>
  <c r="G141" i="2"/>
  <c r="C141" i="2"/>
  <c r="H141" i="2"/>
  <c r="B141" i="2"/>
  <c r="A142" i="2"/>
  <c r="D142" i="2"/>
  <c r="G142" i="2"/>
  <c r="C142" i="2"/>
  <c r="H142" i="2"/>
  <c r="B142" i="2"/>
  <c r="A143" i="2"/>
  <c r="D143" i="2"/>
  <c r="G143" i="2"/>
  <c r="C143" i="2"/>
  <c r="H143" i="2"/>
  <c r="B143" i="2"/>
  <c r="A144" i="2"/>
  <c r="D144" i="2"/>
  <c r="G144" i="2"/>
  <c r="C144" i="2"/>
  <c r="H144" i="2"/>
  <c r="B144" i="2"/>
  <c r="A145" i="2"/>
  <c r="D145" i="2"/>
  <c r="G145" i="2"/>
  <c r="C145" i="2"/>
  <c r="H145" i="2"/>
  <c r="B145" i="2"/>
  <c r="A146" i="2"/>
  <c r="D146" i="2"/>
  <c r="G146" i="2"/>
  <c r="C146" i="2"/>
  <c r="H146" i="2"/>
  <c r="B146" i="2"/>
  <c r="A147" i="2"/>
  <c r="D147" i="2"/>
  <c r="G147" i="2"/>
  <c r="C147" i="2"/>
  <c r="H147" i="2"/>
  <c r="B147" i="2"/>
  <c r="A148" i="2"/>
  <c r="D148" i="2"/>
  <c r="G148" i="2"/>
  <c r="C148" i="2"/>
  <c r="H148" i="2"/>
  <c r="B148" i="2"/>
  <c r="A149" i="2"/>
  <c r="D149" i="2"/>
  <c r="G149" i="2"/>
  <c r="C149" i="2"/>
  <c r="H149" i="2"/>
  <c r="B149" i="2"/>
  <c r="A150" i="2"/>
  <c r="D150" i="2"/>
  <c r="G150" i="2"/>
  <c r="C150" i="2"/>
  <c r="H150" i="2"/>
  <c r="B150" i="2"/>
  <c r="A151" i="2"/>
  <c r="D151" i="2"/>
  <c r="G151" i="2"/>
  <c r="C151" i="2"/>
  <c r="H151" i="2"/>
  <c r="B151" i="2"/>
  <c r="A152" i="2"/>
  <c r="D152" i="2"/>
  <c r="G152" i="2"/>
  <c r="C152" i="2"/>
  <c r="H152" i="2"/>
  <c r="B152" i="2"/>
  <c r="A153" i="2"/>
  <c r="D153" i="2"/>
  <c r="G153" i="2"/>
  <c r="C153" i="2"/>
  <c r="H153" i="2"/>
  <c r="B153" i="2"/>
  <c r="A154" i="2"/>
  <c r="D154" i="2"/>
  <c r="G154" i="2"/>
  <c r="C154" i="2"/>
  <c r="H154" i="2"/>
  <c r="B154" i="2"/>
  <c r="A155" i="2"/>
  <c r="D155" i="2"/>
  <c r="G155" i="2"/>
  <c r="C155" i="2"/>
  <c r="H155" i="2"/>
  <c r="B155" i="2"/>
  <c r="A156" i="2"/>
  <c r="D156" i="2"/>
  <c r="G156" i="2"/>
  <c r="C156" i="2"/>
  <c r="H156" i="2"/>
  <c r="B156" i="2"/>
  <c r="A157" i="2"/>
  <c r="D157" i="2"/>
  <c r="G157" i="2"/>
  <c r="C157" i="2"/>
  <c r="H157" i="2"/>
  <c r="B157" i="2"/>
  <c r="A158" i="2"/>
  <c r="D158" i="2"/>
  <c r="G158" i="2"/>
  <c r="C158" i="2"/>
  <c r="H158" i="2"/>
  <c r="B158" i="2"/>
  <c r="A159" i="2"/>
  <c r="D159" i="2"/>
  <c r="G159" i="2"/>
  <c r="C159" i="2"/>
  <c r="H159" i="2"/>
  <c r="B159" i="2"/>
  <c r="A160" i="2"/>
  <c r="D160" i="2"/>
  <c r="G160" i="2"/>
  <c r="C160" i="2"/>
  <c r="H160" i="2"/>
  <c r="B160" i="2"/>
  <c r="A161" i="2"/>
  <c r="D161" i="2"/>
  <c r="G161" i="2"/>
  <c r="C161" i="2"/>
  <c r="H161" i="2"/>
  <c r="B161" i="2"/>
  <c r="A162" i="2"/>
  <c r="D162" i="2"/>
  <c r="G162" i="2"/>
  <c r="C162" i="2"/>
  <c r="H162" i="2"/>
  <c r="B162" i="2"/>
  <c r="A163" i="2"/>
  <c r="D163" i="2"/>
  <c r="G163" i="2"/>
  <c r="C163" i="2"/>
  <c r="H163" i="2"/>
  <c r="B163" i="2"/>
  <c r="A164" i="2"/>
  <c r="D164" i="2"/>
  <c r="G164" i="2"/>
  <c r="C164" i="2"/>
  <c r="H164" i="2"/>
  <c r="B164" i="2"/>
  <c r="A165" i="2"/>
  <c r="D165" i="2"/>
  <c r="G165" i="2"/>
  <c r="C165" i="2"/>
  <c r="H165" i="2"/>
  <c r="B165" i="2"/>
  <c r="A166" i="2"/>
  <c r="D166" i="2"/>
  <c r="G166" i="2"/>
  <c r="C166" i="2"/>
  <c r="H166" i="2"/>
  <c r="B166" i="2"/>
  <c r="A167" i="2"/>
  <c r="D167" i="2"/>
  <c r="G167" i="2"/>
  <c r="C167" i="2"/>
  <c r="H167" i="2"/>
  <c r="B167" i="2"/>
  <c r="A168" i="2"/>
  <c r="D168" i="2"/>
  <c r="G168" i="2"/>
  <c r="C168" i="2"/>
  <c r="H168" i="2"/>
  <c r="B168" i="2"/>
  <c r="A169" i="2"/>
  <c r="D169" i="2"/>
  <c r="G169" i="2"/>
  <c r="C169" i="2"/>
  <c r="H169" i="2"/>
  <c r="B169" i="2"/>
  <c r="A170" i="2"/>
  <c r="D170" i="2"/>
  <c r="G170" i="2"/>
  <c r="C170" i="2"/>
  <c r="H170" i="2"/>
  <c r="B170" i="2"/>
  <c r="A171" i="2"/>
  <c r="D171" i="2"/>
  <c r="G171" i="2"/>
  <c r="C171" i="2"/>
  <c r="H171" i="2"/>
  <c r="B171" i="2"/>
  <c r="A172" i="2"/>
  <c r="D172" i="2"/>
  <c r="G172" i="2"/>
  <c r="C172" i="2"/>
  <c r="H172" i="2"/>
  <c r="B172" i="2"/>
  <c r="A173" i="2"/>
  <c r="D173" i="2"/>
  <c r="G173" i="2"/>
  <c r="C173" i="2"/>
  <c r="H173" i="2"/>
  <c r="B173" i="2"/>
  <c r="A174" i="2"/>
  <c r="D174" i="2"/>
  <c r="G174" i="2"/>
  <c r="C174" i="2"/>
  <c r="H174" i="2"/>
  <c r="B174" i="2"/>
  <c r="A175" i="2"/>
  <c r="D175" i="2"/>
  <c r="G175" i="2"/>
  <c r="C175" i="2"/>
  <c r="H175" i="2"/>
  <c r="B175" i="2"/>
  <c r="A176" i="2"/>
  <c r="D176" i="2"/>
  <c r="G176" i="2"/>
  <c r="C176" i="2"/>
  <c r="H176" i="2"/>
  <c r="B176" i="2"/>
  <c r="A177" i="2"/>
  <c r="D177" i="2"/>
  <c r="G177" i="2"/>
  <c r="C177" i="2"/>
  <c r="H177" i="2"/>
  <c r="B177" i="2"/>
  <c r="A178" i="2"/>
  <c r="D178" i="2"/>
  <c r="G178" i="2"/>
  <c r="C178" i="2"/>
  <c r="H178" i="2"/>
  <c r="B178" i="2"/>
  <c r="A179" i="2"/>
  <c r="D179" i="2"/>
  <c r="G179" i="2"/>
  <c r="C179" i="2"/>
  <c r="H179" i="2"/>
  <c r="B179" i="2"/>
  <c r="A180" i="2"/>
  <c r="D180" i="2"/>
  <c r="G180" i="2"/>
  <c r="C180" i="2"/>
  <c r="H180" i="2"/>
  <c r="B180" i="2"/>
  <c r="A181" i="2"/>
  <c r="D181" i="2"/>
  <c r="G181" i="2"/>
  <c r="C181" i="2"/>
  <c r="H181" i="2"/>
  <c r="B181" i="2"/>
  <c r="A182" i="2"/>
  <c r="D182" i="2"/>
  <c r="G182" i="2"/>
  <c r="C182" i="2"/>
  <c r="H182" i="2"/>
  <c r="B182" i="2"/>
  <c r="A183" i="2"/>
  <c r="D183" i="2"/>
  <c r="G183" i="2"/>
  <c r="C183" i="2"/>
  <c r="H183" i="2"/>
  <c r="B183" i="2"/>
  <c r="A184" i="2"/>
  <c r="D184" i="2"/>
  <c r="G184" i="2"/>
  <c r="C184" i="2"/>
  <c r="H184" i="2"/>
  <c r="B184" i="2"/>
  <c r="A185" i="2"/>
  <c r="D185" i="2"/>
  <c r="G185" i="2"/>
  <c r="C185" i="2"/>
  <c r="H185" i="2"/>
  <c r="B185" i="2"/>
  <c r="A186" i="2"/>
  <c r="D186" i="2"/>
  <c r="G186" i="2"/>
  <c r="C186" i="2"/>
  <c r="H186" i="2"/>
  <c r="B186" i="2"/>
  <c r="A187" i="2"/>
  <c r="D187" i="2"/>
  <c r="G187" i="2"/>
  <c r="C187" i="2"/>
  <c r="H187" i="2"/>
  <c r="B187" i="2"/>
  <c r="A188" i="2"/>
  <c r="D188" i="2"/>
  <c r="G188" i="2"/>
  <c r="C188" i="2"/>
  <c r="H188" i="2"/>
  <c r="B188" i="2"/>
  <c r="A189" i="2"/>
  <c r="D189" i="2"/>
  <c r="G189" i="2"/>
  <c r="C189" i="2"/>
  <c r="H189" i="2"/>
  <c r="B189" i="2"/>
  <c r="A190" i="2"/>
  <c r="D190" i="2"/>
  <c r="G190" i="2"/>
  <c r="C190" i="2"/>
  <c r="H190" i="2"/>
  <c r="B190" i="2"/>
  <c r="A191" i="2"/>
  <c r="D191" i="2"/>
  <c r="G191" i="2"/>
  <c r="C191" i="2"/>
  <c r="H191" i="2"/>
  <c r="B191" i="2"/>
  <c r="A192" i="2"/>
  <c r="D192" i="2"/>
  <c r="G192" i="2"/>
  <c r="C192" i="2"/>
  <c r="H192" i="2"/>
  <c r="B192" i="2"/>
  <c r="A193" i="2"/>
  <c r="D193" i="2"/>
  <c r="G193" i="2"/>
  <c r="C193" i="2"/>
  <c r="H193" i="2"/>
  <c r="B193" i="2"/>
  <c r="A194" i="2"/>
  <c r="D194" i="2"/>
  <c r="G194" i="2"/>
  <c r="C194" i="2"/>
  <c r="H194" i="2"/>
  <c r="B194" i="2"/>
  <c r="A195" i="2"/>
  <c r="D195" i="2"/>
  <c r="G195" i="2"/>
  <c r="C195" i="2"/>
  <c r="H195" i="2"/>
  <c r="B195" i="2"/>
  <c r="A196" i="2"/>
  <c r="D196" i="2"/>
  <c r="G196" i="2"/>
  <c r="C196" i="2"/>
  <c r="H196" i="2"/>
  <c r="B196" i="2"/>
  <c r="A197" i="2"/>
  <c r="D197" i="2"/>
  <c r="G197" i="2"/>
  <c r="C197" i="2"/>
  <c r="H197" i="2"/>
  <c r="B197" i="2"/>
  <c r="A198" i="2"/>
  <c r="D198" i="2"/>
  <c r="G198" i="2"/>
  <c r="C198" i="2"/>
  <c r="H198" i="2"/>
  <c r="B198" i="2"/>
  <c r="A199" i="2"/>
  <c r="D199" i="2"/>
  <c r="G199" i="2"/>
  <c r="C199" i="2"/>
  <c r="H199" i="2"/>
  <c r="B199" i="2"/>
  <c r="A200" i="2"/>
  <c r="D200" i="2"/>
  <c r="G200" i="2"/>
  <c r="C200" i="2"/>
  <c r="H200" i="2"/>
  <c r="B200" i="2"/>
  <c r="A201" i="2"/>
  <c r="D201" i="2"/>
  <c r="G201" i="2"/>
  <c r="C201" i="2"/>
  <c r="H201" i="2"/>
  <c r="B201" i="2"/>
  <c r="A202" i="2"/>
  <c r="D202" i="2"/>
  <c r="G202" i="2"/>
  <c r="C202" i="2"/>
  <c r="H202" i="2"/>
  <c r="B202" i="2"/>
  <c r="A203" i="2"/>
  <c r="D203" i="2"/>
  <c r="G203" i="2"/>
  <c r="C203" i="2"/>
  <c r="H203" i="2"/>
  <c r="B203" i="2"/>
  <c r="A204" i="2"/>
  <c r="D204" i="2"/>
  <c r="G204" i="2"/>
  <c r="C204" i="2"/>
  <c r="H204" i="2"/>
  <c r="B204" i="2"/>
  <c r="A205" i="2"/>
  <c r="D205" i="2"/>
  <c r="G205" i="2"/>
  <c r="C205" i="2"/>
  <c r="H205" i="2"/>
  <c r="B205" i="2"/>
  <c r="A206" i="2"/>
  <c r="D206" i="2"/>
  <c r="G206" i="2"/>
  <c r="C206" i="2"/>
  <c r="H206" i="2"/>
  <c r="B206" i="2"/>
  <c r="A207" i="2"/>
  <c r="D207" i="2"/>
  <c r="G207" i="2"/>
  <c r="C207" i="2"/>
  <c r="H207" i="2"/>
  <c r="B207" i="2"/>
  <c r="A208" i="2"/>
  <c r="D208" i="2"/>
  <c r="G208" i="2"/>
  <c r="C208" i="2"/>
  <c r="H208" i="2"/>
  <c r="B208" i="2"/>
  <c r="A209" i="2"/>
  <c r="D209" i="2"/>
  <c r="G209" i="2"/>
  <c r="C209" i="2"/>
  <c r="H209" i="2"/>
  <c r="B209" i="2"/>
  <c r="A210" i="2"/>
  <c r="D210" i="2"/>
  <c r="G210" i="2"/>
  <c r="C210" i="2"/>
  <c r="H210" i="2"/>
  <c r="B210" i="2"/>
  <c r="A211" i="2"/>
  <c r="D211" i="2"/>
  <c r="G211" i="2"/>
  <c r="C211" i="2"/>
  <c r="H211" i="2"/>
  <c r="B211" i="2"/>
  <c r="A212" i="2"/>
  <c r="D212" i="2"/>
  <c r="G212" i="2"/>
  <c r="C212" i="2"/>
  <c r="H212" i="2"/>
  <c r="B212" i="2"/>
  <c r="A213" i="2"/>
  <c r="D213" i="2"/>
  <c r="G213" i="2"/>
  <c r="C213" i="2"/>
  <c r="H213" i="2"/>
  <c r="B213" i="2"/>
  <c r="A214" i="2"/>
  <c r="D214" i="2"/>
  <c r="G214" i="2"/>
  <c r="C214" i="2"/>
  <c r="H214" i="2"/>
  <c r="B214" i="2"/>
  <c r="A215" i="2"/>
  <c r="D215" i="2"/>
  <c r="G215" i="2"/>
  <c r="C215" i="2"/>
  <c r="H215" i="2"/>
  <c r="B215" i="2"/>
  <c r="A216" i="2"/>
  <c r="D216" i="2"/>
  <c r="G216" i="2"/>
  <c r="C216" i="2"/>
  <c r="H216" i="2"/>
  <c r="B216" i="2"/>
  <c r="A217" i="2"/>
  <c r="D217" i="2"/>
  <c r="G217" i="2"/>
  <c r="C217" i="2"/>
  <c r="H217" i="2"/>
  <c r="B217" i="2"/>
  <c r="A218" i="2"/>
  <c r="D218" i="2"/>
  <c r="G218" i="2"/>
  <c r="C218" i="2"/>
  <c r="H218" i="2"/>
  <c r="B218" i="2"/>
  <c r="A219" i="2"/>
  <c r="D219" i="2"/>
  <c r="G219" i="2"/>
  <c r="C219" i="2"/>
  <c r="H219" i="2"/>
  <c r="B219" i="2"/>
  <c r="A220" i="2"/>
  <c r="D220" i="2"/>
  <c r="G220" i="2"/>
  <c r="C220" i="2"/>
  <c r="H220" i="2"/>
  <c r="B220" i="2"/>
  <c r="A221" i="2"/>
  <c r="D221" i="2"/>
  <c r="G221" i="2"/>
  <c r="C221" i="2"/>
  <c r="H221" i="2"/>
  <c r="B221" i="2"/>
  <c r="A222" i="2"/>
  <c r="D222" i="2"/>
  <c r="G222" i="2"/>
  <c r="C222" i="2"/>
  <c r="H222" i="2"/>
  <c r="B222" i="2"/>
  <c r="A223" i="2"/>
  <c r="D223" i="2"/>
  <c r="G223" i="2"/>
  <c r="C223" i="2"/>
  <c r="H223" i="2"/>
  <c r="B223" i="2"/>
  <c r="A224" i="2"/>
  <c r="D224" i="2"/>
  <c r="G224" i="2"/>
  <c r="C224" i="2"/>
  <c r="H224" i="2"/>
  <c r="B224" i="2"/>
  <c r="A225" i="2"/>
  <c r="D225" i="2"/>
  <c r="G225" i="2"/>
  <c r="C225" i="2"/>
  <c r="H225" i="2"/>
  <c r="B225" i="2"/>
  <c r="A226" i="2"/>
  <c r="D226" i="2"/>
  <c r="G226" i="2"/>
  <c r="C226" i="2"/>
  <c r="H226" i="2"/>
  <c r="B226" i="2"/>
  <c r="A227" i="2"/>
  <c r="D227" i="2"/>
  <c r="G227" i="2"/>
  <c r="C227" i="2"/>
  <c r="H227" i="2"/>
  <c r="B227" i="2"/>
  <c r="A228" i="2"/>
  <c r="D228" i="2"/>
  <c r="G228" i="2"/>
  <c r="C228" i="2"/>
  <c r="H228" i="2"/>
  <c r="B228" i="2"/>
  <c r="A229" i="2"/>
  <c r="D229" i="2"/>
  <c r="G229" i="2"/>
  <c r="C229" i="2"/>
  <c r="H229" i="2"/>
  <c r="B229" i="2"/>
  <c r="A230" i="2"/>
  <c r="D230" i="2"/>
  <c r="G230" i="2"/>
  <c r="C230" i="2"/>
  <c r="H230" i="2"/>
  <c r="B230" i="2"/>
  <c r="A231" i="2"/>
  <c r="D231" i="2"/>
  <c r="G231" i="2"/>
  <c r="C231" i="2"/>
  <c r="H231" i="2"/>
  <c r="B231" i="2"/>
  <c r="A232" i="2"/>
  <c r="D232" i="2"/>
  <c r="G232" i="2"/>
  <c r="C232" i="2"/>
  <c r="H232" i="2"/>
  <c r="B232" i="2"/>
  <c r="A233" i="2"/>
  <c r="D233" i="2"/>
  <c r="G233" i="2"/>
  <c r="C233" i="2"/>
  <c r="H233" i="2"/>
  <c r="B233" i="2"/>
  <c r="A234" i="2"/>
  <c r="D234" i="2"/>
  <c r="G234" i="2"/>
  <c r="C234" i="2"/>
  <c r="H234" i="2"/>
  <c r="B234" i="2"/>
  <c r="A235" i="2"/>
  <c r="D235" i="2"/>
  <c r="G235" i="2"/>
  <c r="C235" i="2"/>
  <c r="H235" i="2"/>
  <c r="B235" i="2"/>
  <c r="A236" i="2"/>
  <c r="D236" i="2"/>
  <c r="G236" i="2"/>
  <c r="C236" i="2"/>
  <c r="H236" i="2"/>
  <c r="B236" i="2"/>
  <c r="A237" i="2"/>
  <c r="D237" i="2"/>
  <c r="G237" i="2"/>
  <c r="C237" i="2"/>
  <c r="H237" i="2"/>
  <c r="B237" i="2"/>
  <c r="A238" i="2"/>
  <c r="D238" i="2"/>
  <c r="G238" i="2"/>
  <c r="C238" i="2"/>
  <c r="H238" i="2"/>
  <c r="B238" i="2"/>
  <c r="A239" i="2"/>
  <c r="D239" i="2"/>
  <c r="G239" i="2"/>
  <c r="C239" i="2"/>
  <c r="H239" i="2"/>
  <c r="B239" i="2"/>
  <c r="A240" i="2"/>
  <c r="D240" i="2"/>
  <c r="G240" i="2"/>
  <c r="C240" i="2"/>
  <c r="H240" i="2"/>
  <c r="B240" i="2"/>
  <c r="A241" i="2"/>
  <c r="D241" i="2"/>
  <c r="G241" i="2"/>
  <c r="C241" i="2"/>
  <c r="H241" i="2"/>
  <c r="B241" i="2"/>
  <c r="A242" i="2"/>
  <c r="D242" i="2"/>
  <c r="G242" i="2"/>
  <c r="C242" i="2"/>
  <c r="H242" i="2"/>
  <c r="B242" i="2"/>
  <c r="A243" i="2"/>
  <c r="D243" i="2"/>
  <c r="G243" i="2"/>
  <c r="C243" i="2"/>
  <c r="H243" i="2"/>
  <c r="B243" i="2"/>
  <c r="A244" i="2"/>
  <c r="D244" i="2"/>
  <c r="G244" i="2"/>
  <c r="C244" i="2"/>
  <c r="H244" i="2"/>
  <c r="B244" i="2"/>
  <c r="A245" i="2"/>
  <c r="D245" i="2"/>
  <c r="G245" i="2"/>
  <c r="C245" i="2"/>
  <c r="H245" i="2"/>
  <c r="B245" i="2"/>
  <c r="A246" i="2"/>
  <c r="D246" i="2"/>
  <c r="G246" i="2"/>
  <c r="C246" i="2"/>
  <c r="H246" i="2"/>
  <c r="B246" i="2"/>
  <c r="A247" i="2"/>
  <c r="D247" i="2"/>
  <c r="G247" i="2"/>
  <c r="C247" i="2"/>
  <c r="H247" i="2"/>
  <c r="B247" i="2"/>
  <c r="A248" i="2"/>
  <c r="D248" i="2"/>
  <c r="G248" i="2"/>
  <c r="C248" i="2"/>
  <c r="H248" i="2"/>
  <c r="B248" i="2"/>
  <c r="A249" i="2"/>
  <c r="D249" i="2"/>
  <c r="G249" i="2"/>
  <c r="C249" i="2"/>
  <c r="H249" i="2"/>
  <c r="B249" i="2"/>
  <c r="A250" i="2"/>
  <c r="D250" i="2"/>
  <c r="G250" i="2"/>
  <c r="C250" i="2"/>
  <c r="H250" i="2"/>
  <c r="B250" i="2"/>
  <c r="A251" i="2"/>
  <c r="D251" i="2"/>
  <c r="G251" i="2"/>
  <c r="C251" i="2"/>
  <c r="H251" i="2"/>
  <c r="B251" i="2"/>
  <c r="A252" i="2"/>
  <c r="D252" i="2"/>
  <c r="G252" i="2"/>
  <c r="C252" i="2"/>
  <c r="H252" i="2"/>
  <c r="B252" i="2"/>
  <c r="A253" i="2"/>
  <c r="D253" i="2"/>
  <c r="G253" i="2"/>
  <c r="C253" i="2"/>
  <c r="H253" i="2"/>
  <c r="B253" i="2"/>
  <c r="A254" i="2"/>
  <c r="D254" i="2"/>
  <c r="G254" i="2"/>
  <c r="C254" i="2"/>
  <c r="H254" i="2"/>
  <c r="B254" i="2"/>
  <c r="A255" i="2"/>
  <c r="D255" i="2"/>
  <c r="G255" i="2"/>
  <c r="C255" i="2"/>
  <c r="H255" i="2"/>
  <c r="B255" i="2"/>
  <c r="A256" i="2"/>
  <c r="D256" i="2"/>
  <c r="G256" i="2"/>
  <c r="C256" i="2"/>
  <c r="E256" i="2"/>
  <c r="H256" i="2"/>
  <c r="B256" i="2"/>
  <c r="A257" i="2"/>
  <c r="D257" i="2"/>
  <c r="G257" i="2"/>
  <c r="C257" i="2"/>
  <c r="H257" i="2"/>
  <c r="B257" i="2"/>
  <c r="A258" i="2"/>
  <c r="D258" i="2"/>
  <c r="G258" i="2"/>
  <c r="C258" i="2"/>
  <c r="H258" i="2"/>
  <c r="B258" i="2"/>
  <c r="A259" i="2"/>
  <c r="D259" i="2"/>
  <c r="G259" i="2"/>
  <c r="C259" i="2"/>
  <c r="H259" i="2"/>
  <c r="B259" i="2"/>
  <c r="A260" i="2"/>
  <c r="D260" i="2"/>
  <c r="G260" i="2"/>
  <c r="C260" i="2"/>
  <c r="H260" i="2"/>
  <c r="B260" i="2"/>
  <c r="A261" i="2"/>
  <c r="D261" i="2"/>
  <c r="G261" i="2"/>
  <c r="C261" i="2"/>
  <c r="H261" i="2"/>
  <c r="B261" i="2"/>
  <c r="C7" i="1"/>
  <c r="E282" i="1" s="1"/>
  <c r="F282" i="1" s="1"/>
  <c r="C8" i="1"/>
  <c r="AB14" i="1" s="1"/>
  <c r="C9" i="1"/>
  <c r="D9" i="1"/>
  <c r="F16" i="1"/>
  <c r="F17" i="1" s="1"/>
  <c r="Q21" i="1"/>
  <c r="Q22" i="1"/>
  <c r="Q23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E268" i="1"/>
  <c r="F268" i="1" s="1"/>
  <c r="E266" i="1"/>
  <c r="F266" i="1"/>
  <c r="Z266" i="1" s="1"/>
  <c r="E264" i="1"/>
  <c r="E33" i="1"/>
  <c r="F33" i="1" s="1"/>
  <c r="E44" i="1"/>
  <c r="F44" i="1"/>
  <c r="Z44" i="1" s="1"/>
  <c r="E93" i="1"/>
  <c r="F93" i="1" s="1"/>
  <c r="E89" i="1"/>
  <c r="F89" i="1" s="1"/>
  <c r="E86" i="1"/>
  <c r="F86" i="1" s="1"/>
  <c r="G86" i="1" s="1"/>
  <c r="Z86" i="1"/>
  <c r="E27" i="1"/>
  <c r="F27" i="1" s="1"/>
  <c r="E35" i="1"/>
  <c r="F35" i="1" s="1"/>
  <c r="AB2" i="1"/>
  <c r="E84" i="1"/>
  <c r="E76" i="1"/>
  <c r="F76" i="1"/>
  <c r="E72" i="1"/>
  <c r="F72" i="1" s="1"/>
  <c r="E68" i="1"/>
  <c r="F68" i="1"/>
  <c r="Z68" i="1" s="1"/>
  <c r="E56" i="1"/>
  <c r="E73" i="1"/>
  <c r="F73" i="1" s="1"/>
  <c r="E65" i="1"/>
  <c r="F65" i="1" s="1"/>
  <c r="G65" i="1" s="1"/>
  <c r="E57" i="1"/>
  <c r="F57" i="1" s="1"/>
  <c r="Z57" i="1" s="1"/>
  <c r="E79" i="1"/>
  <c r="F79" i="1" s="1"/>
  <c r="E66" i="1"/>
  <c r="F66" i="1"/>
  <c r="E63" i="1"/>
  <c r="F63" i="1" s="1"/>
  <c r="E58" i="1"/>
  <c r="F58" i="1"/>
  <c r="Z58" i="1" s="1"/>
  <c r="E77" i="1"/>
  <c r="E53" i="1"/>
  <c r="F53" i="1" s="1"/>
  <c r="E47" i="1"/>
  <c r="F47" i="1" s="1"/>
  <c r="E78" i="1"/>
  <c r="F78" i="1"/>
  <c r="E67" i="1"/>
  <c r="F67" i="1" s="1"/>
  <c r="Z67" i="1" s="1"/>
  <c r="E54" i="1"/>
  <c r="F54" i="1"/>
  <c r="Z54" i="1" s="1"/>
  <c r="E51" i="1"/>
  <c r="E46" i="1"/>
  <c r="F46" i="1" s="1"/>
  <c r="E34" i="1"/>
  <c r="F34" i="1" s="1"/>
  <c r="G34" i="1" s="1"/>
  <c r="Z34" i="1"/>
  <c r="E22" i="1"/>
  <c r="F22" i="1" s="1"/>
  <c r="C24" i="1"/>
  <c r="E247" i="2" s="1"/>
  <c r="E272" i="1"/>
  <c r="F272" i="1" s="1"/>
  <c r="E270" i="1"/>
  <c r="F270" i="1" s="1"/>
  <c r="Z270" i="1" s="1"/>
  <c r="E265" i="1"/>
  <c r="F265" i="1"/>
  <c r="G265" i="1"/>
  <c r="E263" i="1"/>
  <c r="F263" i="1"/>
  <c r="E260" i="1"/>
  <c r="F260" i="1" s="1"/>
  <c r="E257" i="1"/>
  <c r="F257" i="1"/>
  <c r="E254" i="1"/>
  <c r="F254" i="1" s="1"/>
  <c r="E251" i="1"/>
  <c r="E250" i="1"/>
  <c r="F250" i="1" s="1"/>
  <c r="G250" i="1" s="1"/>
  <c r="E247" i="1"/>
  <c r="F247" i="1"/>
  <c r="E246" i="1"/>
  <c r="F246" i="1" s="1"/>
  <c r="E243" i="1"/>
  <c r="E242" i="1"/>
  <c r="F242" i="1" s="1"/>
  <c r="E239" i="1"/>
  <c r="F239" i="1"/>
  <c r="E238" i="1"/>
  <c r="F238" i="1"/>
  <c r="E235" i="1"/>
  <c r="F235" i="1" s="1"/>
  <c r="E233" i="1"/>
  <c r="F233" i="1" s="1"/>
  <c r="E230" i="1"/>
  <c r="F230" i="1"/>
  <c r="E229" i="1"/>
  <c r="E227" i="1"/>
  <c r="E226" i="1"/>
  <c r="F226" i="1" s="1"/>
  <c r="E225" i="1"/>
  <c r="F225" i="1"/>
  <c r="Z225" i="1"/>
  <c r="E224" i="1"/>
  <c r="F224" i="1"/>
  <c r="E223" i="1"/>
  <c r="F223" i="1" s="1"/>
  <c r="E221" i="1"/>
  <c r="F221" i="1"/>
  <c r="Z221" i="1" s="1"/>
  <c r="E219" i="1"/>
  <c r="E218" i="1"/>
  <c r="F218" i="1"/>
  <c r="Z218" i="1"/>
  <c r="E217" i="1"/>
  <c r="F217" i="1"/>
  <c r="E216" i="1"/>
  <c r="F216" i="1" s="1"/>
  <c r="E215" i="1"/>
  <c r="F215" i="1"/>
  <c r="G215" i="1"/>
  <c r="E213" i="1"/>
  <c r="F213" i="1"/>
  <c r="E211" i="1"/>
  <c r="F211" i="1" s="1"/>
  <c r="E210" i="1"/>
  <c r="F210" i="1"/>
  <c r="Z210" i="1"/>
  <c r="E209" i="1"/>
  <c r="F209" i="1"/>
  <c r="E208" i="1"/>
  <c r="F208" i="1" s="1"/>
  <c r="E207" i="1"/>
  <c r="F207" i="1"/>
  <c r="Z207" i="1" s="1"/>
  <c r="E205" i="1"/>
  <c r="F205" i="1" s="1"/>
  <c r="G205" i="1" s="1"/>
  <c r="E203" i="1"/>
  <c r="F203" i="1"/>
  <c r="Z203" i="1" s="1"/>
  <c r="G203" i="1"/>
  <c r="E202" i="1"/>
  <c r="E201" i="1"/>
  <c r="F201" i="1" s="1"/>
  <c r="E200" i="1"/>
  <c r="F200" i="1"/>
  <c r="Z200" i="1" s="1"/>
  <c r="E199" i="1"/>
  <c r="E197" i="1"/>
  <c r="E195" i="1"/>
  <c r="F195" i="1"/>
  <c r="E194" i="1"/>
  <c r="F194" i="1" s="1"/>
  <c r="E193" i="1"/>
  <c r="E192" i="1"/>
  <c r="F192" i="1" s="1"/>
  <c r="E191" i="1"/>
  <c r="F191" i="1" s="1"/>
  <c r="G191" i="1" s="1"/>
  <c r="E189" i="1"/>
  <c r="F189" i="1" s="1"/>
  <c r="E187" i="1"/>
  <c r="F187" i="1"/>
  <c r="G187" i="1" s="1"/>
  <c r="AC187" i="1"/>
  <c r="Z187" i="1"/>
  <c r="E186" i="1"/>
  <c r="F186" i="1" s="1"/>
  <c r="Z186" i="1" s="1"/>
  <c r="E185" i="1"/>
  <c r="F185" i="1"/>
  <c r="Z185" i="1" s="1"/>
  <c r="E184" i="1"/>
  <c r="F184" i="1" s="1"/>
  <c r="E183" i="1"/>
  <c r="E181" i="1"/>
  <c r="F181" i="1" s="1"/>
  <c r="E179" i="1"/>
  <c r="F179" i="1"/>
  <c r="Z179" i="1" s="1"/>
  <c r="E178" i="1"/>
  <c r="E177" i="1"/>
  <c r="F177" i="1" s="1"/>
  <c r="E176" i="1"/>
  <c r="F176" i="1"/>
  <c r="Z176" i="1" s="1"/>
  <c r="E175" i="1"/>
  <c r="E173" i="1"/>
  <c r="F173" i="1" s="1"/>
  <c r="E171" i="1"/>
  <c r="E170" i="1"/>
  <c r="F170" i="1" s="1"/>
  <c r="E169" i="1"/>
  <c r="F169" i="1"/>
  <c r="Z169" i="1" s="1"/>
  <c r="E168" i="1"/>
  <c r="F168" i="1" s="1"/>
  <c r="E167" i="1"/>
  <c r="F167" i="1" s="1"/>
  <c r="E165" i="1"/>
  <c r="F165" i="1"/>
  <c r="E163" i="1"/>
  <c r="F163" i="1"/>
  <c r="E162" i="1"/>
  <c r="F162" i="1" s="1"/>
  <c r="E161" i="1"/>
  <c r="E160" i="1"/>
  <c r="F160" i="1" s="1"/>
  <c r="Z160" i="1" s="1"/>
  <c r="E159" i="1"/>
  <c r="F159" i="1" s="1"/>
  <c r="E157" i="1"/>
  <c r="F157" i="1"/>
  <c r="Z157" i="1"/>
  <c r="E155" i="1"/>
  <c r="F155" i="1"/>
  <c r="E154" i="1"/>
  <c r="F154" i="1" s="1"/>
  <c r="E153" i="1"/>
  <c r="F153" i="1"/>
  <c r="Z153" i="1" s="1"/>
  <c r="E152" i="1"/>
  <c r="E151" i="1"/>
  <c r="E150" i="1"/>
  <c r="F150" i="1"/>
  <c r="G150" i="1" s="1"/>
  <c r="Z150" i="1"/>
  <c r="E149" i="1"/>
  <c r="F149" i="1"/>
  <c r="G149" i="1" s="1"/>
  <c r="E148" i="1"/>
  <c r="F148" i="1"/>
  <c r="Z148" i="1" s="1"/>
  <c r="E147" i="1"/>
  <c r="F147" i="1"/>
  <c r="E146" i="1"/>
  <c r="F146" i="1"/>
  <c r="E145" i="1"/>
  <c r="F145" i="1" s="1"/>
  <c r="E144" i="1"/>
  <c r="F144" i="1" s="1"/>
  <c r="E143" i="1"/>
  <c r="E142" i="1"/>
  <c r="F142" i="1" s="1"/>
  <c r="E141" i="1"/>
  <c r="F141" i="1"/>
  <c r="E140" i="1"/>
  <c r="F140" i="1"/>
  <c r="Z140" i="1"/>
  <c r="E139" i="1"/>
  <c r="F139" i="1"/>
  <c r="E138" i="1"/>
  <c r="F138" i="1" s="1"/>
  <c r="E137" i="1"/>
  <c r="F137" i="1" s="1"/>
  <c r="G137" i="1" s="1"/>
  <c r="Z137" i="1"/>
  <c r="E136" i="1"/>
  <c r="F136" i="1" s="1"/>
  <c r="E135" i="1"/>
  <c r="F135" i="1" s="1"/>
  <c r="E134" i="1"/>
  <c r="F134" i="1" s="1"/>
  <c r="E133" i="1"/>
  <c r="F133" i="1" s="1"/>
  <c r="E132" i="1"/>
  <c r="F132" i="1"/>
  <c r="Z132" i="1" s="1"/>
  <c r="E131" i="1"/>
  <c r="E130" i="1"/>
  <c r="F130" i="1" s="1"/>
  <c r="E129" i="1"/>
  <c r="F129" i="1"/>
  <c r="Z129" i="1" s="1"/>
  <c r="E128" i="1"/>
  <c r="F128" i="1" s="1"/>
  <c r="E127" i="1"/>
  <c r="F127" i="1" s="1"/>
  <c r="E126" i="1"/>
  <c r="F126" i="1"/>
  <c r="G126" i="1" s="1"/>
  <c r="AC126" i="1" s="1"/>
  <c r="I126" i="1"/>
  <c r="Z126" i="1"/>
  <c r="E125" i="1"/>
  <c r="F125" i="1"/>
  <c r="Z125" i="1" s="1"/>
  <c r="E124" i="1"/>
  <c r="F124" i="1"/>
  <c r="E123" i="1"/>
  <c r="F123" i="1"/>
  <c r="E122" i="1"/>
  <c r="F122" i="1"/>
  <c r="G122" i="1" s="1"/>
  <c r="AF122" i="1" s="1"/>
  <c r="E121" i="1"/>
  <c r="F121" i="1" s="1"/>
  <c r="G121" i="1" s="1"/>
  <c r="E120" i="1"/>
  <c r="F120" i="1" s="1"/>
  <c r="E119" i="1"/>
  <c r="F119" i="1" s="1"/>
  <c r="E118" i="1"/>
  <c r="F118" i="1"/>
  <c r="Z118" i="1" s="1"/>
  <c r="E117" i="1"/>
  <c r="E116" i="1"/>
  <c r="F116" i="1"/>
  <c r="Z116" i="1" s="1"/>
  <c r="E115" i="1"/>
  <c r="F115" i="1"/>
  <c r="Z115" i="1" s="1"/>
  <c r="E114" i="1"/>
  <c r="E113" i="1"/>
  <c r="F113" i="1" s="1"/>
  <c r="E112" i="1"/>
  <c r="F112" i="1" s="1"/>
  <c r="G112" i="1" s="1"/>
  <c r="Z112" i="1"/>
  <c r="E111" i="1"/>
  <c r="F111" i="1" s="1"/>
  <c r="Z111" i="1" s="1"/>
  <c r="E110" i="1"/>
  <c r="F110" i="1"/>
  <c r="G110" i="1"/>
  <c r="E109" i="1"/>
  <c r="F109" i="1"/>
  <c r="G109" i="1" s="1"/>
  <c r="E108" i="1"/>
  <c r="F108" i="1"/>
  <c r="E107" i="1"/>
  <c r="F107" i="1"/>
  <c r="Z107" i="1"/>
  <c r="E106" i="1"/>
  <c r="F106" i="1"/>
  <c r="E105" i="1"/>
  <c r="F105" i="1"/>
  <c r="Z105" i="1" s="1"/>
  <c r="E104" i="1"/>
  <c r="F104" i="1"/>
  <c r="Z104" i="1" s="1"/>
  <c r="E103" i="1"/>
  <c r="E102" i="1"/>
  <c r="F102" i="1"/>
  <c r="Z102" i="1" s="1"/>
  <c r="E101" i="1"/>
  <c r="F101" i="1"/>
  <c r="Z101" i="1" s="1"/>
  <c r="E100" i="1"/>
  <c r="F100" i="1"/>
  <c r="Z100" i="1" s="1"/>
  <c r="E99" i="1"/>
  <c r="F99" i="1"/>
  <c r="E98" i="1"/>
  <c r="F98" i="1"/>
  <c r="G98" i="1" s="1"/>
  <c r="E97" i="1"/>
  <c r="F97" i="1"/>
  <c r="Z97" i="1" s="1"/>
  <c r="E96" i="1"/>
  <c r="F96" i="1"/>
  <c r="E95" i="1"/>
  <c r="F95" i="1"/>
  <c r="E94" i="1"/>
  <c r="F94" i="1" s="1"/>
  <c r="E90" i="1"/>
  <c r="F90" i="1" s="1"/>
  <c r="G90" i="1" s="1"/>
  <c r="AF90" i="1" s="1"/>
  <c r="E29" i="1"/>
  <c r="E32" i="1"/>
  <c r="E37" i="1"/>
  <c r="F37" i="1" s="1"/>
  <c r="E40" i="1"/>
  <c r="F40" i="1" s="1"/>
  <c r="G40" i="1" s="1"/>
  <c r="AD2" i="1"/>
  <c r="AB15" i="1"/>
  <c r="G221" i="1"/>
  <c r="G218" i="1"/>
  <c r="AF218" i="1" s="1"/>
  <c r="G210" i="1"/>
  <c r="G207" i="1"/>
  <c r="AC207" i="1" s="1"/>
  <c r="G200" i="1"/>
  <c r="G185" i="1"/>
  <c r="AF185" i="1" s="1"/>
  <c r="G179" i="1"/>
  <c r="AF179" i="1" s="1"/>
  <c r="G176" i="1"/>
  <c r="AF176" i="1" s="1"/>
  <c r="G169" i="1"/>
  <c r="AF169" i="1" s="1"/>
  <c r="G160" i="1"/>
  <c r="G157" i="1"/>
  <c r="G153" i="1"/>
  <c r="AF153" i="1" s="1"/>
  <c r="G148" i="1"/>
  <c r="G140" i="1"/>
  <c r="G132" i="1"/>
  <c r="G129" i="1"/>
  <c r="AF129" i="1" s="1"/>
  <c r="G125" i="1"/>
  <c r="AF125" i="1" s="1"/>
  <c r="G118" i="1"/>
  <c r="G116" i="1"/>
  <c r="AF116" i="1"/>
  <c r="G107" i="1"/>
  <c r="AC107" i="1" s="1"/>
  <c r="G105" i="1"/>
  <c r="G102" i="1"/>
  <c r="E234" i="1"/>
  <c r="F234" i="1" s="1"/>
  <c r="G270" i="1"/>
  <c r="G266" i="1"/>
  <c r="E91" i="1"/>
  <c r="F91" i="1" s="1"/>
  <c r="E21" i="1"/>
  <c r="F21" i="1" s="1"/>
  <c r="E23" i="1"/>
  <c r="E18" i="2" s="1"/>
  <c r="E31" i="1"/>
  <c r="F31" i="1" s="1"/>
  <c r="Z31" i="1"/>
  <c r="E39" i="1"/>
  <c r="F39" i="1" s="1"/>
  <c r="AF157" i="1"/>
  <c r="W15" i="1"/>
  <c r="W11" i="1"/>
  <c r="W7" i="1"/>
  <c r="W3" i="1"/>
  <c r="W2" i="1"/>
  <c r="W8" i="1"/>
  <c r="W4" i="1"/>
  <c r="W13" i="1"/>
  <c r="W9" i="1"/>
  <c r="W14" i="1"/>
  <c r="W10" i="1"/>
  <c r="I150" i="1"/>
  <c r="Z230" i="1"/>
  <c r="G230" i="1"/>
  <c r="I107" i="1"/>
  <c r="AC179" i="1"/>
  <c r="I179" i="1"/>
  <c r="AC191" i="1"/>
  <c r="I207" i="1"/>
  <c r="AC215" i="1"/>
  <c r="I215" i="1"/>
  <c r="Z265" i="1"/>
  <c r="E14" i="2"/>
  <c r="E96" i="2"/>
  <c r="E120" i="2"/>
  <c r="E132" i="2"/>
  <c r="E144" i="2"/>
  <c r="E156" i="2"/>
  <c r="E180" i="2"/>
  <c r="AF207" i="1"/>
  <c r="G54" i="1"/>
  <c r="G58" i="1"/>
  <c r="G57" i="1"/>
  <c r="G68" i="1"/>
  <c r="E34" i="2"/>
  <c r="E66" i="2"/>
  <c r="E73" i="2"/>
  <c r="E28" i="2"/>
  <c r="E60" i="2"/>
  <c r="E21" i="2"/>
  <c r="E29" i="2"/>
  <c r="E61" i="2"/>
  <c r="E89" i="2"/>
  <c r="E93" i="2"/>
  <c r="E101" i="2"/>
  <c r="E105" i="2"/>
  <c r="E109" i="2"/>
  <c r="E113" i="2"/>
  <c r="E117" i="2"/>
  <c r="E121" i="2"/>
  <c r="E129" i="2"/>
  <c r="E133" i="2"/>
  <c r="E141" i="2"/>
  <c r="E149" i="2"/>
  <c r="E153" i="2"/>
  <c r="E157" i="2"/>
  <c r="E161" i="2"/>
  <c r="E173" i="2"/>
  <c r="E181" i="2"/>
  <c r="E185" i="2"/>
  <c r="E189" i="2"/>
  <c r="E197" i="2"/>
  <c r="E201" i="2"/>
  <c r="E205" i="2"/>
  <c r="E209" i="2"/>
  <c r="E217" i="2"/>
  <c r="E253" i="2"/>
  <c r="E257" i="2"/>
  <c r="AC266" i="1"/>
  <c r="K266" i="1"/>
  <c r="AC210" i="1"/>
  <c r="I210" i="1"/>
  <c r="AC125" i="1"/>
  <c r="I125" i="1"/>
  <c r="AC129" i="1"/>
  <c r="I129" i="1"/>
  <c r="AC153" i="1"/>
  <c r="I153" i="1"/>
  <c r="AC157" i="1"/>
  <c r="I157" i="1"/>
  <c r="AC169" i="1"/>
  <c r="AC185" i="1"/>
  <c r="I185" i="1"/>
  <c r="Z250" i="1"/>
  <c r="AF110" i="1"/>
  <c r="E72" i="2"/>
  <c r="E40" i="2"/>
  <c r="E59" i="2"/>
  <c r="E92" i="2"/>
  <c r="E104" i="2"/>
  <c r="E116" i="2"/>
  <c r="E128" i="2"/>
  <c r="E140" i="2"/>
  <c r="E148" i="2"/>
  <c r="E204" i="2"/>
  <c r="E228" i="2"/>
  <c r="E260" i="2"/>
  <c r="AF107" i="1"/>
  <c r="AF215" i="1"/>
  <c r="G67" i="1"/>
  <c r="AF126" i="1"/>
  <c r="AF210" i="1"/>
  <c r="G44" i="1"/>
  <c r="E85" i="2"/>
  <c r="E70" i="2"/>
  <c r="E52" i="2"/>
  <c r="E17" i="2"/>
  <c r="E25" i="2"/>
  <c r="E33" i="2"/>
  <c r="E41" i="2"/>
  <c r="E57" i="2"/>
  <c r="E84" i="2"/>
  <c r="E91" i="2"/>
  <c r="E95" i="2"/>
  <c r="E99" i="2"/>
  <c r="E103" i="2"/>
  <c r="E107" i="2"/>
  <c r="E115" i="2"/>
  <c r="E119" i="2"/>
  <c r="E123" i="2"/>
  <c r="E127" i="2"/>
  <c r="E131" i="2"/>
  <c r="E139" i="2"/>
  <c r="E143" i="2"/>
  <c r="E147" i="2"/>
  <c r="E151" i="2"/>
  <c r="E159" i="2"/>
  <c r="E163" i="2"/>
  <c r="E167" i="2"/>
  <c r="E171" i="2"/>
  <c r="E175" i="2"/>
  <c r="E179" i="2"/>
  <c r="E195" i="2"/>
  <c r="E203" i="2"/>
  <c r="E207" i="2"/>
  <c r="E211" i="2"/>
  <c r="E219" i="2"/>
  <c r="E227" i="2"/>
  <c r="E235" i="2"/>
  <c r="E239" i="2"/>
  <c r="E243" i="2"/>
  <c r="AC86" i="1"/>
  <c r="I86" i="1"/>
  <c r="AC98" i="1"/>
  <c r="AC110" i="1"/>
  <c r="I110" i="1"/>
  <c r="AC118" i="1"/>
  <c r="I118" i="1"/>
  <c r="AC218" i="1"/>
  <c r="I218" i="1"/>
  <c r="Z239" i="1"/>
  <c r="G239" i="1"/>
  <c r="E24" i="1"/>
  <c r="F24" i="1" s="1"/>
  <c r="Z24" i="1" s="1"/>
  <c r="C17" i="1"/>
  <c r="Q24" i="1"/>
  <c r="AC116" i="1"/>
  <c r="I116" i="1"/>
  <c r="AC140" i="1"/>
  <c r="I140" i="1"/>
  <c r="AC176" i="1"/>
  <c r="I176" i="1"/>
  <c r="E62" i="2"/>
  <c r="E87" i="2"/>
  <c r="E27" i="2"/>
  <c r="E51" i="2"/>
  <c r="E88" i="2"/>
  <c r="E100" i="2"/>
  <c r="E112" i="2"/>
  <c r="E124" i="2"/>
  <c r="E136" i="2"/>
  <c r="E164" i="2"/>
  <c r="E188" i="2"/>
  <c r="E212" i="2"/>
  <c r="E220" i="2"/>
  <c r="E232" i="2"/>
  <c r="AF266" i="1"/>
  <c r="AF86" i="1"/>
  <c r="AF102" i="1"/>
  <c r="AF118" i="1"/>
  <c r="E38" i="2"/>
  <c r="E67" i="2"/>
  <c r="E80" i="2"/>
  <c r="E16" i="2"/>
  <c r="E48" i="2"/>
  <c r="E12" i="2"/>
  <c r="E31" i="2"/>
  <c r="E47" i="2"/>
  <c r="E83" i="2"/>
  <c r="E90" i="2"/>
  <c r="E94" i="2"/>
  <c r="E98" i="2"/>
  <c r="E102" i="2"/>
  <c r="E106" i="2"/>
  <c r="E110" i="2"/>
  <c r="E114" i="2"/>
  <c r="E118" i="2"/>
  <c r="E122" i="2"/>
  <c r="E126" i="2"/>
  <c r="E130" i="2"/>
  <c r="E134" i="2"/>
  <c r="E138" i="2"/>
  <c r="E142" i="2"/>
  <c r="E154" i="2"/>
  <c r="E162" i="2"/>
  <c r="E170" i="2"/>
  <c r="E178" i="2"/>
  <c r="E186" i="2"/>
  <c r="E194" i="2"/>
  <c r="E202" i="2"/>
  <c r="E210" i="2"/>
  <c r="E218" i="2"/>
  <c r="E250" i="2"/>
  <c r="E258" i="2"/>
  <c r="AC239" i="1"/>
  <c r="I239" i="1"/>
  <c r="AF239" i="1"/>
  <c r="AC265" i="1"/>
  <c r="K265" i="1"/>
  <c r="AF265" i="1"/>
  <c r="AC65" i="1"/>
  <c r="I65" i="1"/>
  <c r="AF65" i="1"/>
  <c r="AC250" i="1"/>
  <c r="I250" i="1"/>
  <c r="AF250" i="1"/>
  <c r="AC68" i="1"/>
  <c r="I68" i="1"/>
  <c r="AF68" i="1"/>
  <c r="I57" i="1"/>
  <c r="AC58" i="1"/>
  <c r="I58" i="1"/>
  <c r="AF58" i="1"/>
  <c r="AC54" i="1"/>
  <c r="I54" i="1"/>
  <c r="AF54" i="1"/>
  <c r="AC230" i="1"/>
  <c r="I230" i="1"/>
  <c r="AF230" i="1"/>
  <c r="G24" i="1"/>
  <c r="H24" i="1" s="1"/>
  <c r="AC44" i="1"/>
  <c r="I44" i="1"/>
  <c r="AF44" i="1"/>
  <c r="AC67" i="1"/>
  <c r="AC34" i="1"/>
  <c r="I34" i="1"/>
  <c r="AF34" i="1"/>
  <c r="F84" i="1"/>
  <c r="E78" i="2"/>
  <c r="AF112" i="1"/>
  <c r="I112" i="1"/>
  <c r="AC112" i="1"/>
  <c r="AF200" i="1"/>
  <c r="I200" i="1"/>
  <c r="AC200" i="1"/>
  <c r="F32" i="1"/>
  <c r="E26" i="2"/>
  <c r="F161" i="1"/>
  <c r="E155" i="2"/>
  <c r="Z177" i="1"/>
  <c r="G177" i="1"/>
  <c r="F183" i="1"/>
  <c r="E177" i="2"/>
  <c r="F29" i="1"/>
  <c r="E23" i="2"/>
  <c r="Z96" i="1"/>
  <c r="G96" i="1"/>
  <c r="G130" i="1"/>
  <c r="Z130" i="1"/>
  <c r="Z139" i="1"/>
  <c r="G139" i="1"/>
  <c r="F229" i="1"/>
  <c r="E223" i="2"/>
  <c r="AC90" i="1"/>
  <c r="I90" i="1"/>
  <c r="AC148" i="1"/>
  <c r="AF148" i="1"/>
  <c r="I148" i="1"/>
  <c r="AF98" i="1"/>
  <c r="I98" i="1"/>
  <c r="AC122" i="1"/>
  <c r="I122" i="1"/>
  <c r="Z168" i="1"/>
  <c r="G168" i="1"/>
  <c r="Z213" i="1"/>
  <c r="G213" i="1"/>
  <c r="G127" i="1"/>
  <c r="Z127" i="1"/>
  <c r="G100" i="1"/>
  <c r="Z109" i="1"/>
  <c r="E145" i="2"/>
  <c r="F151" i="1"/>
  <c r="F264" i="1"/>
  <c r="AC102" i="1"/>
  <c r="I102" i="1"/>
  <c r="AC132" i="1"/>
  <c r="I132" i="1"/>
  <c r="AF109" i="1"/>
  <c r="AC109" i="1"/>
  <c r="I109" i="1"/>
  <c r="Z119" i="1"/>
  <c r="G119" i="1"/>
  <c r="F152" i="1"/>
  <c r="Z152" i="1" s="1"/>
  <c r="E146" i="2"/>
  <c r="E191" i="2"/>
  <c r="F197" i="1"/>
  <c r="AC203" i="1"/>
  <c r="I203" i="1"/>
  <c r="AF203" i="1"/>
  <c r="Z247" i="1"/>
  <c r="G247" i="1"/>
  <c r="Z39" i="1"/>
  <c r="G39" i="1"/>
  <c r="G134" i="1"/>
  <c r="Z134" i="1"/>
  <c r="Z147" i="1"/>
  <c r="G147" i="1"/>
  <c r="I169" i="1"/>
  <c r="G31" i="1"/>
  <c r="G111" i="1"/>
  <c r="Z108" i="1"/>
  <c r="G108" i="1"/>
  <c r="Z257" i="1"/>
  <c r="G257" i="1"/>
  <c r="G104" i="1"/>
  <c r="Z110" i="1"/>
  <c r="G144" i="1"/>
  <c r="Z144" i="1"/>
  <c r="Z184" i="1"/>
  <c r="G184" i="1"/>
  <c r="Z215" i="1"/>
  <c r="I40" i="1"/>
  <c r="G115" i="1"/>
  <c r="Z40" i="1"/>
  <c r="Z98" i="1"/>
  <c r="G136" i="1"/>
  <c r="Z136" i="1"/>
  <c r="Z149" i="1"/>
  <c r="Z154" i="1"/>
  <c r="G154" i="1"/>
  <c r="Z194" i="1"/>
  <c r="G194" i="1"/>
  <c r="Z205" i="1"/>
  <c r="Z209" i="1"/>
  <c r="G209" i="1"/>
  <c r="F77" i="1"/>
  <c r="E71" i="2"/>
  <c r="Z268" i="1"/>
  <c r="G268" i="1"/>
  <c r="Z170" i="1"/>
  <c r="G170" i="1"/>
  <c r="Z216" i="1"/>
  <c r="G216" i="1"/>
  <c r="G225" i="1"/>
  <c r="Z120" i="1"/>
  <c r="G120" i="1"/>
  <c r="Z124" i="1"/>
  <c r="G124" i="1"/>
  <c r="G165" i="1"/>
  <c r="Z165" i="1"/>
  <c r="G195" i="1"/>
  <c r="Z195" i="1"/>
  <c r="Z226" i="1"/>
  <c r="G226" i="1"/>
  <c r="G95" i="1"/>
  <c r="Z95" i="1"/>
  <c r="Z99" i="1"/>
  <c r="G99" i="1"/>
  <c r="G181" i="1"/>
  <c r="Z181" i="1"/>
  <c r="Z27" i="1"/>
  <c r="G27" i="1"/>
  <c r="G97" i="1"/>
  <c r="G35" i="1"/>
  <c r="Z35" i="1"/>
  <c r="AB12" i="1"/>
  <c r="E255" i="1"/>
  <c r="E261" i="1"/>
  <c r="E26" i="1"/>
  <c r="E59" i="1"/>
  <c r="E61" i="1"/>
  <c r="E71" i="1"/>
  <c r="E48" i="1"/>
  <c r="E80" i="1"/>
  <c r="E41" i="1"/>
  <c r="E158" i="1"/>
  <c r="E166" i="1"/>
  <c r="E174" i="1"/>
  <c r="E182" i="1"/>
  <c r="E190" i="1"/>
  <c r="E198" i="1"/>
  <c r="F198" i="1"/>
  <c r="E206" i="1"/>
  <c r="E214" i="1"/>
  <c r="F214" i="1" s="1"/>
  <c r="E222" i="1"/>
  <c r="E231" i="1"/>
  <c r="E236" i="1"/>
  <c r="E240" i="1"/>
  <c r="E244" i="1"/>
  <c r="E248" i="1"/>
  <c r="E252" i="1"/>
  <c r="E258" i="1"/>
  <c r="E273" i="1"/>
  <c r="E38" i="1"/>
  <c r="E70" i="1"/>
  <c r="E50" i="1"/>
  <c r="E45" i="1"/>
  <c r="E60" i="1"/>
  <c r="E82" i="1"/>
  <c r="E87" i="1"/>
  <c r="E28" i="1"/>
  <c r="E269" i="1"/>
  <c r="E156" i="1"/>
  <c r="E164" i="1"/>
  <c r="E172" i="1"/>
  <c r="E180" i="1"/>
  <c r="E188" i="1"/>
  <c r="E196" i="1"/>
  <c r="E204" i="1"/>
  <c r="E212" i="1"/>
  <c r="E220" i="1"/>
  <c r="E228" i="1"/>
  <c r="E232" i="1"/>
  <c r="E237" i="1"/>
  <c r="E241" i="1"/>
  <c r="E245" i="1"/>
  <c r="E249" i="1"/>
  <c r="E253" i="1"/>
  <c r="E256" i="1"/>
  <c r="E259" i="1"/>
  <c r="E262" i="1"/>
  <c r="E30" i="1"/>
  <c r="E62" i="1"/>
  <c r="E69" i="1"/>
  <c r="E74" i="1"/>
  <c r="E52" i="1"/>
  <c r="E83" i="1"/>
  <c r="E85" i="1"/>
  <c r="E36" i="1"/>
  <c r="E271" i="1"/>
  <c r="F271" i="1" s="1"/>
  <c r="E42" i="1"/>
  <c r="E75" i="1"/>
  <c r="E55" i="1"/>
  <c r="E49" i="1"/>
  <c r="E64" i="1"/>
  <c r="E81" i="1"/>
  <c r="E88" i="1"/>
  <c r="E25" i="1"/>
  <c r="E267" i="1"/>
  <c r="E92" i="1"/>
  <c r="E43" i="1"/>
  <c r="AY130" i="1"/>
  <c r="E279" i="1"/>
  <c r="F279" i="1" s="1"/>
  <c r="E276" i="1"/>
  <c r="F276" i="1"/>
  <c r="Z276" i="1"/>
  <c r="G276" i="1"/>
  <c r="E278" i="1"/>
  <c r="F278" i="1" s="1"/>
  <c r="E280" i="1"/>
  <c r="F280" i="1"/>
  <c r="Z280" i="1" s="1"/>
  <c r="E275" i="1"/>
  <c r="F275" i="1"/>
  <c r="Z275" i="1" s="1"/>
  <c r="E281" i="1"/>
  <c r="F281" i="1"/>
  <c r="Z281" i="1"/>
  <c r="E274" i="1"/>
  <c r="F274" i="1" s="1"/>
  <c r="G274" i="1" s="1"/>
  <c r="Z274" i="1"/>
  <c r="AY140" i="1"/>
  <c r="AY133" i="1"/>
  <c r="AY127" i="1"/>
  <c r="AY119" i="1"/>
  <c r="AY111" i="1"/>
  <c r="AY103" i="1"/>
  <c r="AY95" i="1"/>
  <c r="AY87" i="1"/>
  <c r="AY79" i="1"/>
  <c r="AY71" i="1"/>
  <c r="AY63" i="1"/>
  <c r="AY55" i="1"/>
  <c r="AY47" i="1"/>
  <c r="AY39" i="1"/>
  <c r="AY31" i="1"/>
  <c r="AY23" i="1"/>
  <c r="AY21" i="1"/>
  <c r="AY11" i="1"/>
  <c r="AY4" i="1"/>
  <c r="AY128" i="1"/>
  <c r="AY126" i="1"/>
  <c r="AY118" i="1"/>
  <c r="AY110" i="1"/>
  <c r="AY102" i="1"/>
  <c r="AY94" i="1"/>
  <c r="AY86" i="1"/>
  <c r="AY78" i="1"/>
  <c r="AY70" i="1"/>
  <c r="AY62" i="1"/>
  <c r="AY54" i="1"/>
  <c r="AY46" i="1"/>
  <c r="AY38" i="1"/>
  <c r="AY30" i="1"/>
  <c r="AY10" i="1"/>
  <c r="AY3" i="1"/>
  <c r="AY143" i="1"/>
  <c r="AY134" i="1"/>
  <c r="AY137" i="1"/>
  <c r="AY125" i="1"/>
  <c r="AY117" i="1"/>
  <c r="AY109" i="1"/>
  <c r="AY101" i="1"/>
  <c r="AY93" i="1"/>
  <c r="AY85" i="1"/>
  <c r="AY77" i="1"/>
  <c r="AY69" i="1"/>
  <c r="AY61" i="1"/>
  <c r="AY53" i="1"/>
  <c r="AY45" i="1"/>
  <c r="AY37" i="1"/>
  <c r="AY29" i="1"/>
  <c r="AY16" i="1"/>
  <c r="AY2" i="1"/>
  <c r="AY138" i="1"/>
  <c r="AY141" i="1"/>
  <c r="AY131" i="1"/>
  <c r="AY124" i="1"/>
  <c r="AY116" i="1"/>
  <c r="AY108" i="1"/>
  <c r="AY100" i="1"/>
  <c r="AY92" i="1"/>
  <c r="AY84" i="1"/>
  <c r="AY76" i="1"/>
  <c r="AY68" i="1"/>
  <c r="AY60" i="1"/>
  <c r="AY52" i="1"/>
  <c r="AY44" i="1"/>
  <c r="AY36" i="1"/>
  <c r="AY28" i="1"/>
  <c r="AY9" i="1"/>
  <c r="AY144" i="1"/>
  <c r="AY129" i="1"/>
  <c r="AY123" i="1"/>
  <c r="AY115" i="1"/>
  <c r="AY107" i="1"/>
  <c r="AY99" i="1"/>
  <c r="AY91" i="1"/>
  <c r="AY83" i="1"/>
  <c r="AY75" i="1"/>
  <c r="AY67" i="1"/>
  <c r="AY59" i="1"/>
  <c r="AY51" i="1"/>
  <c r="AY43" i="1"/>
  <c r="AY35" i="1"/>
  <c r="AY27" i="1"/>
  <c r="AY22" i="1"/>
  <c r="AY20" i="1"/>
  <c r="AY15" i="1"/>
  <c r="AY8" i="1"/>
  <c r="AY142" i="1"/>
  <c r="AY145" i="1"/>
  <c r="AY136" i="1"/>
  <c r="AY120" i="1"/>
  <c r="AY112" i="1"/>
  <c r="AY104" i="1"/>
  <c r="AY96" i="1"/>
  <c r="AY88" i="1"/>
  <c r="AY80" i="1"/>
  <c r="AY72" i="1"/>
  <c r="AY64" i="1"/>
  <c r="AY56" i="1"/>
  <c r="AY48" i="1"/>
  <c r="AY40" i="1"/>
  <c r="AY32" i="1"/>
  <c r="AY24" i="1"/>
  <c r="AY17" i="1"/>
  <c r="AY12" i="1"/>
  <c r="AY5" i="1"/>
  <c r="AY106" i="1"/>
  <c r="G275" i="1"/>
  <c r="AY7" i="1"/>
  <c r="AY19" i="1"/>
  <c r="AY49" i="1"/>
  <c r="AY81" i="1"/>
  <c r="AY113" i="1"/>
  <c r="G280" i="1"/>
  <c r="AF280" i="1" s="1"/>
  <c r="AB11" i="1"/>
  <c r="W5" i="1"/>
  <c r="F28" i="1"/>
  <c r="E22" i="2"/>
  <c r="E216" i="2"/>
  <c r="F222" i="1"/>
  <c r="I147" i="1"/>
  <c r="AC147" i="1"/>
  <c r="AF147" i="1"/>
  <c r="Z151" i="1"/>
  <c r="G151" i="1"/>
  <c r="Z84" i="1"/>
  <c r="G84" i="1"/>
  <c r="F92" i="1"/>
  <c r="E86" i="2"/>
  <c r="F196" i="1"/>
  <c r="E190" i="2"/>
  <c r="F41" i="1"/>
  <c r="E35" i="2"/>
  <c r="F267" i="1"/>
  <c r="E13" i="2"/>
  <c r="F42" i="1"/>
  <c r="E36" i="2"/>
  <c r="F62" i="1"/>
  <c r="E56" i="2"/>
  <c r="F241" i="1"/>
  <c r="E234" i="2"/>
  <c r="E182" i="2"/>
  <c r="F188" i="1"/>
  <c r="F82" i="1"/>
  <c r="E76" i="2"/>
  <c r="F252" i="1"/>
  <c r="E245" i="2"/>
  <c r="F206" i="1"/>
  <c r="E200" i="2"/>
  <c r="E74" i="2"/>
  <c r="F80" i="1"/>
  <c r="AC95" i="1"/>
  <c r="I95" i="1"/>
  <c r="AF95" i="1"/>
  <c r="AC170" i="1"/>
  <c r="AF170" i="1"/>
  <c r="I170" i="1"/>
  <c r="AF108" i="1"/>
  <c r="AC108" i="1"/>
  <c r="I108" i="1"/>
  <c r="Z197" i="1"/>
  <c r="G197" i="1"/>
  <c r="AC139" i="1"/>
  <c r="I139" i="1"/>
  <c r="AF139" i="1"/>
  <c r="G183" i="1"/>
  <c r="Z183" i="1"/>
  <c r="F74" i="1"/>
  <c r="E68" i="2"/>
  <c r="F158" i="1"/>
  <c r="E152" i="2"/>
  <c r="AF165" i="1"/>
  <c r="AC165" i="1"/>
  <c r="I165" i="1"/>
  <c r="F69" i="1"/>
  <c r="E63" i="2"/>
  <c r="F25" i="1"/>
  <c r="E19" i="2"/>
  <c r="G271" i="1"/>
  <c r="Z271" i="1"/>
  <c r="F30" i="1"/>
  <c r="E24" i="2"/>
  <c r="E230" i="2"/>
  <c r="F237" i="1"/>
  <c r="F180" i="1"/>
  <c r="E174" i="2"/>
  <c r="F60" i="1"/>
  <c r="E54" i="2"/>
  <c r="F248" i="1"/>
  <c r="E241" i="2"/>
  <c r="Z198" i="1"/>
  <c r="G198" i="1"/>
  <c r="F48" i="1"/>
  <c r="E42" i="2"/>
  <c r="AC226" i="1"/>
  <c r="I226" i="1"/>
  <c r="AF226" i="1"/>
  <c r="I120" i="1"/>
  <c r="AC120" i="1"/>
  <c r="AF120" i="1"/>
  <c r="AF194" i="1"/>
  <c r="AC194" i="1"/>
  <c r="I194" i="1"/>
  <c r="I144" i="1"/>
  <c r="AF144" i="1"/>
  <c r="AC144" i="1"/>
  <c r="AC39" i="1"/>
  <c r="I39" i="1"/>
  <c r="AF39" i="1"/>
  <c r="AC100" i="1"/>
  <c r="I100" i="1"/>
  <c r="AF100" i="1"/>
  <c r="AC177" i="1"/>
  <c r="I177" i="1"/>
  <c r="AF177" i="1"/>
  <c r="G32" i="1"/>
  <c r="Z32" i="1"/>
  <c r="F55" i="1"/>
  <c r="E49" i="2"/>
  <c r="F261" i="1"/>
  <c r="E254" i="2"/>
  <c r="AF209" i="1"/>
  <c r="AC209" i="1"/>
  <c r="I209" i="1"/>
  <c r="F245" i="1"/>
  <c r="E238" i="2"/>
  <c r="F262" i="1"/>
  <c r="E255" i="2"/>
  <c r="F244" i="1"/>
  <c r="E237" i="2"/>
  <c r="E65" i="2"/>
  <c r="F71" i="1"/>
  <c r="AC268" i="1"/>
  <c r="AF268" i="1"/>
  <c r="I268" i="1"/>
  <c r="AC115" i="1"/>
  <c r="I115" i="1"/>
  <c r="AF115" i="1"/>
  <c r="I111" i="1"/>
  <c r="AC111" i="1"/>
  <c r="AF111" i="1"/>
  <c r="AF213" i="1"/>
  <c r="AC213" i="1"/>
  <c r="I213" i="1"/>
  <c r="F249" i="1"/>
  <c r="E242" i="2"/>
  <c r="AF184" i="1"/>
  <c r="I184" i="1"/>
  <c r="AC184" i="1"/>
  <c r="F87" i="1"/>
  <c r="E81" i="2"/>
  <c r="AF124" i="1"/>
  <c r="AC124" i="1"/>
  <c r="I124" i="1"/>
  <c r="Z229" i="1"/>
  <c r="G229" i="1"/>
  <c r="F36" i="1"/>
  <c r="E30" i="2"/>
  <c r="F45" i="1"/>
  <c r="E39" i="2"/>
  <c r="F81" i="1"/>
  <c r="E75" i="2"/>
  <c r="F85" i="1"/>
  <c r="E79" i="2"/>
  <c r="F228" i="1"/>
  <c r="E222" i="2"/>
  <c r="F164" i="1"/>
  <c r="E158" i="2"/>
  <c r="F50" i="1"/>
  <c r="E44" i="2"/>
  <c r="F240" i="1"/>
  <c r="E233" i="2"/>
  <c r="F182" i="1"/>
  <c r="E176" i="2"/>
  <c r="F61" i="1"/>
  <c r="E55" i="2"/>
  <c r="AF154" i="1"/>
  <c r="AC154" i="1"/>
  <c r="I154" i="1"/>
  <c r="I104" i="1"/>
  <c r="AC104" i="1"/>
  <c r="AF104" i="1"/>
  <c r="AF31" i="1"/>
  <c r="I31" i="1"/>
  <c r="AC31" i="1"/>
  <c r="AC134" i="1"/>
  <c r="I134" i="1"/>
  <c r="AF134" i="1"/>
  <c r="AC247" i="1"/>
  <c r="I247" i="1"/>
  <c r="AF247" i="1"/>
  <c r="G152" i="1"/>
  <c r="AF130" i="1"/>
  <c r="AC130" i="1"/>
  <c r="I130" i="1"/>
  <c r="AC276" i="1"/>
  <c r="K276" i="1"/>
  <c r="AF276" i="1"/>
  <c r="F204" i="1"/>
  <c r="Z204" i="1" s="1"/>
  <c r="E198" i="2"/>
  <c r="F273" i="1"/>
  <c r="E261" i="2"/>
  <c r="AF97" i="1"/>
  <c r="AC97" i="1"/>
  <c r="I97" i="1"/>
  <c r="AF216" i="1"/>
  <c r="I216" i="1"/>
  <c r="AC216" i="1"/>
  <c r="F75" i="1"/>
  <c r="E69" i="2"/>
  <c r="F258" i="1"/>
  <c r="E251" i="2"/>
  <c r="F255" i="1"/>
  <c r="E248" i="2"/>
  <c r="AF27" i="1"/>
  <c r="I27" i="1"/>
  <c r="AC27" i="1"/>
  <c r="I136" i="1"/>
  <c r="AF136" i="1"/>
  <c r="AC136" i="1"/>
  <c r="Z29" i="1"/>
  <c r="G29" i="1"/>
  <c r="F88" i="1"/>
  <c r="E82" i="2"/>
  <c r="E166" i="2"/>
  <c r="F172" i="1"/>
  <c r="G172" i="1" s="1"/>
  <c r="F190" i="1"/>
  <c r="E184" i="2"/>
  <c r="F259" i="1"/>
  <c r="E252" i="2"/>
  <c r="F64" i="1"/>
  <c r="E58" i="2"/>
  <c r="F83" i="1"/>
  <c r="E77" i="2"/>
  <c r="F256" i="1"/>
  <c r="E249" i="2"/>
  <c r="E214" i="2"/>
  <c r="F220" i="1"/>
  <c r="F156" i="1"/>
  <c r="E150" i="2"/>
  <c r="F70" i="1"/>
  <c r="E64" i="2"/>
  <c r="F236" i="1"/>
  <c r="E229" i="2"/>
  <c r="F174" i="1"/>
  <c r="E168" i="2"/>
  <c r="F59" i="1"/>
  <c r="E53" i="2"/>
  <c r="AC35" i="1"/>
  <c r="I35" i="1"/>
  <c r="AF35" i="1"/>
  <c r="I181" i="1"/>
  <c r="I195" i="1"/>
  <c r="AF257" i="1"/>
  <c r="AC257" i="1"/>
  <c r="I257" i="1"/>
  <c r="AC119" i="1"/>
  <c r="AF119" i="1"/>
  <c r="I119" i="1"/>
  <c r="AF168" i="1"/>
  <c r="I168" i="1"/>
  <c r="AC168" i="1"/>
  <c r="AF96" i="1"/>
  <c r="I96" i="1"/>
  <c r="AC96" i="1"/>
  <c r="Z161" i="1"/>
  <c r="G161" i="1"/>
  <c r="F43" i="1"/>
  <c r="E37" i="2"/>
  <c r="Z214" i="1"/>
  <c r="G214" i="1"/>
  <c r="G281" i="1"/>
  <c r="F232" i="1"/>
  <c r="E226" i="2"/>
  <c r="K280" i="1"/>
  <c r="AC280" i="1"/>
  <c r="AC275" i="1"/>
  <c r="K275" i="1"/>
  <c r="AF275" i="1"/>
  <c r="F49" i="1"/>
  <c r="E43" i="2"/>
  <c r="F52" i="1"/>
  <c r="E46" i="2"/>
  <c r="F253" i="1"/>
  <c r="E246" i="2"/>
  <c r="F212" i="1"/>
  <c r="Z212" i="1" s="1"/>
  <c r="E206" i="2"/>
  <c r="F269" i="1"/>
  <c r="E15" i="2"/>
  <c r="F38" i="1"/>
  <c r="E32" i="2"/>
  <c r="F231" i="1"/>
  <c r="E225" i="2"/>
  <c r="F166" i="1"/>
  <c r="G166" i="1" s="1"/>
  <c r="E160" i="2"/>
  <c r="F26" i="1"/>
  <c r="E20" i="2"/>
  <c r="E259" i="2"/>
  <c r="AC99" i="1"/>
  <c r="I99" i="1"/>
  <c r="AF99" i="1"/>
  <c r="AC225" i="1"/>
  <c r="I225" i="1"/>
  <c r="AF225" i="1"/>
  <c r="Z77" i="1"/>
  <c r="G77" i="1"/>
  <c r="Z264" i="1"/>
  <c r="G264" i="1"/>
  <c r="I127" i="1"/>
  <c r="AC127" i="1"/>
  <c r="AF127" i="1"/>
  <c r="E192" i="2"/>
  <c r="Z64" i="1"/>
  <c r="G64" i="1"/>
  <c r="G71" i="1"/>
  <c r="Z71" i="1"/>
  <c r="Z41" i="1"/>
  <c r="G41" i="1"/>
  <c r="G231" i="1"/>
  <c r="Z231" i="1"/>
  <c r="G253" i="1"/>
  <c r="Z253" i="1"/>
  <c r="I214" i="1"/>
  <c r="AC214" i="1"/>
  <c r="AF214" i="1"/>
  <c r="AF161" i="1"/>
  <c r="AC161" i="1"/>
  <c r="I161" i="1"/>
  <c r="G174" i="1"/>
  <c r="Z174" i="1"/>
  <c r="Z190" i="1"/>
  <c r="G190" i="1"/>
  <c r="Z50" i="1"/>
  <c r="G50" i="1"/>
  <c r="Z81" i="1"/>
  <c r="G81" i="1"/>
  <c r="Z55" i="1"/>
  <c r="G55" i="1"/>
  <c r="Z48" i="1"/>
  <c r="G48" i="1"/>
  <c r="Z180" i="1"/>
  <c r="G180" i="1"/>
  <c r="Z25" i="1"/>
  <c r="G25" i="1"/>
  <c r="Z82" i="1"/>
  <c r="G82" i="1"/>
  <c r="Z42" i="1"/>
  <c r="G42" i="1"/>
  <c r="Z28" i="1"/>
  <c r="G28" i="1"/>
  <c r="Z166" i="1"/>
  <c r="G261" i="1"/>
  <c r="Z261" i="1"/>
  <c r="Z60" i="1"/>
  <c r="G60" i="1"/>
  <c r="Z62" i="1"/>
  <c r="G62" i="1"/>
  <c r="AF281" i="1"/>
  <c r="K281" i="1"/>
  <c r="AC281" i="1"/>
  <c r="G158" i="1"/>
  <c r="Z158" i="1"/>
  <c r="AF152" i="1"/>
  <c r="I152" i="1"/>
  <c r="AC152" i="1"/>
  <c r="Z244" i="1"/>
  <c r="G244" i="1"/>
  <c r="AF198" i="1"/>
  <c r="AC198" i="1"/>
  <c r="I198" i="1"/>
  <c r="Z237" i="1"/>
  <c r="G237" i="1"/>
  <c r="AF274" i="1"/>
  <c r="K274" i="1"/>
  <c r="AC274" i="1"/>
  <c r="Z74" i="1"/>
  <c r="G74" i="1"/>
  <c r="G80" i="1"/>
  <c r="Z80" i="1"/>
  <c r="Z188" i="1"/>
  <c r="G188" i="1"/>
  <c r="Z196" i="1"/>
  <c r="G196" i="1"/>
  <c r="Z75" i="1"/>
  <c r="G75" i="1"/>
  <c r="G240" i="1"/>
  <c r="Z240" i="1"/>
  <c r="Z245" i="1"/>
  <c r="G245" i="1"/>
  <c r="Z69" i="1"/>
  <c r="G69" i="1"/>
  <c r="Z38" i="1"/>
  <c r="G38" i="1"/>
  <c r="Z52" i="1"/>
  <c r="G52" i="1"/>
  <c r="AF52" i="1" s="1"/>
  <c r="Z236" i="1"/>
  <c r="G236" i="1"/>
  <c r="Z256" i="1"/>
  <c r="G256" i="1"/>
  <c r="G259" i="1"/>
  <c r="Z259" i="1"/>
  <c r="Z255" i="1"/>
  <c r="G255" i="1"/>
  <c r="Z61" i="1"/>
  <c r="G61" i="1"/>
  <c r="Z164" i="1"/>
  <c r="G164" i="1"/>
  <c r="Z45" i="1"/>
  <c r="G45" i="1"/>
  <c r="AF197" i="1"/>
  <c r="I197" i="1"/>
  <c r="AC197" i="1"/>
  <c r="Z267" i="1"/>
  <c r="G267" i="1"/>
  <c r="AF267" i="1" s="1"/>
  <c r="Z85" i="1"/>
  <c r="G85" i="1"/>
  <c r="AF271" i="1"/>
  <c r="K271" i="1"/>
  <c r="AC271" i="1"/>
  <c r="I29" i="1"/>
  <c r="AC29" i="1"/>
  <c r="AF29" i="1"/>
  <c r="G249" i="1"/>
  <c r="Z249" i="1"/>
  <c r="Z262" i="1"/>
  <c r="G262" i="1"/>
  <c r="I32" i="1"/>
  <c r="AC32" i="1"/>
  <c r="AF32" i="1"/>
  <c r="Z92" i="1"/>
  <c r="G92" i="1"/>
  <c r="Z156" i="1"/>
  <c r="G156" i="1"/>
  <c r="Z252" i="1"/>
  <c r="G252" i="1"/>
  <c r="AF264" i="1"/>
  <c r="I264" i="1"/>
  <c r="AC264" i="1"/>
  <c r="AC229" i="1"/>
  <c r="I229" i="1"/>
  <c r="AF229" i="1"/>
  <c r="Z26" i="1"/>
  <c r="G26" i="1"/>
  <c r="Z269" i="1"/>
  <c r="G269" i="1"/>
  <c r="Z49" i="1"/>
  <c r="G49" i="1"/>
  <c r="Z70" i="1"/>
  <c r="G70" i="1"/>
  <c r="Z83" i="1"/>
  <c r="G83" i="1"/>
  <c r="Z88" i="1"/>
  <c r="G88" i="1"/>
  <c r="G258" i="1"/>
  <c r="Z258" i="1"/>
  <c r="Z182" i="1"/>
  <c r="G182" i="1"/>
  <c r="Z228" i="1"/>
  <c r="G228" i="1"/>
  <c r="Z36" i="1"/>
  <c r="G36" i="1"/>
  <c r="G87" i="1"/>
  <c r="Z87" i="1"/>
  <c r="Z248" i="1"/>
  <c r="G248" i="1"/>
  <c r="Z30" i="1"/>
  <c r="G30" i="1"/>
  <c r="AF183" i="1"/>
  <c r="I183" i="1"/>
  <c r="AC183" i="1"/>
  <c r="G206" i="1"/>
  <c r="Z206" i="1"/>
  <c r="G241" i="1"/>
  <c r="Z241" i="1"/>
  <c r="AC151" i="1"/>
  <c r="I151" i="1"/>
  <c r="AF151" i="1"/>
  <c r="G232" i="1"/>
  <c r="Z232" i="1"/>
  <c r="G59" i="1"/>
  <c r="Z59" i="1"/>
  <c r="Z273" i="1"/>
  <c r="G273" i="1"/>
  <c r="Z220" i="1"/>
  <c r="G220" i="1"/>
  <c r="AC84" i="1"/>
  <c r="I84" i="1"/>
  <c r="AF84" i="1"/>
  <c r="G222" i="1"/>
  <c r="AF222" i="1" s="1"/>
  <c r="Z222" i="1"/>
  <c r="AF248" i="1"/>
  <c r="AC248" i="1"/>
  <c r="I248" i="1"/>
  <c r="AF269" i="1"/>
  <c r="AC269" i="1"/>
  <c r="I269" i="1"/>
  <c r="I69" i="1"/>
  <c r="AF69" i="1"/>
  <c r="AC69" i="1"/>
  <c r="AC241" i="1"/>
  <c r="AF241" i="1"/>
  <c r="I241" i="1"/>
  <c r="AC196" i="1"/>
  <c r="AF196" i="1"/>
  <c r="I196" i="1"/>
  <c r="I222" i="1"/>
  <c r="AC182" i="1"/>
  <c r="I182" i="1"/>
  <c r="AF182" i="1"/>
  <c r="K267" i="1"/>
  <c r="AC267" i="1"/>
  <c r="AC259" i="1"/>
  <c r="I259" i="1"/>
  <c r="AF259" i="1"/>
  <c r="I52" i="1"/>
  <c r="I237" i="1"/>
  <c r="AF237" i="1"/>
  <c r="AC237" i="1"/>
  <c r="AC62" i="1"/>
  <c r="I62" i="1"/>
  <c r="AF62" i="1"/>
  <c r="I41" i="1"/>
  <c r="AC41" i="1"/>
  <c r="AF41" i="1"/>
  <c r="AC59" i="1"/>
  <c r="I59" i="1"/>
  <c r="AF59" i="1"/>
  <c r="AF83" i="1"/>
  <c r="I83" i="1"/>
  <c r="AC83" i="1"/>
  <c r="AC252" i="1"/>
  <c r="I252" i="1"/>
  <c r="AF252" i="1"/>
  <c r="AC92" i="1"/>
  <c r="I92" i="1"/>
  <c r="AF92" i="1"/>
  <c r="AC249" i="1"/>
  <c r="I249" i="1"/>
  <c r="AF249" i="1"/>
  <c r="AC245" i="1"/>
  <c r="I245" i="1"/>
  <c r="AF245" i="1"/>
  <c r="AC244" i="1"/>
  <c r="I244" i="1"/>
  <c r="AF244" i="1"/>
  <c r="AC166" i="1"/>
  <c r="I166" i="1"/>
  <c r="AF166" i="1"/>
  <c r="AC180" i="1"/>
  <c r="I180" i="1"/>
  <c r="AF180" i="1"/>
  <c r="AC253" i="1"/>
  <c r="I253" i="1"/>
  <c r="AF253" i="1"/>
  <c r="AC36" i="1"/>
  <c r="I36" i="1"/>
  <c r="AF36" i="1"/>
  <c r="AF188" i="1"/>
  <c r="AC188" i="1"/>
  <c r="I188" i="1"/>
  <c r="AC81" i="1"/>
  <c r="I81" i="1"/>
  <c r="AF81" i="1"/>
  <c r="AC70" i="1"/>
  <c r="I70" i="1"/>
  <c r="AF70" i="1"/>
  <c r="AF28" i="1"/>
  <c r="I28" i="1"/>
  <c r="AC28" i="1"/>
  <c r="I48" i="1"/>
  <c r="AF48" i="1"/>
  <c r="AC48" i="1"/>
  <c r="AC231" i="1"/>
  <c r="I231" i="1"/>
  <c r="AF231" i="1"/>
  <c r="AF64" i="1"/>
  <c r="I64" i="1"/>
  <c r="AC64" i="1"/>
  <c r="AC85" i="1"/>
  <c r="I85" i="1"/>
  <c r="AF85" i="1"/>
  <c r="I61" i="1"/>
  <c r="AC61" i="1"/>
  <c r="AF61" i="1"/>
  <c r="AC82" i="1"/>
  <c r="I82" i="1"/>
  <c r="AF82" i="1"/>
  <c r="AC38" i="1"/>
  <c r="AF38" i="1"/>
  <c r="I38" i="1"/>
  <c r="AC60" i="1"/>
  <c r="I60" i="1"/>
  <c r="AF60" i="1"/>
  <c r="AF156" i="1"/>
  <c r="AC156" i="1"/>
  <c r="I156" i="1"/>
  <c r="AF220" i="1"/>
  <c r="I220" i="1"/>
  <c r="AC220" i="1"/>
  <c r="AC26" i="1"/>
  <c r="AF26" i="1"/>
  <c r="I26" i="1"/>
  <c r="I255" i="1"/>
  <c r="AF255" i="1"/>
  <c r="AC255" i="1"/>
  <c r="AF236" i="1"/>
  <c r="I236" i="1"/>
  <c r="AC236" i="1"/>
  <c r="AC240" i="1"/>
  <c r="I240" i="1"/>
  <c r="AF240" i="1"/>
  <c r="AF158" i="1"/>
  <c r="I158" i="1"/>
  <c r="AC158" i="1"/>
  <c r="AF256" i="1"/>
  <c r="AC256" i="1"/>
  <c r="K256" i="1"/>
  <c r="AC71" i="1"/>
  <c r="I71" i="1"/>
  <c r="AF71" i="1"/>
  <c r="I258" i="1"/>
  <c r="AF258" i="1"/>
  <c r="AC258" i="1"/>
  <c r="AC172" i="1"/>
  <c r="I172" i="1"/>
  <c r="AF172" i="1"/>
  <c r="AF232" i="1"/>
  <c r="AC232" i="1"/>
  <c r="I232" i="1"/>
  <c r="I262" i="1"/>
  <c r="AF262" i="1"/>
  <c r="AC262" i="1"/>
  <c r="AF206" i="1"/>
  <c r="I206" i="1"/>
  <c r="AC206" i="1"/>
  <c r="AC88" i="1"/>
  <c r="I88" i="1"/>
  <c r="AF88" i="1"/>
  <c r="AF80" i="1"/>
  <c r="AC80" i="1"/>
  <c r="I80" i="1"/>
  <c r="I25" i="1"/>
  <c r="AC25" i="1"/>
  <c r="AF25" i="1"/>
  <c r="AC50" i="1"/>
  <c r="I50" i="1"/>
  <c r="AF50" i="1"/>
  <c r="AC190" i="1"/>
  <c r="I190" i="1"/>
  <c r="AF190" i="1"/>
  <c r="I174" i="1"/>
  <c r="AF174" i="1"/>
  <c r="AC174" i="1"/>
  <c r="AF45" i="1"/>
  <c r="I45" i="1"/>
  <c r="AC45" i="1"/>
  <c r="AF273" i="1"/>
  <c r="AC273" i="1"/>
  <c r="K273" i="1"/>
  <c r="AC228" i="1"/>
  <c r="I228" i="1"/>
  <c r="AF228" i="1"/>
  <c r="AF30" i="1"/>
  <c r="I30" i="1"/>
  <c r="AC30" i="1"/>
  <c r="AF87" i="1"/>
  <c r="AC87" i="1"/>
  <c r="I87" i="1"/>
  <c r="AC49" i="1"/>
  <c r="I49" i="1"/>
  <c r="AF49" i="1"/>
  <c r="AC164" i="1"/>
  <c r="I164" i="1"/>
  <c r="AF164" i="1"/>
  <c r="I75" i="1"/>
  <c r="AF75" i="1"/>
  <c r="AC75" i="1"/>
  <c r="AC74" i="1"/>
  <c r="I74" i="1"/>
  <c r="AF74" i="1"/>
  <c r="K261" i="1"/>
  <c r="AC261" i="1"/>
  <c r="AF261" i="1"/>
  <c r="AC42" i="1"/>
  <c r="I42" i="1"/>
  <c r="AF42" i="1"/>
  <c r="AC55" i="1"/>
  <c r="I55" i="1"/>
  <c r="AF55" i="1"/>
  <c r="W6" i="1"/>
  <c r="BK148" i="1" l="1"/>
  <c r="BJ148" i="1" s="1"/>
  <c r="BI148" i="1" s="1"/>
  <c r="BH148" i="1" s="1"/>
  <c r="BG148" i="1" s="1"/>
  <c r="BF148" i="1" s="1"/>
  <c r="BE148" i="1" s="1"/>
  <c r="BD148" i="1" s="1"/>
  <c r="BC148" i="1" s="1"/>
  <c r="BJ147" i="1"/>
  <c r="BI147" i="1" s="1"/>
  <c r="BH147" i="1" s="1"/>
  <c r="BG147" i="1" s="1"/>
  <c r="BF147" i="1" s="1"/>
  <c r="BE147" i="1" s="1"/>
  <c r="BD147" i="1" s="1"/>
  <c r="BC147" i="1" s="1"/>
  <c r="BK146" i="1"/>
  <c r="BJ146" i="1" s="1"/>
  <c r="BI146" i="1" s="1"/>
  <c r="BH146" i="1" s="1"/>
  <c r="BG146" i="1" s="1"/>
  <c r="BF146" i="1" s="1"/>
  <c r="BE146" i="1" s="1"/>
  <c r="BD146" i="1" s="1"/>
  <c r="BC146" i="1" s="1"/>
  <c r="AC52" i="1"/>
  <c r="AC222" i="1"/>
  <c r="Z37" i="1"/>
  <c r="G37" i="1"/>
  <c r="Z172" i="1"/>
  <c r="AC77" i="1"/>
  <c r="I77" i="1"/>
  <c r="AF77" i="1"/>
  <c r="Z43" i="1"/>
  <c r="G43" i="1"/>
  <c r="G212" i="1"/>
  <c r="G204" i="1"/>
  <c r="AC181" i="1"/>
  <c r="AF181" i="1"/>
  <c r="AC195" i="1"/>
  <c r="AF195" i="1"/>
  <c r="G279" i="1"/>
  <c r="Z279" i="1"/>
  <c r="Z278" i="1"/>
  <c r="G278" i="1"/>
  <c r="E208" i="2"/>
  <c r="G73" i="1"/>
  <c r="Z73" i="1"/>
  <c r="AC24" i="1"/>
  <c r="AF24" i="1"/>
  <c r="AF40" i="1"/>
  <c r="AC40" i="1"/>
  <c r="F117" i="1"/>
  <c r="E111" i="2"/>
  <c r="AC57" i="1"/>
  <c r="AF57" i="1"/>
  <c r="G272" i="1"/>
  <c r="Z272" i="1"/>
  <c r="F56" i="1"/>
  <c r="E50" i="2"/>
  <c r="Z33" i="1"/>
  <c r="G33" i="1"/>
  <c r="F193" i="1"/>
  <c r="E187" i="2"/>
  <c r="Z201" i="1"/>
  <c r="G201" i="1"/>
  <c r="G208" i="1"/>
  <c r="Z208" i="1"/>
  <c r="G233" i="1"/>
  <c r="Z233" i="1"/>
  <c r="Z246" i="1"/>
  <c r="G246" i="1"/>
  <c r="Z260" i="1"/>
  <c r="G260" i="1"/>
  <c r="G63" i="1"/>
  <c r="Z63" i="1"/>
  <c r="Z163" i="1"/>
  <c r="G163" i="1"/>
  <c r="F202" i="1"/>
  <c r="E196" i="2"/>
  <c r="Z235" i="1"/>
  <c r="G235" i="1"/>
  <c r="Z263" i="1"/>
  <c r="G263" i="1"/>
  <c r="G141" i="1"/>
  <c r="Z141" i="1"/>
  <c r="F171" i="1"/>
  <c r="E165" i="2"/>
  <c r="AF67" i="1"/>
  <c r="I67" i="1"/>
  <c r="AC105" i="1"/>
  <c r="I105" i="1"/>
  <c r="AF105" i="1"/>
  <c r="F131" i="1"/>
  <c r="E125" i="2"/>
  <c r="AC137" i="1"/>
  <c r="I137" i="1"/>
  <c r="AF137" i="1"/>
  <c r="Z234" i="1"/>
  <c r="G234" i="1"/>
  <c r="AF160" i="1"/>
  <c r="AC160" i="1"/>
  <c r="I160" i="1"/>
  <c r="F103" i="1"/>
  <c r="E97" i="2"/>
  <c r="AF121" i="1"/>
  <c r="AC121" i="1"/>
  <c r="I121" i="1"/>
  <c r="AF150" i="1"/>
  <c r="AC150" i="1"/>
  <c r="Z162" i="1"/>
  <c r="G162" i="1"/>
  <c r="F178" i="1"/>
  <c r="E172" i="2"/>
  <c r="Z192" i="1"/>
  <c r="G192" i="1"/>
  <c r="E236" i="2"/>
  <c r="F243" i="1"/>
  <c r="AF260" i="1"/>
  <c r="Z123" i="1"/>
  <c r="G123" i="1"/>
  <c r="G138" i="1"/>
  <c r="Z138" i="1"/>
  <c r="G142" i="1"/>
  <c r="Z142" i="1"/>
  <c r="G173" i="1"/>
  <c r="Z173" i="1"/>
  <c r="AF187" i="1"/>
  <c r="I187" i="1"/>
  <c r="F219" i="1"/>
  <c r="E213" i="2"/>
  <c r="Z238" i="1"/>
  <c r="G238" i="1"/>
  <c r="G22" i="1"/>
  <c r="Z22" i="1"/>
  <c r="P22" i="1"/>
  <c r="Z78" i="1"/>
  <c r="G78" i="1"/>
  <c r="Z66" i="1"/>
  <c r="G66" i="1"/>
  <c r="Z21" i="1"/>
  <c r="P21" i="1"/>
  <c r="G21" i="1"/>
  <c r="AF221" i="1"/>
  <c r="AC221" i="1"/>
  <c r="I221" i="1"/>
  <c r="Z90" i="1"/>
  <c r="G113" i="1"/>
  <c r="Z113" i="1"/>
  <c r="E137" i="2"/>
  <c r="F143" i="1"/>
  <c r="G159" i="1"/>
  <c r="Z159" i="1"/>
  <c r="F175" i="1"/>
  <c r="E169" i="2"/>
  <c r="AB16" i="1"/>
  <c r="AB18" i="1"/>
  <c r="G91" i="1"/>
  <c r="Z91" i="1"/>
  <c r="Z106" i="1"/>
  <c r="G106" i="1"/>
  <c r="F114" i="1"/>
  <c r="E108" i="2"/>
  <c r="G133" i="1"/>
  <c r="Z133" i="1"/>
  <c r="AC149" i="1"/>
  <c r="I149" i="1"/>
  <c r="AF149" i="1"/>
  <c r="Z167" i="1"/>
  <c r="G167" i="1"/>
  <c r="G189" i="1"/>
  <c r="Z189" i="1"/>
  <c r="F227" i="1"/>
  <c r="E221" i="2"/>
  <c r="F251" i="1"/>
  <c r="E244" i="2"/>
  <c r="G47" i="1"/>
  <c r="Z47" i="1"/>
  <c r="G79" i="1"/>
  <c r="Z79" i="1"/>
  <c r="Z72" i="1"/>
  <c r="G72" i="1"/>
  <c r="G186" i="1"/>
  <c r="G94" i="1"/>
  <c r="Z94" i="1"/>
  <c r="Z128" i="1"/>
  <c r="G128" i="1"/>
  <c r="Z145" i="1"/>
  <c r="G145" i="1"/>
  <c r="Z191" i="1"/>
  <c r="F199" i="1"/>
  <c r="E193" i="2"/>
  <c r="AF205" i="1"/>
  <c r="AC205" i="1"/>
  <c r="I205" i="1"/>
  <c r="Z217" i="1"/>
  <c r="G217" i="1"/>
  <c r="Z223" i="1"/>
  <c r="G223" i="1"/>
  <c r="Z254" i="1"/>
  <c r="G254" i="1"/>
  <c r="G46" i="1"/>
  <c r="Z46" i="1"/>
  <c r="Z53" i="1"/>
  <c r="G53" i="1"/>
  <c r="Z76" i="1"/>
  <c r="G76" i="1"/>
  <c r="G89" i="1"/>
  <c r="Z89" i="1"/>
  <c r="AB17" i="1"/>
  <c r="AF270" i="1"/>
  <c r="AC270" i="1"/>
  <c r="K270" i="1"/>
  <c r="Z121" i="1"/>
  <c r="G135" i="1"/>
  <c r="Z135" i="1"/>
  <c r="G146" i="1"/>
  <c r="Z146" i="1"/>
  <c r="G155" i="1"/>
  <c r="Z155" i="1"/>
  <c r="I191" i="1"/>
  <c r="AF191" i="1"/>
  <c r="Z211" i="1"/>
  <c r="G211" i="1"/>
  <c r="Z224" i="1"/>
  <c r="G224" i="1"/>
  <c r="Z242" i="1"/>
  <c r="G242" i="1"/>
  <c r="F51" i="1"/>
  <c r="D16" i="1" s="1"/>
  <c r="D19" i="1" s="1"/>
  <c r="E45" i="2"/>
  <c r="Z65" i="1"/>
  <c r="Z93" i="1"/>
  <c r="G93" i="1"/>
  <c r="G101" i="1"/>
  <c r="E231" i="2"/>
  <c r="E240" i="2"/>
  <c r="AY57" i="1"/>
  <c r="AY90" i="1"/>
  <c r="E277" i="1"/>
  <c r="F277" i="1" s="1"/>
  <c r="F23" i="1"/>
  <c r="Z122" i="1"/>
  <c r="E215" i="2"/>
  <c r="AY25" i="1"/>
  <c r="AY58" i="1"/>
  <c r="AY97" i="1"/>
  <c r="AY135" i="1"/>
  <c r="E224" i="2"/>
  <c r="E199" i="2"/>
  <c r="AY26" i="1"/>
  <c r="AY65" i="1"/>
  <c r="AY98" i="1"/>
  <c r="E283" i="1"/>
  <c r="F283" i="1" s="1"/>
  <c r="Z283" i="1" s="1"/>
  <c r="E183" i="2"/>
  <c r="AY33" i="1"/>
  <c r="AY66" i="1"/>
  <c r="AY105" i="1"/>
  <c r="E284" i="1"/>
  <c r="F284" i="1" s="1"/>
  <c r="AU284" i="1" s="1"/>
  <c r="E135" i="2"/>
  <c r="AY34" i="1"/>
  <c r="AY73" i="1"/>
  <c r="AY114" i="1"/>
  <c r="E11" i="2"/>
  <c r="AY41" i="1"/>
  <c r="AY74" i="1"/>
  <c r="G284" i="1"/>
  <c r="AF284" i="1" s="1"/>
  <c r="G282" i="1"/>
  <c r="AU282" i="1"/>
  <c r="Z282" i="1"/>
  <c r="AF282" i="1"/>
  <c r="BA148" i="1" l="1"/>
  <c r="AZ148" i="1" s="1"/>
  <c r="AX148" i="1" s="1"/>
  <c r="BB148" i="1"/>
  <c r="BA147" i="1"/>
  <c r="BB147" i="1"/>
  <c r="BA146" i="1"/>
  <c r="AZ146" i="1" s="1"/>
  <c r="AX146" i="1" s="1"/>
  <c r="BB146" i="1"/>
  <c r="AC101" i="1"/>
  <c r="AF101" i="1"/>
  <c r="I101" i="1"/>
  <c r="AC224" i="1"/>
  <c r="I224" i="1"/>
  <c r="AF224" i="1"/>
  <c r="I46" i="1"/>
  <c r="AF46" i="1"/>
  <c r="AC46" i="1"/>
  <c r="AC63" i="1"/>
  <c r="I63" i="1"/>
  <c r="AF63" i="1"/>
  <c r="AC208" i="1"/>
  <c r="I208" i="1"/>
  <c r="AF208" i="1"/>
  <c r="Z56" i="1"/>
  <c r="G56" i="1"/>
  <c r="G23" i="1"/>
  <c r="P23" i="1"/>
  <c r="Z23" i="1"/>
  <c r="AF93" i="1"/>
  <c r="AC93" i="1"/>
  <c r="I93" i="1"/>
  <c r="AF146" i="1"/>
  <c r="AC146" i="1"/>
  <c r="I146" i="1"/>
  <c r="K254" i="1"/>
  <c r="AC254" i="1"/>
  <c r="AF254" i="1"/>
  <c r="I167" i="1"/>
  <c r="AF167" i="1"/>
  <c r="AC167" i="1"/>
  <c r="G114" i="1"/>
  <c r="Z114" i="1"/>
  <c r="Z175" i="1"/>
  <c r="G175" i="1"/>
  <c r="AF78" i="1"/>
  <c r="I78" i="1"/>
  <c r="AC78" i="1"/>
  <c r="G219" i="1"/>
  <c r="Z219" i="1"/>
  <c r="AF138" i="1"/>
  <c r="AC138" i="1"/>
  <c r="I138" i="1"/>
  <c r="AC235" i="1"/>
  <c r="I235" i="1"/>
  <c r="AF235" i="1"/>
  <c r="K260" i="1"/>
  <c r="AC260" i="1"/>
  <c r="AC201" i="1"/>
  <c r="I201" i="1"/>
  <c r="AF201" i="1"/>
  <c r="K278" i="1"/>
  <c r="AF278" i="1"/>
  <c r="AC278" i="1"/>
  <c r="G283" i="1"/>
  <c r="AF211" i="1"/>
  <c r="AC211" i="1"/>
  <c r="I211" i="1"/>
  <c r="AF89" i="1"/>
  <c r="I89" i="1"/>
  <c r="AC89" i="1"/>
  <c r="AC94" i="1"/>
  <c r="AF94" i="1"/>
  <c r="I94" i="1"/>
  <c r="AF47" i="1"/>
  <c r="I47" i="1"/>
  <c r="AC47" i="1"/>
  <c r="AC106" i="1"/>
  <c r="AF106" i="1"/>
  <c r="I106" i="1"/>
  <c r="AC123" i="1"/>
  <c r="AF123" i="1"/>
  <c r="I123" i="1"/>
  <c r="Z178" i="1"/>
  <c r="G178" i="1"/>
  <c r="AC272" i="1"/>
  <c r="K272" i="1"/>
  <c r="AF272" i="1"/>
  <c r="AF189" i="1"/>
  <c r="AC189" i="1"/>
  <c r="I189" i="1"/>
  <c r="D15" i="1"/>
  <c r="C19" i="1" s="1"/>
  <c r="Z277" i="1"/>
  <c r="G277" i="1"/>
  <c r="AC135" i="1"/>
  <c r="I135" i="1"/>
  <c r="AF135" i="1"/>
  <c r="AC76" i="1"/>
  <c r="I76" i="1"/>
  <c r="AF76" i="1"/>
  <c r="AC223" i="1"/>
  <c r="I223" i="1"/>
  <c r="AF223" i="1"/>
  <c r="Z199" i="1"/>
  <c r="G199" i="1"/>
  <c r="AF186" i="1"/>
  <c r="AC186" i="1"/>
  <c r="I186" i="1"/>
  <c r="AC159" i="1"/>
  <c r="I159" i="1"/>
  <c r="AF159" i="1"/>
  <c r="AF162" i="1"/>
  <c r="I162" i="1"/>
  <c r="AC162" i="1"/>
  <c r="G103" i="1"/>
  <c r="Z103" i="1"/>
  <c r="I246" i="1"/>
  <c r="AC246" i="1"/>
  <c r="AF246" i="1"/>
  <c r="AU283" i="1"/>
  <c r="Z251" i="1"/>
  <c r="G251" i="1"/>
  <c r="Z143" i="1"/>
  <c r="G143" i="1"/>
  <c r="AC21" i="1"/>
  <c r="I21" i="1"/>
  <c r="G171" i="1"/>
  <c r="Z171" i="1"/>
  <c r="Z202" i="1"/>
  <c r="G202" i="1"/>
  <c r="Z193" i="1"/>
  <c r="G193" i="1"/>
  <c r="I73" i="1"/>
  <c r="AC73" i="1"/>
  <c r="AF73" i="1"/>
  <c r="AF279" i="1"/>
  <c r="AC279" i="1"/>
  <c r="K279" i="1"/>
  <c r="AF204" i="1"/>
  <c r="AC204" i="1"/>
  <c r="I204" i="1"/>
  <c r="AF37" i="1"/>
  <c r="I37" i="1"/>
  <c r="AC37" i="1"/>
  <c r="Z51" i="1"/>
  <c r="G51" i="1"/>
  <c r="I53" i="1"/>
  <c r="AF53" i="1"/>
  <c r="AC53" i="1"/>
  <c r="AC217" i="1"/>
  <c r="AF217" i="1"/>
  <c r="I217" i="1"/>
  <c r="AC145" i="1"/>
  <c r="I145" i="1"/>
  <c r="AF145" i="1"/>
  <c r="AF72" i="1"/>
  <c r="I72" i="1"/>
  <c r="AC72" i="1"/>
  <c r="AF91" i="1"/>
  <c r="I91" i="1"/>
  <c r="AC91" i="1"/>
  <c r="AC22" i="1"/>
  <c r="I22" i="1"/>
  <c r="AC173" i="1"/>
  <c r="I173" i="1"/>
  <c r="AF173" i="1"/>
  <c r="Z243" i="1"/>
  <c r="G243" i="1"/>
  <c r="Z131" i="1"/>
  <c r="G131" i="1"/>
  <c r="AC163" i="1"/>
  <c r="AF163" i="1"/>
  <c r="I163" i="1"/>
  <c r="AC33" i="1"/>
  <c r="I33" i="1"/>
  <c r="AF33" i="1"/>
  <c r="AF212" i="1"/>
  <c r="AC212" i="1"/>
  <c r="I212" i="1"/>
  <c r="AC79" i="1"/>
  <c r="AF79" i="1"/>
  <c r="I79" i="1"/>
  <c r="Z284" i="1"/>
  <c r="I242" i="1"/>
  <c r="AC242" i="1"/>
  <c r="AF242" i="1"/>
  <c r="Z227" i="1"/>
  <c r="G227" i="1"/>
  <c r="AU224" i="1"/>
  <c r="AU191" i="1"/>
  <c r="AU181" i="1"/>
  <c r="AU147" i="1"/>
  <c r="BL119" i="1"/>
  <c r="BL103" i="1"/>
  <c r="BL88" i="1"/>
  <c r="AU126" i="1"/>
  <c r="AU119" i="1"/>
  <c r="AU102" i="1"/>
  <c r="AU97" i="1"/>
  <c r="BL82" i="1"/>
  <c r="AU54" i="1"/>
  <c r="BL44" i="1"/>
  <c r="BL53" i="1"/>
  <c r="BL48" i="1"/>
  <c r="BL57" i="1"/>
  <c r="BL25" i="1"/>
  <c r="AU35" i="1"/>
  <c r="BL40" i="1"/>
  <c r="BL11" i="1"/>
  <c r="BL8" i="1"/>
  <c r="BL6" i="1"/>
  <c r="AU272" i="1"/>
  <c r="AU192" i="1"/>
  <c r="AU202" i="1"/>
  <c r="AU170" i="1"/>
  <c r="AU135" i="1"/>
  <c r="BL116" i="1"/>
  <c r="BL100" i="1"/>
  <c r="BL85" i="1"/>
  <c r="AU149" i="1"/>
  <c r="AU107" i="1"/>
  <c r="AU90" i="1"/>
  <c r="AU116" i="1"/>
  <c r="BL75" i="1"/>
  <c r="BL47" i="1"/>
  <c r="BL74" i="1"/>
  <c r="AU73" i="1"/>
  <c r="BL78" i="1"/>
  <c r="BL49" i="1"/>
  <c r="BL17" i="1"/>
  <c r="AU221" i="1"/>
  <c r="AU176" i="1"/>
  <c r="AU213" i="1"/>
  <c r="AU137" i="1"/>
  <c r="BL112" i="1"/>
  <c r="BL96" i="1"/>
  <c r="BL84" i="1"/>
  <c r="AU141" i="1"/>
  <c r="AU99" i="1"/>
  <c r="AU86" i="1"/>
  <c r="AU112" i="1"/>
  <c r="BL67" i="1"/>
  <c r="BL76" i="1"/>
  <c r="BL69" i="1"/>
  <c r="BL72" i="1"/>
  <c r="AU76" i="1"/>
  <c r="BL45" i="1"/>
  <c r="BL13" i="1"/>
  <c r="AU22" i="1"/>
  <c r="BL27" i="1"/>
  <c r="AU39" i="1"/>
  <c r="AU34" i="1"/>
  <c r="AU265" i="1"/>
  <c r="AU235" i="1"/>
  <c r="AU211" i="1"/>
  <c r="AU185" i="1"/>
  <c r="AU167" i="1"/>
  <c r="BL120" i="1"/>
  <c r="BL104" i="1"/>
  <c r="BL90" i="1"/>
  <c r="AU127" i="1"/>
  <c r="BL81" i="1"/>
  <c r="AU106" i="1"/>
  <c r="AU101" i="1"/>
  <c r="BL83" i="1"/>
  <c r="AU58" i="1"/>
  <c r="AU47" i="1"/>
  <c r="AU56" i="1"/>
  <c r="AU51" i="1"/>
  <c r="BL62" i="1"/>
  <c r="BL29" i="1"/>
  <c r="AU37" i="1"/>
  <c r="BL43" i="1"/>
  <c r="BL12" i="1"/>
  <c r="BL30" i="1"/>
  <c r="AU21" i="1"/>
  <c r="AU268" i="1"/>
  <c r="AU247" i="1"/>
  <c r="AU205" i="1"/>
  <c r="BL111" i="1"/>
  <c r="BL80" i="1"/>
  <c r="AU95" i="1"/>
  <c r="AU108" i="1"/>
  <c r="BL68" i="1"/>
  <c r="AU67" i="1"/>
  <c r="AU44" i="1"/>
  <c r="BL26" i="1"/>
  <c r="BL16" i="1"/>
  <c r="BL31" i="1"/>
  <c r="AU257" i="1"/>
  <c r="AU223" i="1"/>
  <c r="AU179" i="1"/>
  <c r="BL109" i="1"/>
  <c r="AU142" i="1"/>
  <c r="AU122" i="1"/>
  <c r="AU104" i="1"/>
  <c r="AU63" i="1"/>
  <c r="AU65" i="1"/>
  <c r="BL41" i="1"/>
  <c r="BL20" i="1"/>
  <c r="BL10" i="1"/>
  <c r="BL28" i="1"/>
  <c r="AU260" i="1"/>
  <c r="AU219" i="1"/>
  <c r="AU171" i="1"/>
  <c r="BL108" i="1"/>
  <c r="AU134" i="1"/>
  <c r="AU114" i="1"/>
  <c r="AU96" i="1"/>
  <c r="AU53" i="1"/>
  <c r="AU57" i="1"/>
  <c r="BL37" i="1"/>
  <c r="BL19" i="1"/>
  <c r="BL9" i="1"/>
  <c r="BL23" i="1"/>
  <c r="AU218" i="1"/>
  <c r="AU139" i="1"/>
  <c r="BL101" i="1"/>
  <c r="AU124" i="1"/>
  <c r="AU94" i="1"/>
  <c r="BL79" i="1"/>
  <c r="BL77" i="1"/>
  <c r="BL46" i="1"/>
  <c r="BL21" i="1"/>
  <c r="BL15" i="1"/>
  <c r="BL38" i="1"/>
  <c r="BL5" i="1"/>
  <c r="AU200" i="1"/>
  <c r="AU173" i="1"/>
  <c r="BL117" i="1"/>
  <c r="BL87" i="1"/>
  <c r="AU115" i="1"/>
  <c r="AU93" i="1"/>
  <c r="BL51" i="1"/>
  <c r="AU46" i="1"/>
  <c r="BL54" i="1"/>
  <c r="AU27" i="1"/>
  <c r="BL18" i="1"/>
  <c r="BL36" i="1"/>
  <c r="AU254" i="1"/>
  <c r="BL95" i="1"/>
  <c r="AU105" i="1"/>
  <c r="AU68" i="1"/>
  <c r="AU33" i="1"/>
  <c r="AU243" i="1"/>
  <c r="BL93" i="1"/>
  <c r="AU66" i="1"/>
  <c r="BL65" i="1"/>
  <c r="AU31" i="1"/>
  <c r="AU144" i="1"/>
  <c r="BL92" i="1"/>
  <c r="BL63" i="1"/>
  <c r="BL7" i="1"/>
  <c r="BL39" i="1"/>
  <c r="AU140" i="1"/>
  <c r="AU129" i="1"/>
  <c r="BL59" i="1"/>
  <c r="BL3" i="1"/>
  <c r="AU132" i="1"/>
  <c r="AU154" i="1"/>
  <c r="BL66" i="1"/>
  <c r="BL42" i="1"/>
  <c r="BL124" i="1"/>
  <c r="BL32" i="1"/>
  <c r="AU138" i="1"/>
  <c r="BL22" i="1"/>
  <c r="AU117" i="1"/>
  <c r="BL61" i="1"/>
  <c r="AU113" i="1"/>
  <c r="BL58" i="1"/>
  <c r="BL70" i="1"/>
  <c r="BL35" i="1"/>
  <c r="BL125" i="1"/>
  <c r="AU194" i="1"/>
  <c r="AU246" i="1"/>
  <c r="BL107" i="1"/>
  <c r="AU238" i="1"/>
  <c r="AU153" i="1"/>
  <c r="AU225" i="1"/>
  <c r="AU145" i="1"/>
  <c r="AU103" i="1"/>
  <c r="AU72" i="1"/>
  <c r="AU215" i="1"/>
  <c r="BL126" i="1"/>
  <c r="AU123" i="1"/>
  <c r="BL56" i="1"/>
  <c r="AU23" i="1"/>
  <c r="BL144" i="1"/>
  <c r="BL139" i="1"/>
  <c r="AU271" i="1"/>
  <c r="AU84" i="1"/>
  <c r="AU160" i="1"/>
  <c r="AU203" i="1"/>
  <c r="BL99" i="1"/>
  <c r="AU199" i="1"/>
  <c r="BL122" i="1"/>
  <c r="AU230" i="1"/>
  <c r="BL121" i="1"/>
  <c r="AU110" i="1"/>
  <c r="BL50" i="1"/>
  <c r="AU210" i="1"/>
  <c r="BL118" i="1"/>
  <c r="AU91" i="1"/>
  <c r="BL73" i="1"/>
  <c r="BL145" i="1"/>
  <c r="BL143" i="1"/>
  <c r="BL132" i="1"/>
  <c r="AU217" i="1"/>
  <c r="AU209" i="1"/>
  <c r="BL91" i="1"/>
  <c r="AU184" i="1"/>
  <c r="BL114" i="1"/>
  <c r="AU195" i="1"/>
  <c r="BL113" i="1"/>
  <c r="AU121" i="1"/>
  <c r="BL64" i="1"/>
  <c r="AU168" i="1"/>
  <c r="BL110" i="1"/>
  <c r="AU98" i="1"/>
  <c r="BL33" i="1"/>
  <c r="AU229" i="1"/>
  <c r="AU277" i="1"/>
  <c r="BL128" i="1"/>
  <c r="BL141" i="1"/>
  <c r="AU169" i="1"/>
  <c r="AU165" i="1"/>
  <c r="AU125" i="1"/>
  <c r="AU201" i="1"/>
  <c r="BL106" i="1"/>
  <c r="AU148" i="1"/>
  <c r="BL105" i="1"/>
  <c r="AU89" i="1"/>
  <c r="AU40" i="1"/>
  <c r="AU136" i="1"/>
  <c r="BL102" i="1"/>
  <c r="AU109" i="1"/>
  <c r="BL14" i="1"/>
  <c r="BL142" i="1"/>
  <c r="BL137" i="1"/>
  <c r="BL134" i="1"/>
  <c r="AU266" i="1"/>
  <c r="BL135" i="1"/>
  <c r="AU186" i="1"/>
  <c r="AU163" i="1"/>
  <c r="AU146" i="1"/>
  <c r="AU161" i="1"/>
  <c r="BL98" i="1"/>
  <c r="AU193" i="1"/>
  <c r="BL97" i="1"/>
  <c r="AU100" i="1"/>
  <c r="AU24" i="1"/>
  <c r="AU177" i="1"/>
  <c r="BL94" i="1"/>
  <c r="AU120" i="1"/>
  <c r="BL34" i="1"/>
  <c r="BL133" i="1"/>
  <c r="BL140" i="1"/>
  <c r="BL138" i="1"/>
  <c r="AU207" i="1"/>
  <c r="AU234" i="1"/>
  <c r="BL115" i="1"/>
  <c r="AU226" i="1"/>
  <c r="AU159" i="1"/>
  <c r="AU208" i="1"/>
  <c r="AU155" i="1"/>
  <c r="AU130" i="1"/>
  <c r="BL60" i="1"/>
  <c r="AU239" i="1"/>
  <c r="AU143" i="1"/>
  <c r="AU133" i="1"/>
  <c r="BL52" i="1"/>
  <c r="BL2" i="1"/>
  <c r="AU152" i="1"/>
  <c r="BL130" i="1"/>
  <c r="AU281" i="1"/>
  <c r="AU250" i="1"/>
  <c r="AU178" i="1"/>
  <c r="AU78" i="1"/>
  <c r="BL71" i="1"/>
  <c r="AU279" i="1"/>
  <c r="AU242" i="1"/>
  <c r="AU189" i="1"/>
  <c r="AU79" i="1"/>
  <c r="BL55" i="1"/>
  <c r="BL129" i="1"/>
  <c r="AU280" i="1"/>
  <c r="AU233" i="1"/>
  <c r="AU270" i="1"/>
  <c r="AU251" i="1"/>
  <c r="BL4" i="1"/>
  <c r="AU151" i="1"/>
  <c r="AU276" i="1"/>
  <c r="AU216" i="1"/>
  <c r="AU263" i="1"/>
  <c r="AU227" i="1"/>
  <c r="BL24" i="1"/>
  <c r="AU32" i="1"/>
  <c r="BL127" i="1"/>
  <c r="AU131" i="1"/>
  <c r="AU157" i="1"/>
  <c r="AU162" i="1"/>
  <c r="BL136" i="1"/>
  <c r="AU183" i="1"/>
  <c r="AU118" i="1"/>
  <c r="AU150" i="1"/>
  <c r="AU128" i="1"/>
  <c r="BL131" i="1"/>
  <c r="AU175" i="1"/>
  <c r="AU274" i="1"/>
  <c r="BL86" i="1"/>
  <c r="BL123" i="1"/>
  <c r="AU278" i="1"/>
  <c r="AU111" i="1"/>
  <c r="AU275" i="1"/>
  <c r="AU198" i="1"/>
  <c r="BL89" i="1"/>
  <c r="AU29" i="1"/>
  <c r="AU187" i="1"/>
  <c r="AU214" i="1"/>
  <c r="AU71" i="1"/>
  <c r="AU253" i="1"/>
  <c r="AU180" i="1"/>
  <c r="AU166" i="1"/>
  <c r="AU172" i="1"/>
  <c r="AU244" i="1"/>
  <c r="AU237" i="1"/>
  <c r="AU259" i="1"/>
  <c r="AU267" i="1"/>
  <c r="AU249" i="1"/>
  <c r="AU70" i="1"/>
  <c r="AU228" i="1"/>
  <c r="AU222" i="1"/>
  <c r="AU41" i="1"/>
  <c r="AU174" i="1"/>
  <c r="AU62" i="1"/>
  <c r="AU158" i="1"/>
  <c r="AU61" i="1"/>
  <c r="AU258" i="1"/>
  <c r="AU55" i="1"/>
  <c r="AU42" i="1"/>
  <c r="AU80" i="1"/>
  <c r="AU240" i="1"/>
  <c r="AU236" i="1"/>
  <c r="AU156" i="1"/>
  <c r="AU269" i="1"/>
  <c r="AU50" i="1"/>
  <c r="AU25" i="1"/>
  <c r="AU261" i="1"/>
  <c r="AU92" i="1"/>
  <c r="AU83" i="1"/>
  <c r="AU36" i="1"/>
  <c r="AU264" i="1"/>
  <c r="AU190" i="1"/>
  <c r="AU196" i="1"/>
  <c r="AU38" i="1"/>
  <c r="AU255" i="1"/>
  <c r="AU164" i="1"/>
  <c r="AU262" i="1"/>
  <c r="AU206" i="1"/>
  <c r="AU197" i="1"/>
  <c r="AU64" i="1"/>
  <c r="AU231" i="1"/>
  <c r="AU48" i="1"/>
  <c r="AU28" i="1"/>
  <c r="AU188" i="1"/>
  <c r="AU245" i="1"/>
  <c r="AU69" i="1"/>
  <c r="AU256" i="1"/>
  <c r="AU85" i="1"/>
  <c r="AU252" i="1"/>
  <c r="AU49" i="1"/>
  <c r="AU182" i="1"/>
  <c r="AU30" i="1"/>
  <c r="AU273" i="1"/>
  <c r="AU220" i="1"/>
  <c r="AU77" i="1"/>
  <c r="AU204" i="1"/>
  <c r="AU82" i="1"/>
  <c r="AU75" i="1"/>
  <c r="AU52" i="1"/>
  <c r="AU88" i="1"/>
  <c r="AU59" i="1"/>
  <c r="AU45" i="1"/>
  <c r="AU212" i="1"/>
  <c r="AU248" i="1"/>
  <c r="AU241" i="1"/>
  <c r="AU60" i="1"/>
  <c r="AU81" i="1"/>
  <c r="AU74" i="1"/>
  <c r="AU26" i="1"/>
  <c r="AU87" i="1"/>
  <c r="AU232" i="1"/>
  <c r="AU43" i="1"/>
  <c r="AF238" i="1"/>
  <c r="AC238" i="1"/>
  <c r="I238" i="1"/>
  <c r="AF141" i="1"/>
  <c r="AC141" i="1"/>
  <c r="I141" i="1"/>
  <c r="AC233" i="1"/>
  <c r="I233" i="1"/>
  <c r="AF233" i="1"/>
  <c r="G117" i="1"/>
  <c r="Z117" i="1"/>
  <c r="AC43" i="1"/>
  <c r="AF43" i="1"/>
  <c r="I43" i="1"/>
  <c r="AC155" i="1"/>
  <c r="AF155" i="1"/>
  <c r="I155" i="1"/>
  <c r="I128" i="1"/>
  <c r="AC128" i="1"/>
  <c r="AF128" i="1"/>
  <c r="AF133" i="1"/>
  <c r="AC133" i="1"/>
  <c r="I133" i="1"/>
  <c r="AF113" i="1"/>
  <c r="AC113" i="1"/>
  <c r="I113" i="1"/>
  <c r="I66" i="1"/>
  <c r="AF66" i="1"/>
  <c r="AC66" i="1"/>
  <c r="AF142" i="1"/>
  <c r="AC142" i="1"/>
  <c r="I142" i="1"/>
  <c r="I192" i="1"/>
  <c r="AF192" i="1"/>
  <c r="AC192" i="1"/>
  <c r="I234" i="1"/>
  <c r="AF234" i="1"/>
  <c r="AC234" i="1"/>
  <c r="I263" i="1"/>
  <c r="AF263" i="1"/>
  <c r="AC263" i="1"/>
  <c r="AT284" i="1"/>
  <c r="AS284" i="1" s="1"/>
  <c r="AR284" i="1" s="1"/>
  <c r="AQ284" i="1" s="1"/>
  <c r="AP284" i="1" s="1"/>
  <c r="AO284" i="1" s="1"/>
  <c r="AN284" i="1" s="1"/>
  <c r="AM284" i="1" s="1"/>
  <c r="AL284" i="1" s="1"/>
  <c r="AC284" i="1"/>
  <c r="K284" i="1"/>
  <c r="AT282" i="1"/>
  <c r="AS282" i="1" s="1"/>
  <c r="AR282" i="1" s="1"/>
  <c r="AQ282" i="1" s="1"/>
  <c r="AP282" i="1" s="1"/>
  <c r="AO282" i="1" s="1"/>
  <c r="AN282" i="1" s="1"/>
  <c r="AM282" i="1" s="1"/>
  <c r="AL282" i="1" s="1"/>
  <c r="AC282" i="1"/>
  <c r="K282" i="1"/>
  <c r="C11" i="1"/>
  <c r="C12" i="1"/>
  <c r="AZ147" i="1" l="1"/>
  <c r="AX147" i="1" s="1"/>
  <c r="C16" i="1"/>
  <c r="D18" i="1" s="1"/>
  <c r="O282" i="1"/>
  <c r="O275" i="1"/>
  <c r="O270" i="1"/>
  <c r="O265" i="1"/>
  <c r="O222" i="1"/>
  <c r="O280" i="1"/>
  <c r="O242" i="1"/>
  <c r="O230" i="1"/>
  <c r="O262" i="1"/>
  <c r="O193" i="1"/>
  <c r="O223" i="1"/>
  <c r="O267" i="1"/>
  <c r="O272" i="1"/>
  <c r="O274" i="1"/>
  <c r="O243" i="1"/>
  <c r="O236" i="1"/>
  <c r="O241" i="1"/>
  <c r="O284" i="1"/>
  <c r="O238" i="1"/>
  <c r="O251" i="1"/>
  <c r="O240" i="1"/>
  <c r="O192" i="1"/>
  <c r="O206" i="1"/>
  <c r="O257" i="1"/>
  <c r="O184" i="1"/>
  <c r="O216" i="1"/>
  <c r="O219" i="1"/>
  <c r="O180" i="1"/>
  <c r="O247" i="1"/>
  <c r="O191" i="1"/>
  <c r="O225" i="1"/>
  <c r="O177" i="1"/>
  <c r="O235" i="1"/>
  <c r="O276" i="1"/>
  <c r="O221" i="1"/>
  <c r="O203" i="1"/>
  <c r="O214" i="1"/>
  <c r="O186" i="1"/>
  <c r="O244" i="1"/>
  <c r="O199" i="1"/>
  <c r="O209" i="1"/>
  <c r="O232" i="1"/>
  <c r="O202" i="1"/>
  <c r="O227" i="1"/>
  <c r="O201" i="1"/>
  <c r="O215" i="1"/>
  <c r="O181" i="1"/>
  <c r="O264" i="1"/>
  <c r="O281" i="1"/>
  <c r="C15" i="1"/>
  <c r="O174" i="1"/>
  <c r="O172" i="1"/>
  <c r="O210" i="1"/>
  <c r="O211" i="1"/>
  <c r="O217" i="1"/>
  <c r="O277" i="1"/>
  <c r="O260" i="1"/>
  <c r="O269" i="1"/>
  <c r="O250" i="1"/>
  <c r="O249" i="1"/>
  <c r="O261" i="1"/>
  <c r="O183" i="1"/>
  <c r="O256" i="1"/>
  <c r="O182" i="1"/>
  <c r="O237" i="1"/>
  <c r="O246" i="1"/>
  <c r="O179" i="1"/>
  <c r="O224" i="1"/>
  <c r="O252" i="1"/>
  <c r="O187" i="1"/>
  <c r="O255" i="1"/>
  <c r="O268" i="1"/>
  <c r="O233" i="1"/>
  <c r="O278" i="1"/>
  <c r="O220" i="1"/>
  <c r="O175" i="1"/>
  <c r="O245" i="1"/>
  <c r="O279" i="1"/>
  <c r="O228" i="1"/>
  <c r="O208" i="1"/>
  <c r="O189" i="1"/>
  <c r="O176" i="1"/>
  <c r="O200" i="1"/>
  <c r="O213" i="1"/>
  <c r="O273" i="1"/>
  <c r="O207" i="1"/>
  <c r="O188" i="1"/>
  <c r="O205" i="1"/>
  <c r="O178" i="1"/>
  <c r="O185" i="1"/>
  <c r="O198" i="1"/>
  <c r="O195" i="1"/>
  <c r="O263" i="1"/>
  <c r="O271" i="1"/>
  <c r="O196" i="1"/>
  <c r="O266" i="1"/>
  <c r="O194" i="1"/>
  <c r="O173" i="1"/>
  <c r="O259" i="1"/>
  <c r="O204" i="1"/>
  <c r="O248" i="1"/>
  <c r="O231" i="1"/>
  <c r="O218" i="1"/>
  <c r="O197" i="1"/>
  <c r="O229" i="1"/>
  <c r="O190" i="1"/>
  <c r="O226" i="1"/>
  <c r="O258" i="1"/>
  <c r="O254" i="1"/>
  <c r="O239" i="1"/>
  <c r="O253" i="1"/>
  <c r="O283" i="1"/>
  <c r="O212" i="1"/>
  <c r="O171" i="1"/>
  <c r="O234" i="1"/>
  <c r="AT220" i="1"/>
  <c r="AS220" i="1"/>
  <c r="AR220" i="1"/>
  <c r="AQ220" i="1" s="1"/>
  <c r="AP220" i="1" s="1"/>
  <c r="AO220" i="1" s="1"/>
  <c r="AN220" i="1" s="1"/>
  <c r="AM220" i="1" s="1"/>
  <c r="AL220" i="1" s="1"/>
  <c r="AT259" i="1"/>
  <c r="AS259" i="1" s="1"/>
  <c r="AR259" i="1" s="1"/>
  <c r="AQ259" i="1" s="1"/>
  <c r="AP259" i="1" s="1"/>
  <c r="AO259" i="1" s="1"/>
  <c r="AN259" i="1" s="1"/>
  <c r="AM259" i="1" s="1"/>
  <c r="AL259" i="1" s="1"/>
  <c r="BK71" i="1"/>
  <c r="BJ71" i="1" s="1"/>
  <c r="BI71" i="1" s="1"/>
  <c r="BH71" i="1" s="1"/>
  <c r="BG71" i="1" s="1"/>
  <c r="BF71" i="1" s="1"/>
  <c r="BE71" i="1" s="1"/>
  <c r="BD71" i="1" s="1"/>
  <c r="BC71" i="1" s="1"/>
  <c r="BJ105" i="1"/>
  <c r="BI105" i="1" s="1"/>
  <c r="BH105" i="1" s="1"/>
  <c r="BG105" i="1" s="1"/>
  <c r="BF105" i="1" s="1"/>
  <c r="BE105" i="1" s="1"/>
  <c r="BD105" i="1" s="1"/>
  <c r="BC105" i="1" s="1"/>
  <c r="BK105" i="1"/>
  <c r="AT215" i="1"/>
  <c r="AS215" i="1" s="1"/>
  <c r="AR215" i="1" s="1"/>
  <c r="AQ215" i="1" s="1"/>
  <c r="AP215" i="1" s="1"/>
  <c r="AO215" i="1" s="1"/>
  <c r="AN215" i="1" s="1"/>
  <c r="AM215" i="1" s="1"/>
  <c r="AL215" i="1" s="1"/>
  <c r="AT46" i="1"/>
  <c r="AS46" i="1"/>
  <c r="AR46" i="1" s="1"/>
  <c r="AQ46" i="1" s="1"/>
  <c r="AP46" i="1" s="1"/>
  <c r="AO46" i="1" s="1"/>
  <c r="AN46" i="1" s="1"/>
  <c r="AM46" i="1" s="1"/>
  <c r="AL46" i="1" s="1"/>
  <c r="AT205" i="1"/>
  <c r="AS205" i="1" s="1"/>
  <c r="AR205" i="1" s="1"/>
  <c r="AQ205" i="1" s="1"/>
  <c r="AP205" i="1" s="1"/>
  <c r="AO205" i="1" s="1"/>
  <c r="AN205" i="1" s="1"/>
  <c r="AM205" i="1" s="1"/>
  <c r="AL205" i="1" s="1"/>
  <c r="BK45" i="1"/>
  <c r="BJ45" i="1" s="1"/>
  <c r="BI45" i="1" s="1"/>
  <c r="BH45" i="1" s="1"/>
  <c r="BG45" i="1" s="1"/>
  <c r="BF45" i="1" s="1"/>
  <c r="BE45" i="1" s="1"/>
  <c r="BD45" i="1" s="1"/>
  <c r="BC45" i="1" s="1"/>
  <c r="AT97" i="1"/>
  <c r="AS97" i="1" s="1"/>
  <c r="AR97" i="1" s="1"/>
  <c r="AQ97" i="1" s="1"/>
  <c r="AP97" i="1" s="1"/>
  <c r="AO97" i="1" s="1"/>
  <c r="AN97" i="1" s="1"/>
  <c r="AM97" i="1" s="1"/>
  <c r="AL97" i="1" s="1"/>
  <c r="AT26" i="1"/>
  <c r="AS26" i="1" s="1"/>
  <c r="AR26" i="1" s="1"/>
  <c r="AQ26" i="1" s="1"/>
  <c r="AP26" i="1" s="1"/>
  <c r="AO26" i="1" s="1"/>
  <c r="AN26" i="1" s="1"/>
  <c r="AM26" i="1" s="1"/>
  <c r="AL26" i="1" s="1"/>
  <c r="AT59" i="1"/>
  <c r="AS59" i="1" s="1"/>
  <c r="AR59" i="1" s="1"/>
  <c r="AQ59" i="1" s="1"/>
  <c r="AP59" i="1" s="1"/>
  <c r="AO59" i="1" s="1"/>
  <c r="AN59" i="1" s="1"/>
  <c r="AM59" i="1" s="1"/>
  <c r="AL59" i="1" s="1"/>
  <c r="AT273" i="1"/>
  <c r="AS273" i="1" s="1"/>
  <c r="AR273" i="1" s="1"/>
  <c r="AQ273" i="1" s="1"/>
  <c r="AP273" i="1" s="1"/>
  <c r="AO273" i="1" s="1"/>
  <c r="AN273" i="1" s="1"/>
  <c r="AM273" i="1" s="1"/>
  <c r="AL273" i="1" s="1"/>
  <c r="AT245" i="1"/>
  <c r="AS245" i="1" s="1"/>
  <c r="AR245" i="1" s="1"/>
  <c r="AQ245" i="1" s="1"/>
  <c r="AP245" i="1" s="1"/>
  <c r="AO245" i="1" s="1"/>
  <c r="AN245" i="1" s="1"/>
  <c r="AM245" i="1" s="1"/>
  <c r="AL245" i="1" s="1"/>
  <c r="AT262" i="1"/>
  <c r="AS262" i="1" s="1"/>
  <c r="AR262" i="1" s="1"/>
  <c r="AQ262" i="1" s="1"/>
  <c r="AP262" i="1" s="1"/>
  <c r="AO262" i="1" s="1"/>
  <c r="AN262" i="1" s="1"/>
  <c r="AM262" i="1" s="1"/>
  <c r="AL262" i="1" s="1"/>
  <c r="AS83" i="1"/>
  <c r="AR83" i="1" s="1"/>
  <c r="AQ83" i="1" s="1"/>
  <c r="AP83" i="1" s="1"/>
  <c r="AO83" i="1" s="1"/>
  <c r="AN83" i="1" s="1"/>
  <c r="AM83" i="1" s="1"/>
  <c r="AL83" i="1" s="1"/>
  <c r="AT83" i="1"/>
  <c r="AT240" i="1"/>
  <c r="AS240" i="1" s="1"/>
  <c r="AR240" i="1" s="1"/>
  <c r="AQ240" i="1" s="1"/>
  <c r="AP240" i="1" s="1"/>
  <c r="AO240" i="1" s="1"/>
  <c r="AN240" i="1" s="1"/>
  <c r="AM240" i="1" s="1"/>
  <c r="AL240" i="1" s="1"/>
  <c r="AR174" i="1"/>
  <c r="AQ174" i="1" s="1"/>
  <c r="AP174" i="1" s="1"/>
  <c r="AO174" i="1" s="1"/>
  <c r="AN174" i="1" s="1"/>
  <c r="AM174" i="1" s="1"/>
  <c r="AL174" i="1" s="1"/>
  <c r="AT174" i="1"/>
  <c r="AS174" i="1"/>
  <c r="AT237" i="1"/>
  <c r="AS237" i="1" s="1"/>
  <c r="AR237" i="1" s="1"/>
  <c r="AQ237" i="1" s="1"/>
  <c r="AP237" i="1" s="1"/>
  <c r="AO237" i="1" s="1"/>
  <c r="AN237" i="1" s="1"/>
  <c r="AM237" i="1" s="1"/>
  <c r="AL237" i="1" s="1"/>
  <c r="AT187" i="1"/>
  <c r="AS187" i="1" s="1"/>
  <c r="AR187" i="1" s="1"/>
  <c r="AQ187" i="1" s="1"/>
  <c r="AP187" i="1" s="1"/>
  <c r="AO187" i="1" s="1"/>
  <c r="AN187" i="1" s="1"/>
  <c r="AM187" i="1" s="1"/>
  <c r="AL187" i="1" s="1"/>
  <c r="BK86" i="1"/>
  <c r="BJ86" i="1" s="1"/>
  <c r="BI86" i="1" s="1"/>
  <c r="BH86" i="1" s="1"/>
  <c r="BG86" i="1" s="1"/>
  <c r="BF86" i="1" s="1"/>
  <c r="BE86" i="1" s="1"/>
  <c r="BD86" i="1" s="1"/>
  <c r="BC86" i="1" s="1"/>
  <c r="BK136" i="1"/>
  <c r="BI136" i="1"/>
  <c r="BH136" i="1" s="1"/>
  <c r="BG136" i="1" s="1"/>
  <c r="BF136" i="1" s="1"/>
  <c r="BE136" i="1" s="1"/>
  <c r="BD136" i="1" s="1"/>
  <c r="BC136" i="1" s="1"/>
  <c r="BJ136" i="1"/>
  <c r="AT263" i="1"/>
  <c r="AS263" i="1" s="1"/>
  <c r="AR263" i="1" s="1"/>
  <c r="AQ263" i="1" s="1"/>
  <c r="AP263" i="1" s="1"/>
  <c r="AO263" i="1" s="1"/>
  <c r="AN263" i="1" s="1"/>
  <c r="AM263" i="1" s="1"/>
  <c r="AL263" i="1" s="1"/>
  <c r="AT280" i="1"/>
  <c r="AS280" i="1" s="1"/>
  <c r="AR280" i="1" s="1"/>
  <c r="AQ280" i="1" s="1"/>
  <c r="AP280" i="1" s="1"/>
  <c r="AO280" i="1" s="1"/>
  <c r="AN280" i="1" s="1"/>
  <c r="AM280" i="1" s="1"/>
  <c r="AL280" i="1" s="1"/>
  <c r="AT78" i="1"/>
  <c r="AS78" i="1" s="1"/>
  <c r="AR78" i="1" s="1"/>
  <c r="AQ78" i="1" s="1"/>
  <c r="AP78" i="1" s="1"/>
  <c r="AO78" i="1" s="1"/>
  <c r="AN78" i="1" s="1"/>
  <c r="AM78" i="1" s="1"/>
  <c r="AL78" i="1" s="1"/>
  <c r="AS133" i="1"/>
  <c r="AR133" i="1" s="1"/>
  <c r="AQ133" i="1" s="1"/>
  <c r="AP133" i="1" s="1"/>
  <c r="AO133" i="1" s="1"/>
  <c r="AN133" i="1" s="1"/>
  <c r="AM133" i="1" s="1"/>
  <c r="AL133" i="1" s="1"/>
  <c r="AT133" i="1"/>
  <c r="AS226" i="1"/>
  <c r="AR226" i="1" s="1"/>
  <c r="AQ226" i="1" s="1"/>
  <c r="AP226" i="1" s="1"/>
  <c r="AO226" i="1" s="1"/>
  <c r="AN226" i="1" s="1"/>
  <c r="AM226" i="1" s="1"/>
  <c r="AL226" i="1" s="1"/>
  <c r="AT226" i="1"/>
  <c r="AO120" i="1"/>
  <c r="AN120" i="1" s="1"/>
  <c r="AM120" i="1" s="1"/>
  <c r="AL120" i="1" s="1"/>
  <c r="AT120" i="1"/>
  <c r="AS120" i="1" s="1"/>
  <c r="AR120" i="1" s="1"/>
  <c r="AQ120" i="1" s="1"/>
  <c r="AP120" i="1" s="1"/>
  <c r="AT161" i="1"/>
  <c r="AS161" i="1" s="1"/>
  <c r="AR161" i="1"/>
  <c r="AQ161" i="1" s="1"/>
  <c r="AP161" i="1" s="1"/>
  <c r="AO161" i="1" s="1"/>
  <c r="AN161" i="1" s="1"/>
  <c r="AM161" i="1" s="1"/>
  <c r="AL161" i="1" s="1"/>
  <c r="BH142" i="1"/>
  <c r="BK142" i="1"/>
  <c r="BG142" i="1"/>
  <c r="BF142" i="1" s="1"/>
  <c r="BE142" i="1" s="1"/>
  <c r="BD142" i="1" s="1"/>
  <c r="BC142" i="1" s="1"/>
  <c r="BJ142" i="1"/>
  <c r="BI142" i="1"/>
  <c r="AT148" i="1"/>
  <c r="AS148" i="1" s="1"/>
  <c r="AR148" i="1" s="1"/>
  <c r="AQ148" i="1" s="1"/>
  <c r="AP148" i="1" s="1"/>
  <c r="AO148" i="1"/>
  <c r="AN148" i="1" s="1"/>
  <c r="AM148" i="1" s="1"/>
  <c r="AL148" i="1" s="1"/>
  <c r="AT277" i="1"/>
  <c r="AS277" i="1" s="1"/>
  <c r="AR277" i="1" s="1"/>
  <c r="AQ277" i="1" s="1"/>
  <c r="AP277" i="1" s="1"/>
  <c r="AO277" i="1" s="1"/>
  <c r="AN277" i="1" s="1"/>
  <c r="AM277" i="1" s="1"/>
  <c r="AL277" i="1" s="1"/>
  <c r="BK113" i="1"/>
  <c r="BJ113" i="1" s="1"/>
  <c r="BI113" i="1" s="1"/>
  <c r="BH113" i="1" s="1"/>
  <c r="BG113" i="1" s="1"/>
  <c r="BF113" i="1" s="1"/>
  <c r="BE113" i="1" s="1"/>
  <c r="BD113" i="1" s="1"/>
  <c r="BC113" i="1" s="1"/>
  <c r="BK143" i="1"/>
  <c r="BJ143" i="1" s="1"/>
  <c r="BI143" i="1" s="1"/>
  <c r="BH143" i="1" s="1"/>
  <c r="BG143" i="1" s="1"/>
  <c r="BF143" i="1" s="1"/>
  <c r="BE143" i="1" s="1"/>
  <c r="BD143" i="1" s="1"/>
  <c r="BC143" i="1" s="1"/>
  <c r="BE121" i="1"/>
  <c r="BD121" i="1" s="1"/>
  <c r="BC121" i="1" s="1"/>
  <c r="BK121" i="1"/>
  <c r="BJ121" i="1" s="1"/>
  <c r="BI121" i="1" s="1"/>
  <c r="BH121" i="1" s="1"/>
  <c r="BG121" i="1" s="1"/>
  <c r="BF121" i="1" s="1"/>
  <c r="AT271" i="1"/>
  <c r="AS271" i="1" s="1"/>
  <c r="AR271" i="1" s="1"/>
  <c r="AQ271" i="1" s="1"/>
  <c r="AP271" i="1" s="1"/>
  <c r="AO271" i="1" s="1"/>
  <c r="AN271" i="1" s="1"/>
  <c r="AM271" i="1" s="1"/>
  <c r="AL271" i="1" s="1"/>
  <c r="AS72" i="1"/>
  <c r="AR72" i="1" s="1"/>
  <c r="AQ72" i="1" s="1"/>
  <c r="AP72" i="1"/>
  <c r="AO72" i="1" s="1"/>
  <c r="AN72" i="1" s="1"/>
  <c r="AM72" i="1" s="1"/>
  <c r="AL72" i="1" s="1"/>
  <c r="AT72" i="1"/>
  <c r="AT194" i="1"/>
  <c r="AS194" i="1" s="1"/>
  <c r="AR194" i="1" s="1"/>
  <c r="AQ194" i="1" s="1"/>
  <c r="AP194" i="1" s="1"/>
  <c r="AO194" i="1" s="1"/>
  <c r="AN194" i="1" s="1"/>
  <c r="AM194" i="1" s="1"/>
  <c r="AL194" i="1" s="1"/>
  <c r="BK22" i="1"/>
  <c r="BJ22" i="1"/>
  <c r="BI22" i="1" s="1"/>
  <c r="BH22" i="1" s="1"/>
  <c r="BG22" i="1" s="1"/>
  <c r="BF22" i="1" s="1"/>
  <c r="BE22" i="1" s="1"/>
  <c r="BD22" i="1" s="1"/>
  <c r="BC22" i="1" s="1"/>
  <c r="BK3" i="1"/>
  <c r="BJ3" i="1" s="1"/>
  <c r="BI3" i="1" s="1"/>
  <c r="BH3" i="1" s="1"/>
  <c r="BG3" i="1" s="1"/>
  <c r="BF3" i="1" s="1"/>
  <c r="BE3" i="1" s="1"/>
  <c r="BD3" i="1" s="1"/>
  <c r="BC3" i="1" s="1"/>
  <c r="AT144" i="1"/>
  <c r="AS144" i="1"/>
  <c r="AR144" i="1" s="1"/>
  <c r="AQ144" i="1" s="1"/>
  <c r="AP144" i="1" s="1"/>
  <c r="AO144" i="1" s="1"/>
  <c r="AN144" i="1" s="1"/>
  <c r="AM144" i="1" s="1"/>
  <c r="AL144" i="1" s="1"/>
  <c r="AS105" i="1"/>
  <c r="AR105" i="1" s="1"/>
  <c r="AQ105" i="1" s="1"/>
  <c r="AP105" i="1" s="1"/>
  <c r="AO105" i="1" s="1"/>
  <c r="AN105" i="1" s="1"/>
  <c r="AM105" i="1" s="1"/>
  <c r="AL105" i="1" s="1"/>
  <c r="AT105" i="1"/>
  <c r="BF51" i="1"/>
  <c r="BE51" i="1" s="1"/>
  <c r="BD51" i="1" s="1"/>
  <c r="BC51" i="1" s="1"/>
  <c r="BJ51" i="1"/>
  <c r="BK51" i="1"/>
  <c r="BI51" i="1"/>
  <c r="BH51" i="1" s="1"/>
  <c r="BG51" i="1" s="1"/>
  <c r="BJ38" i="1"/>
  <c r="BI38" i="1" s="1"/>
  <c r="BH38" i="1"/>
  <c r="BG38" i="1" s="1"/>
  <c r="BF38" i="1" s="1"/>
  <c r="BE38" i="1" s="1"/>
  <c r="BD38" i="1" s="1"/>
  <c r="BC38" i="1" s="1"/>
  <c r="BK38" i="1"/>
  <c r="BK101" i="1"/>
  <c r="BJ101" i="1" s="1"/>
  <c r="BI101" i="1" s="1"/>
  <c r="BH101" i="1" s="1"/>
  <c r="BG101" i="1"/>
  <c r="BF101" i="1" s="1"/>
  <c r="BE101" i="1" s="1"/>
  <c r="BD101" i="1" s="1"/>
  <c r="BC101" i="1" s="1"/>
  <c r="AT53" i="1"/>
  <c r="AS53" i="1" s="1"/>
  <c r="AR53" i="1" s="1"/>
  <c r="AQ53" i="1" s="1"/>
  <c r="AP53" i="1" s="1"/>
  <c r="AO53" i="1" s="1"/>
  <c r="AN53" i="1" s="1"/>
  <c r="AM53" i="1" s="1"/>
  <c r="AL53" i="1" s="1"/>
  <c r="BK28" i="1"/>
  <c r="BJ28" i="1"/>
  <c r="BI28" i="1" s="1"/>
  <c r="BH28" i="1" s="1"/>
  <c r="BG28" i="1" s="1"/>
  <c r="BF28" i="1" s="1"/>
  <c r="BE28" i="1" s="1"/>
  <c r="BD28" i="1" s="1"/>
  <c r="BC28" i="1" s="1"/>
  <c r="AT142" i="1"/>
  <c r="AS142" i="1" s="1"/>
  <c r="AR142" i="1" s="1"/>
  <c r="AQ142" i="1" s="1"/>
  <c r="AP142" i="1" s="1"/>
  <c r="AO142" i="1" s="1"/>
  <c r="AN142" i="1" s="1"/>
  <c r="AM142" i="1" s="1"/>
  <c r="AL142" i="1" s="1"/>
  <c r="AT44" i="1"/>
  <c r="AS44" i="1"/>
  <c r="AR44" i="1" s="1"/>
  <c r="AQ44" i="1" s="1"/>
  <c r="AP44" i="1" s="1"/>
  <c r="AO44" i="1" s="1"/>
  <c r="AN44" i="1" s="1"/>
  <c r="AM44" i="1" s="1"/>
  <c r="AL44" i="1" s="1"/>
  <c r="AR247" i="1"/>
  <c r="AQ247" i="1" s="1"/>
  <c r="AP247" i="1" s="1"/>
  <c r="AO247" i="1" s="1"/>
  <c r="AN247" i="1" s="1"/>
  <c r="AM247" i="1" s="1"/>
  <c r="AL247" i="1" s="1"/>
  <c r="AT247" i="1"/>
  <c r="AS247" i="1"/>
  <c r="BJ62" i="1"/>
  <c r="BI62" i="1" s="1"/>
  <c r="BH62" i="1" s="1"/>
  <c r="BG62" i="1" s="1"/>
  <c r="BF62" i="1" s="1"/>
  <c r="BE62" i="1" s="1"/>
  <c r="BD62" i="1" s="1"/>
  <c r="BC62" i="1" s="1"/>
  <c r="BK62" i="1"/>
  <c r="BK81" i="1"/>
  <c r="BJ81" i="1"/>
  <c r="BI81" i="1" s="1"/>
  <c r="BH81" i="1" s="1"/>
  <c r="BG81" i="1" s="1"/>
  <c r="BF81" i="1" s="1"/>
  <c r="BE81" i="1" s="1"/>
  <c r="BD81" i="1" s="1"/>
  <c r="BC81" i="1" s="1"/>
  <c r="AQ235" i="1"/>
  <c r="AP235" i="1" s="1"/>
  <c r="AO235" i="1" s="1"/>
  <c r="AN235" i="1" s="1"/>
  <c r="AM235" i="1" s="1"/>
  <c r="AL235" i="1" s="1"/>
  <c r="AT235" i="1"/>
  <c r="AS235" i="1" s="1"/>
  <c r="AR235" i="1" s="1"/>
  <c r="AT76" i="1"/>
  <c r="AS76" i="1" s="1"/>
  <c r="AR76" i="1" s="1"/>
  <c r="AQ76" i="1" s="1"/>
  <c r="AP76" i="1"/>
  <c r="AO76" i="1" s="1"/>
  <c r="AN76" i="1" s="1"/>
  <c r="AM76" i="1" s="1"/>
  <c r="AL76" i="1" s="1"/>
  <c r="AT141" i="1"/>
  <c r="AS141" i="1"/>
  <c r="AR141" i="1" s="1"/>
  <c r="AQ141" i="1" s="1"/>
  <c r="AP141" i="1" s="1"/>
  <c r="AO141" i="1" s="1"/>
  <c r="AN141" i="1" s="1"/>
  <c r="AM141" i="1" s="1"/>
  <c r="AL141" i="1" s="1"/>
  <c r="BK17" i="1"/>
  <c r="BJ17" i="1" s="1"/>
  <c r="BI17" i="1" s="1"/>
  <c r="BH17" i="1" s="1"/>
  <c r="BG17" i="1" s="1"/>
  <c r="BF17" i="1" s="1"/>
  <c r="BE17" i="1" s="1"/>
  <c r="BD17" i="1" s="1"/>
  <c r="BC17" i="1" s="1"/>
  <c r="AS90" i="1"/>
  <c r="AR90" i="1" s="1"/>
  <c r="AQ90" i="1" s="1"/>
  <c r="AP90" i="1" s="1"/>
  <c r="AO90" i="1" s="1"/>
  <c r="AN90" i="1" s="1"/>
  <c r="AM90" i="1" s="1"/>
  <c r="AL90" i="1" s="1"/>
  <c r="AT90" i="1"/>
  <c r="AT202" i="1"/>
  <c r="AS202" i="1" s="1"/>
  <c r="AR202" i="1" s="1"/>
  <c r="AQ202" i="1" s="1"/>
  <c r="AP202" i="1" s="1"/>
  <c r="AO202" i="1" s="1"/>
  <c r="AN202" i="1" s="1"/>
  <c r="AM202" i="1" s="1"/>
  <c r="AL202" i="1" s="1"/>
  <c r="BK25" i="1"/>
  <c r="BH25" i="1"/>
  <c r="BG25" i="1" s="1"/>
  <c r="BF25" i="1" s="1"/>
  <c r="BE25" i="1" s="1"/>
  <c r="BD25" i="1" s="1"/>
  <c r="BC25" i="1" s="1"/>
  <c r="BJ25" i="1"/>
  <c r="BI25" i="1"/>
  <c r="AT102" i="1"/>
  <c r="AS102" i="1" s="1"/>
  <c r="AR102" i="1" s="1"/>
  <c r="AQ102" i="1" s="1"/>
  <c r="AP102" i="1" s="1"/>
  <c r="AO102" i="1" s="1"/>
  <c r="AN102" i="1" s="1"/>
  <c r="AM102" i="1" s="1"/>
  <c r="AL102" i="1" s="1"/>
  <c r="AT191" i="1"/>
  <c r="AS191" i="1" s="1"/>
  <c r="AR191" i="1" s="1"/>
  <c r="AQ191" i="1"/>
  <c r="AP191" i="1" s="1"/>
  <c r="AO191" i="1" s="1"/>
  <c r="AN191" i="1" s="1"/>
  <c r="AM191" i="1" s="1"/>
  <c r="AL191" i="1" s="1"/>
  <c r="AC178" i="1"/>
  <c r="I178" i="1"/>
  <c r="AF178" i="1"/>
  <c r="AN206" i="1"/>
  <c r="AM206" i="1" s="1"/>
  <c r="AL206" i="1" s="1"/>
  <c r="AT206" i="1"/>
  <c r="AS206" i="1"/>
  <c r="AR206" i="1" s="1"/>
  <c r="AQ206" i="1" s="1"/>
  <c r="AP206" i="1" s="1"/>
  <c r="AO206" i="1" s="1"/>
  <c r="BK123" i="1"/>
  <c r="BJ123" i="1" s="1"/>
  <c r="BI123" i="1" s="1"/>
  <c r="BH123" i="1"/>
  <c r="BG123" i="1" s="1"/>
  <c r="BF123" i="1" s="1"/>
  <c r="BE123" i="1" s="1"/>
  <c r="BD123" i="1" s="1"/>
  <c r="BC123" i="1" s="1"/>
  <c r="AT159" i="1"/>
  <c r="AS159" i="1" s="1"/>
  <c r="AR159" i="1" s="1"/>
  <c r="AQ159" i="1" s="1"/>
  <c r="AP159" i="1" s="1"/>
  <c r="AO159" i="1" s="1"/>
  <c r="AN159" i="1" s="1"/>
  <c r="AM159" i="1" s="1"/>
  <c r="AL159" i="1" s="1"/>
  <c r="AT121" i="1"/>
  <c r="AS121" i="1" s="1"/>
  <c r="AR121" i="1" s="1"/>
  <c r="AQ121" i="1" s="1"/>
  <c r="AP121" i="1" s="1"/>
  <c r="AO121" i="1" s="1"/>
  <c r="AN121" i="1" s="1"/>
  <c r="AM121" i="1" s="1"/>
  <c r="AL121" i="1" s="1"/>
  <c r="AR117" i="1"/>
  <c r="AQ117" i="1" s="1"/>
  <c r="AP117" i="1" s="1"/>
  <c r="AO117" i="1" s="1"/>
  <c r="AN117" i="1" s="1"/>
  <c r="AM117" i="1" s="1"/>
  <c r="AL117" i="1" s="1"/>
  <c r="AT117" i="1"/>
  <c r="AS117" i="1" s="1"/>
  <c r="AO57" i="1"/>
  <c r="AN57" i="1" s="1"/>
  <c r="AM57" i="1" s="1"/>
  <c r="AL57" i="1" s="1"/>
  <c r="AT57" i="1"/>
  <c r="AS57" i="1" s="1"/>
  <c r="AR57" i="1" s="1"/>
  <c r="AQ57" i="1" s="1"/>
  <c r="AP57" i="1" s="1"/>
  <c r="AT99" i="1"/>
  <c r="AS99" i="1" s="1"/>
  <c r="AR99" i="1" s="1"/>
  <c r="AQ99" i="1" s="1"/>
  <c r="AP99" i="1" s="1"/>
  <c r="AO99" i="1" s="1"/>
  <c r="AN99" i="1" s="1"/>
  <c r="AM99" i="1" s="1"/>
  <c r="AL99" i="1" s="1"/>
  <c r="AT74" i="1"/>
  <c r="AS74" i="1" s="1"/>
  <c r="AR74" i="1" s="1"/>
  <c r="AQ74" i="1" s="1"/>
  <c r="AP74" i="1" s="1"/>
  <c r="AO74" i="1" s="1"/>
  <c r="AN74" i="1" s="1"/>
  <c r="AM74" i="1" s="1"/>
  <c r="AL74" i="1" s="1"/>
  <c r="AT88" i="1"/>
  <c r="AS88" i="1" s="1"/>
  <c r="AR88" i="1" s="1"/>
  <c r="AQ88" i="1" s="1"/>
  <c r="AP88" i="1" s="1"/>
  <c r="AO88" i="1" s="1"/>
  <c r="AN88" i="1" s="1"/>
  <c r="AM88" i="1" s="1"/>
  <c r="AL88" i="1" s="1"/>
  <c r="AT30" i="1"/>
  <c r="AS30" i="1" s="1"/>
  <c r="AR30" i="1" s="1"/>
  <c r="AQ30" i="1" s="1"/>
  <c r="AP30" i="1" s="1"/>
  <c r="AO30" i="1" s="1"/>
  <c r="AN30" i="1" s="1"/>
  <c r="AM30" i="1" s="1"/>
  <c r="AL30" i="1" s="1"/>
  <c r="AT188" i="1"/>
  <c r="AS188" i="1"/>
  <c r="AR188" i="1" s="1"/>
  <c r="AQ188" i="1" s="1"/>
  <c r="AP188" i="1" s="1"/>
  <c r="AO188" i="1" s="1"/>
  <c r="AN188" i="1" s="1"/>
  <c r="AM188" i="1" s="1"/>
  <c r="AL188" i="1" s="1"/>
  <c r="AT164" i="1"/>
  <c r="AS164" i="1" s="1"/>
  <c r="AR164" i="1" s="1"/>
  <c r="AQ164" i="1" s="1"/>
  <c r="AP164" i="1" s="1"/>
  <c r="AO164" i="1" s="1"/>
  <c r="AN164" i="1" s="1"/>
  <c r="AM164" i="1" s="1"/>
  <c r="AL164" i="1" s="1"/>
  <c r="AS92" i="1"/>
  <c r="AR92" i="1" s="1"/>
  <c r="AQ92" i="1" s="1"/>
  <c r="AP92" i="1" s="1"/>
  <c r="AO92" i="1" s="1"/>
  <c r="AN92" i="1" s="1"/>
  <c r="AM92" i="1" s="1"/>
  <c r="AL92" i="1" s="1"/>
  <c r="AT92" i="1"/>
  <c r="AT80" i="1"/>
  <c r="AS80" i="1" s="1"/>
  <c r="AR80" i="1" s="1"/>
  <c r="AQ80" i="1" s="1"/>
  <c r="AP80" i="1" s="1"/>
  <c r="AO80" i="1" s="1"/>
  <c r="AN80" i="1" s="1"/>
  <c r="AM80" i="1" s="1"/>
  <c r="AL80" i="1" s="1"/>
  <c r="AT41" i="1"/>
  <c r="AS41" i="1" s="1"/>
  <c r="AR41" i="1" s="1"/>
  <c r="AQ41" i="1" s="1"/>
  <c r="AP41" i="1" s="1"/>
  <c r="AO41" i="1" s="1"/>
  <c r="AN41" i="1" s="1"/>
  <c r="AM41" i="1" s="1"/>
  <c r="AL41" i="1" s="1"/>
  <c r="AT244" i="1"/>
  <c r="AS244" i="1" s="1"/>
  <c r="AR244" i="1" s="1"/>
  <c r="AQ244" i="1" s="1"/>
  <c r="AP244" i="1" s="1"/>
  <c r="AO244" i="1" s="1"/>
  <c r="AN244" i="1" s="1"/>
  <c r="AM244" i="1" s="1"/>
  <c r="AL244" i="1" s="1"/>
  <c r="AT29" i="1"/>
  <c r="AS29" i="1" s="1"/>
  <c r="AR29" i="1" s="1"/>
  <c r="AQ29" i="1" s="1"/>
  <c r="AP29" i="1" s="1"/>
  <c r="AO29" i="1" s="1"/>
  <c r="AN29" i="1" s="1"/>
  <c r="AM29" i="1" s="1"/>
  <c r="AL29" i="1" s="1"/>
  <c r="AS274" i="1"/>
  <c r="AR274" i="1" s="1"/>
  <c r="AQ274" i="1" s="1"/>
  <c r="AP274" i="1" s="1"/>
  <c r="AO274" i="1" s="1"/>
  <c r="AN274" i="1" s="1"/>
  <c r="AM274" i="1" s="1"/>
  <c r="AL274" i="1" s="1"/>
  <c r="AT274" i="1"/>
  <c r="AT162" i="1"/>
  <c r="AS162" i="1" s="1"/>
  <c r="AR162" i="1" s="1"/>
  <c r="AQ162" i="1" s="1"/>
  <c r="AP162" i="1" s="1"/>
  <c r="AO162" i="1" s="1"/>
  <c r="AN162" i="1" s="1"/>
  <c r="AM162" i="1" s="1"/>
  <c r="AL162" i="1" s="1"/>
  <c r="AS216" i="1"/>
  <c r="AR216" i="1" s="1"/>
  <c r="AQ216" i="1" s="1"/>
  <c r="AP216" i="1" s="1"/>
  <c r="AO216" i="1" s="1"/>
  <c r="AN216" i="1" s="1"/>
  <c r="AM216" i="1" s="1"/>
  <c r="AL216" i="1" s="1"/>
  <c r="AT216" i="1"/>
  <c r="BK129" i="1"/>
  <c r="BJ129" i="1" s="1"/>
  <c r="BI129" i="1" s="1"/>
  <c r="BH129" i="1" s="1"/>
  <c r="BG129" i="1" s="1"/>
  <c r="BF129" i="1" s="1"/>
  <c r="BE129" i="1" s="1"/>
  <c r="BD129" i="1" s="1"/>
  <c r="BC129" i="1" s="1"/>
  <c r="AT178" i="1"/>
  <c r="AS178" i="1" s="1"/>
  <c r="AR178" i="1" s="1"/>
  <c r="AQ178" i="1" s="1"/>
  <c r="AP178" i="1" s="1"/>
  <c r="AO178" i="1" s="1"/>
  <c r="AN178" i="1" s="1"/>
  <c r="AM178" i="1" s="1"/>
  <c r="AL178" i="1" s="1"/>
  <c r="AS143" i="1"/>
  <c r="AT143" i="1"/>
  <c r="AR143" i="1"/>
  <c r="AQ143" i="1" s="1"/>
  <c r="AP143" i="1" s="1"/>
  <c r="AO143" i="1" s="1"/>
  <c r="AN143" i="1" s="1"/>
  <c r="AM143" i="1" s="1"/>
  <c r="AL143" i="1" s="1"/>
  <c r="BK115" i="1"/>
  <c r="BJ115" i="1"/>
  <c r="BI115" i="1" s="1"/>
  <c r="BH115" i="1" s="1"/>
  <c r="BG115" i="1" s="1"/>
  <c r="BF115" i="1" s="1"/>
  <c r="BE115" i="1" s="1"/>
  <c r="BD115" i="1" s="1"/>
  <c r="BC115" i="1" s="1"/>
  <c r="BK94" i="1"/>
  <c r="BJ94" i="1" s="1"/>
  <c r="BI94" i="1" s="1"/>
  <c r="BH94" i="1" s="1"/>
  <c r="BG94" i="1" s="1"/>
  <c r="BF94" i="1" s="1"/>
  <c r="BE94" i="1" s="1"/>
  <c r="BD94" i="1" s="1"/>
  <c r="BC94" i="1" s="1"/>
  <c r="AT146" i="1"/>
  <c r="AS146" i="1" s="1"/>
  <c r="AR146" i="1" s="1"/>
  <c r="AQ146" i="1" s="1"/>
  <c r="AP146" i="1" s="1"/>
  <c r="AO146" i="1" s="1"/>
  <c r="AN146" i="1" s="1"/>
  <c r="AM146" i="1" s="1"/>
  <c r="AL146" i="1" s="1"/>
  <c r="BJ14" i="1"/>
  <c r="BI14" i="1" s="1"/>
  <c r="BH14" i="1" s="1"/>
  <c r="BK14" i="1"/>
  <c r="BG14" i="1"/>
  <c r="BF14" i="1" s="1"/>
  <c r="BE14" i="1" s="1"/>
  <c r="BD14" i="1" s="1"/>
  <c r="BC14" i="1" s="1"/>
  <c r="BK106" i="1"/>
  <c r="BJ106" i="1"/>
  <c r="BI106" i="1" s="1"/>
  <c r="BH106" i="1" s="1"/>
  <c r="BG106" i="1" s="1"/>
  <c r="BF106" i="1" s="1"/>
  <c r="BE106" i="1" s="1"/>
  <c r="BD106" i="1" s="1"/>
  <c r="BC106" i="1" s="1"/>
  <c r="AT229" i="1"/>
  <c r="AS229" i="1" s="1"/>
  <c r="AR229" i="1" s="1"/>
  <c r="AQ229" i="1" s="1"/>
  <c r="AP229" i="1" s="1"/>
  <c r="AO229" i="1" s="1"/>
  <c r="AN229" i="1" s="1"/>
  <c r="AM229" i="1" s="1"/>
  <c r="AL229" i="1" s="1"/>
  <c r="AO195" i="1"/>
  <c r="AN195" i="1" s="1"/>
  <c r="AM195" i="1" s="1"/>
  <c r="AL195" i="1" s="1"/>
  <c r="AS195" i="1"/>
  <c r="AR195" i="1" s="1"/>
  <c r="AQ195" i="1" s="1"/>
  <c r="AP195" i="1" s="1"/>
  <c r="AT195" i="1"/>
  <c r="BK145" i="1"/>
  <c r="BJ145" i="1"/>
  <c r="BI145" i="1" s="1"/>
  <c r="BH145" i="1" s="1"/>
  <c r="BG145" i="1" s="1"/>
  <c r="BF145" i="1" s="1"/>
  <c r="BE145" i="1" s="1"/>
  <c r="BD145" i="1" s="1"/>
  <c r="BC145" i="1" s="1"/>
  <c r="AO230" i="1"/>
  <c r="AN230" i="1" s="1"/>
  <c r="AM230" i="1" s="1"/>
  <c r="AL230" i="1" s="1"/>
  <c r="AS230" i="1"/>
  <c r="AR230" i="1" s="1"/>
  <c r="AQ230" i="1" s="1"/>
  <c r="AP230" i="1" s="1"/>
  <c r="AT230" i="1"/>
  <c r="BJ139" i="1"/>
  <c r="BI139" i="1" s="1"/>
  <c r="BH139" i="1" s="1"/>
  <c r="BG139" i="1" s="1"/>
  <c r="BF139" i="1" s="1"/>
  <c r="BE139" i="1" s="1"/>
  <c r="BD139" i="1" s="1"/>
  <c r="BC139" i="1" s="1"/>
  <c r="BK139" i="1"/>
  <c r="AT103" i="1"/>
  <c r="AR103" i="1"/>
  <c r="AQ103" i="1" s="1"/>
  <c r="AP103" i="1" s="1"/>
  <c r="AO103" i="1" s="1"/>
  <c r="AN103" i="1" s="1"/>
  <c r="AM103" i="1" s="1"/>
  <c r="AL103" i="1" s="1"/>
  <c r="AS103" i="1"/>
  <c r="BK125" i="1"/>
  <c r="BJ125" i="1" s="1"/>
  <c r="BI125" i="1" s="1"/>
  <c r="BH125" i="1" s="1"/>
  <c r="BG125" i="1" s="1"/>
  <c r="BF125" i="1" s="1"/>
  <c r="BE125" i="1" s="1"/>
  <c r="BD125" i="1" s="1"/>
  <c r="BC125" i="1" s="1"/>
  <c r="AT138" i="1"/>
  <c r="AS138" i="1" s="1"/>
  <c r="AR138" i="1" s="1"/>
  <c r="AQ138" i="1" s="1"/>
  <c r="AP138" i="1" s="1"/>
  <c r="AO138" i="1" s="1"/>
  <c r="AN138" i="1" s="1"/>
  <c r="AM138" i="1" s="1"/>
  <c r="AL138" i="1" s="1"/>
  <c r="BK59" i="1"/>
  <c r="BG59" i="1"/>
  <c r="BF59" i="1" s="1"/>
  <c r="BE59" i="1" s="1"/>
  <c r="BD59" i="1" s="1"/>
  <c r="BC59" i="1" s="1"/>
  <c r="BJ59" i="1"/>
  <c r="BI59" i="1" s="1"/>
  <c r="BH59" i="1" s="1"/>
  <c r="AT31" i="1"/>
  <c r="AS31" i="1" s="1"/>
  <c r="AR31" i="1" s="1"/>
  <c r="AQ31" i="1" s="1"/>
  <c r="AP31" i="1" s="1"/>
  <c r="AO31" i="1" s="1"/>
  <c r="AN31" i="1" s="1"/>
  <c r="AM31" i="1" s="1"/>
  <c r="AL31" i="1" s="1"/>
  <c r="BJ95" i="1"/>
  <c r="BI95" i="1"/>
  <c r="BH95" i="1" s="1"/>
  <c r="BG95" i="1" s="1"/>
  <c r="BK95" i="1"/>
  <c r="BF95" i="1"/>
  <c r="BE95" i="1" s="1"/>
  <c r="BD95" i="1" s="1"/>
  <c r="BC95" i="1" s="1"/>
  <c r="AS93" i="1"/>
  <c r="AR93" i="1" s="1"/>
  <c r="AQ93" i="1" s="1"/>
  <c r="AP93" i="1" s="1"/>
  <c r="AO93" i="1" s="1"/>
  <c r="AN93" i="1" s="1"/>
  <c r="AM93" i="1" s="1"/>
  <c r="AL93" i="1" s="1"/>
  <c r="AT93" i="1"/>
  <c r="BK15" i="1"/>
  <c r="BJ15" i="1" s="1"/>
  <c r="BI15" i="1" s="1"/>
  <c r="BH15" i="1" s="1"/>
  <c r="BG15" i="1" s="1"/>
  <c r="BF15" i="1" s="1"/>
  <c r="BE15" i="1" s="1"/>
  <c r="BD15" i="1" s="1"/>
  <c r="BC15" i="1" s="1"/>
  <c r="AP139" i="1"/>
  <c r="AO139" i="1" s="1"/>
  <c r="AS139" i="1"/>
  <c r="AR139" i="1" s="1"/>
  <c r="AQ139" i="1" s="1"/>
  <c r="AT139" i="1"/>
  <c r="AN139" i="1"/>
  <c r="AM139" i="1" s="1"/>
  <c r="AL139" i="1" s="1"/>
  <c r="AP96" i="1"/>
  <c r="AO96" i="1" s="1"/>
  <c r="AN96" i="1" s="1"/>
  <c r="AM96" i="1" s="1"/>
  <c r="AL96" i="1" s="1"/>
  <c r="AT96" i="1"/>
  <c r="AS96" i="1" s="1"/>
  <c r="AR96" i="1" s="1"/>
  <c r="AQ96" i="1" s="1"/>
  <c r="BK10" i="1"/>
  <c r="BJ10" i="1" s="1"/>
  <c r="BI10" i="1" s="1"/>
  <c r="BH10" i="1" s="1"/>
  <c r="BG10" i="1" s="1"/>
  <c r="BF10" i="1" s="1"/>
  <c r="BE10" i="1" s="1"/>
  <c r="BD10" i="1" s="1"/>
  <c r="BC10" i="1" s="1"/>
  <c r="BE109" i="1"/>
  <c r="BD109" i="1" s="1"/>
  <c r="BC109" i="1" s="1"/>
  <c r="BK109" i="1"/>
  <c r="BJ109" i="1" s="1"/>
  <c r="BI109" i="1" s="1"/>
  <c r="BH109" i="1" s="1"/>
  <c r="BG109" i="1" s="1"/>
  <c r="BF109" i="1" s="1"/>
  <c r="AT67" i="1"/>
  <c r="AS67" i="1" s="1"/>
  <c r="AR67" i="1" s="1"/>
  <c r="AQ67" i="1" s="1"/>
  <c r="AP67" i="1" s="1"/>
  <c r="AO67" i="1" s="1"/>
  <c r="AN67" i="1" s="1"/>
  <c r="AM67" i="1" s="1"/>
  <c r="AL67" i="1" s="1"/>
  <c r="AT268" i="1"/>
  <c r="AS268" i="1" s="1"/>
  <c r="AR268" i="1" s="1"/>
  <c r="AQ268" i="1" s="1"/>
  <c r="AP268" i="1" s="1"/>
  <c r="AO268" i="1" s="1"/>
  <c r="AN268" i="1" s="1"/>
  <c r="AM268" i="1" s="1"/>
  <c r="AL268" i="1" s="1"/>
  <c r="AT51" i="1"/>
  <c r="AS51" i="1" s="1"/>
  <c r="AR51" i="1" s="1"/>
  <c r="AQ51" i="1" s="1"/>
  <c r="AP51" i="1" s="1"/>
  <c r="AO51" i="1" s="1"/>
  <c r="AN51" i="1" s="1"/>
  <c r="AM51" i="1" s="1"/>
  <c r="AL51" i="1" s="1"/>
  <c r="AT127" i="1"/>
  <c r="AS127" i="1" s="1"/>
  <c r="AR127" i="1"/>
  <c r="AQ127" i="1" s="1"/>
  <c r="AP127" i="1" s="1"/>
  <c r="AO127" i="1" s="1"/>
  <c r="AN127" i="1" s="1"/>
  <c r="AM127" i="1" s="1"/>
  <c r="AL127" i="1" s="1"/>
  <c r="AQ265" i="1"/>
  <c r="AP265" i="1" s="1"/>
  <c r="AO265" i="1" s="1"/>
  <c r="AN265" i="1" s="1"/>
  <c r="AM265" i="1" s="1"/>
  <c r="AL265" i="1" s="1"/>
  <c r="AT265" i="1"/>
  <c r="AS265" i="1" s="1"/>
  <c r="AR265" i="1" s="1"/>
  <c r="BG72" i="1"/>
  <c r="BF72" i="1" s="1"/>
  <c r="BE72" i="1" s="1"/>
  <c r="BD72" i="1" s="1"/>
  <c r="BC72" i="1" s="1"/>
  <c r="BK72" i="1"/>
  <c r="BJ72" i="1" s="1"/>
  <c r="BI72" i="1" s="1"/>
  <c r="BH72" i="1" s="1"/>
  <c r="BJ84" i="1"/>
  <c r="BI84" i="1" s="1"/>
  <c r="BH84" i="1" s="1"/>
  <c r="BG84" i="1"/>
  <c r="BF84" i="1" s="1"/>
  <c r="BE84" i="1" s="1"/>
  <c r="BD84" i="1" s="1"/>
  <c r="BC84" i="1" s="1"/>
  <c r="BK84" i="1"/>
  <c r="BK49" i="1"/>
  <c r="BJ49" i="1" s="1"/>
  <c r="BI49" i="1" s="1"/>
  <c r="BH49" i="1" s="1"/>
  <c r="BG49" i="1" s="1"/>
  <c r="BF49" i="1" s="1"/>
  <c r="BE49" i="1" s="1"/>
  <c r="BD49" i="1" s="1"/>
  <c r="BC49" i="1" s="1"/>
  <c r="AT107" i="1"/>
  <c r="AS107" i="1"/>
  <c r="AR107" i="1" s="1"/>
  <c r="AQ107" i="1" s="1"/>
  <c r="AP107" i="1" s="1"/>
  <c r="AO107" i="1" s="1"/>
  <c r="AN107" i="1" s="1"/>
  <c r="AM107" i="1" s="1"/>
  <c r="AL107" i="1" s="1"/>
  <c r="AT192" i="1"/>
  <c r="AS192" i="1"/>
  <c r="AR192" i="1" s="1"/>
  <c r="AQ192" i="1" s="1"/>
  <c r="AP192" i="1" s="1"/>
  <c r="AO192" i="1" s="1"/>
  <c r="AN192" i="1" s="1"/>
  <c r="AM192" i="1" s="1"/>
  <c r="AL192" i="1" s="1"/>
  <c r="BK57" i="1"/>
  <c r="BJ57" i="1" s="1"/>
  <c r="BI57" i="1" s="1"/>
  <c r="BH57" i="1" s="1"/>
  <c r="BG57" i="1" s="1"/>
  <c r="BF57" i="1" s="1"/>
  <c r="BE57" i="1" s="1"/>
  <c r="BD57" i="1" s="1"/>
  <c r="BC57" i="1" s="1"/>
  <c r="AR119" i="1"/>
  <c r="AQ119" i="1" s="1"/>
  <c r="AP119" i="1" s="1"/>
  <c r="AO119" i="1" s="1"/>
  <c r="AN119" i="1" s="1"/>
  <c r="AM119" i="1" s="1"/>
  <c r="AL119" i="1" s="1"/>
  <c r="AT119" i="1"/>
  <c r="AS119" i="1" s="1"/>
  <c r="AT224" i="1"/>
  <c r="AR224" i="1"/>
  <c r="AQ224" i="1" s="1"/>
  <c r="AP224" i="1" s="1"/>
  <c r="AS224" i="1"/>
  <c r="AO224" i="1"/>
  <c r="AN224" i="1" s="1"/>
  <c r="AM224" i="1" s="1"/>
  <c r="AL224" i="1" s="1"/>
  <c r="AF193" i="1"/>
  <c r="AC193" i="1"/>
  <c r="I193" i="1"/>
  <c r="AC251" i="1"/>
  <c r="I251" i="1"/>
  <c r="AF251" i="1"/>
  <c r="AT81" i="1"/>
  <c r="AS81" i="1"/>
  <c r="AR81" i="1" s="1"/>
  <c r="AQ81" i="1" s="1"/>
  <c r="AP81" i="1" s="1"/>
  <c r="AO81" i="1" s="1"/>
  <c r="AN81" i="1" s="1"/>
  <c r="AM81" i="1" s="1"/>
  <c r="AL81" i="1" s="1"/>
  <c r="AQ52" i="1"/>
  <c r="AP52" i="1" s="1"/>
  <c r="AO52" i="1" s="1"/>
  <c r="AN52" i="1" s="1"/>
  <c r="AM52" i="1" s="1"/>
  <c r="AL52" i="1" s="1"/>
  <c r="AS52" i="1"/>
  <c r="AR52" i="1" s="1"/>
  <c r="AT52" i="1"/>
  <c r="AT182" i="1"/>
  <c r="AS182" i="1"/>
  <c r="AR182" i="1" s="1"/>
  <c r="AQ182" i="1" s="1"/>
  <c r="AP182" i="1" s="1"/>
  <c r="AO182" i="1" s="1"/>
  <c r="AN182" i="1" s="1"/>
  <c r="AM182" i="1" s="1"/>
  <c r="AL182" i="1" s="1"/>
  <c r="AT28" i="1"/>
  <c r="AS28" i="1"/>
  <c r="AR28" i="1" s="1"/>
  <c r="AQ28" i="1" s="1"/>
  <c r="AP28" i="1" s="1"/>
  <c r="AO28" i="1" s="1"/>
  <c r="AN28" i="1" s="1"/>
  <c r="AM28" i="1" s="1"/>
  <c r="AL28" i="1" s="1"/>
  <c r="AQ255" i="1"/>
  <c r="AP255" i="1" s="1"/>
  <c r="AO255" i="1" s="1"/>
  <c r="AN255" i="1" s="1"/>
  <c r="AM255" i="1" s="1"/>
  <c r="AL255" i="1" s="1"/>
  <c r="AS255" i="1"/>
  <c r="AR255" i="1" s="1"/>
  <c r="AT255" i="1"/>
  <c r="AT261" i="1"/>
  <c r="AS261" i="1"/>
  <c r="AR261" i="1" s="1"/>
  <c r="AQ261" i="1" s="1"/>
  <c r="AP261" i="1" s="1"/>
  <c r="AO261" i="1" s="1"/>
  <c r="AN261" i="1" s="1"/>
  <c r="AM261" i="1" s="1"/>
  <c r="AL261" i="1" s="1"/>
  <c r="AT42" i="1"/>
  <c r="AS42" i="1" s="1"/>
  <c r="AR42" i="1" s="1"/>
  <c r="AQ42" i="1" s="1"/>
  <c r="AP42" i="1" s="1"/>
  <c r="AO42" i="1" s="1"/>
  <c r="AN42" i="1" s="1"/>
  <c r="AM42" i="1" s="1"/>
  <c r="AL42" i="1" s="1"/>
  <c r="AT222" i="1"/>
  <c r="AS222" i="1" s="1"/>
  <c r="AR222" i="1" s="1"/>
  <c r="AQ222" i="1" s="1"/>
  <c r="AP222" i="1" s="1"/>
  <c r="AO222" i="1" s="1"/>
  <c r="AN222" i="1" s="1"/>
  <c r="AM222" i="1" s="1"/>
  <c r="AL222" i="1" s="1"/>
  <c r="AT172" i="1"/>
  <c r="AS172" i="1" s="1"/>
  <c r="AR172" i="1" s="1"/>
  <c r="AQ172" i="1" s="1"/>
  <c r="AP172" i="1" s="1"/>
  <c r="AO172" i="1" s="1"/>
  <c r="AN172" i="1" s="1"/>
  <c r="AM172" i="1" s="1"/>
  <c r="AL172" i="1" s="1"/>
  <c r="BJ89" i="1"/>
  <c r="BI89" i="1" s="1"/>
  <c r="BH89" i="1" s="1"/>
  <c r="BG89" i="1" s="1"/>
  <c r="BF89" i="1" s="1"/>
  <c r="BE89" i="1" s="1"/>
  <c r="BD89" i="1" s="1"/>
  <c r="BC89" i="1" s="1"/>
  <c r="BK89" i="1"/>
  <c r="AT175" i="1"/>
  <c r="AS175" i="1" s="1"/>
  <c r="AR175" i="1" s="1"/>
  <c r="AQ175" i="1" s="1"/>
  <c r="AP175" i="1" s="1"/>
  <c r="AO175" i="1" s="1"/>
  <c r="AN175" i="1" s="1"/>
  <c r="AM175" i="1" s="1"/>
  <c r="AL175" i="1" s="1"/>
  <c r="AT157" i="1"/>
  <c r="AS157" i="1" s="1"/>
  <c r="AR157" i="1" s="1"/>
  <c r="AQ157" i="1" s="1"/>
  <c r="AP157" i="1" s="1"/>
  <c r="AO157" i="1" s="1"/>
  <c r="AN157" i="1" s="1"/>
  <c r="AM157" i="1" s="1"/>
  <c r="AL157" i="1" s="1"/>
  <c r="AT276" i="1"/>
  <c r="AS276" i="1" s="1"/>
  <c r="AR276" i="1" s="1"/>
  <c r="AQ276" i="1"/>
  <c r="AP276" i="1" s="1"/>
  <c r="AO276" i="1" s="1"/>
  <c r="AN276" i="1" s="1"/>
  <c r="AM276" i="1" s="1"/>
  <c r="AL276" i="1" s="1"/>
  <c r="BK55" i="1"/>
  <c r="BJ55" i="1" s="1"/>
  <c r="BI55" i="1" s="1"/>
  <c r="BH55" i="1" s="1"/>
  <c r="BG55" i="1" s="1"/>
  <c r="BF55" i="1" s="1"/>
  <c r="BE55" i="1" s="1"/>
  <c r="BD55" i="1" s="1"/>
  <c r="BC55" i="1" s="1"/>
  <c r="AT250" i="1"/>
  <c r="AR250" i="1"/>
  <c r="AQ250" i="1" s="1"/>
  <c r="AP250" i="1" s="1"/>
  <c r="AO250" i="1" s="1"/>
  <c r="AN250" i="1" s="1"/>
  <c r="AM250" i="1" s="1"/>
  <c r="AL250" i="1" s="1"/>
  <c r="AS250" i="1"/>
  <c r="AS239" i="1"/>
  <c r="AT239" i="1"/>
  <c r="AR239" i="1"/>
  <c r="AQ239" i="1" s="1"/>
  <c r="AP239" i="1" s="1"/>
  <c r="AO239" i="1" s="1"/>
  <c r="AN239" i="1" s="1"/>
  <c r="AM239" i="1" s="1"/>
  <c r="AL239" i="1" s="1"/>
  <c r="AR234" i="1"/>
  <c r="AQ234" i="1" s="1"/>
  <c r="AP234" i="1" s="1"/>
  <c r="AO234" i="1" s="1"/>
  <c r="AN234" i="1" s="1"/>
  <c r="AM234" i="1" s="1"/>
  <c r="AL234" i="1" s="1"/>
  <c r="AS234" i="1"/>
  <c r="AT234" i="1"/>
  <c r="AS177" i="1"/>
  <c r="AR177" i="1" s="1"/>
  <c r="AQ177" i="1" s="1"/>
  <c r="AP177" i="1" s="1"/>
  <c r="AO177" i="1" s="1"/>
  <c r="AN177" i="1" s="1"/>
  <c r="AM177" i="1" s="1"/>
  <c r="AL177" i="1" s="1"/>
  <c r="AT177" i="1"/>
  <c r="AT163" i="1"/>
  <c r="AS163" i="1"/>
  <c r="AR163" i="1" s="1"/>
  <c r="AQ163" i="1" s="1"/>
  <c r="AP163" i="1" s="1"/>
  <c r="AO163" i="1" s="1"/>
  <c r="AN163" i="1" s="1"/>
  <c r="AM163" i="1" s="1"/>
  <c r="AL163" i="1" s="1"/>
  <c r="AN109" i="1"/>
  <c r="AM109" i="1" s="1"/>
  <c r="AL109" i="1" s="1"/>
  <c r="AT109" i="1"/>
  <c r="AS109" i="1" s="1"/>
  <c r="AR109" i="1" s="1"/>
  <c r="AQ109" i="1" s="1"/>
  <c r="AP109" i="1" s="1"/>
  <c r="AO109" i="1" s="1"/>
  <c r="AN201" i="1"/>
  <c r="AM201" i="1" s="1"/>
  <c r="AL201" i="1" s="1"/>
  <c r="AT201" i="1"/>
  <c r="AS201" i="1" s="1"/>
  <c r="AR201" i="1" s="1"/>
  <c r="AQ201" i="1"/>
  <c r="AP201" i="1" s="1"/>
  <c r="AO201" i="1" s="1"/>
  <c r="BK33" i="1"/>
  <c r="BJ33" i="1" s="1"/>
  <c r="BI33" i="1" s="1"/>
  <c r="BH33" i="1" s="1"/>
  <c r="BG33" i="1" s="1"/>
  <c r="BF33" i="1" s="1"/>
  <c r="BE33" i="1" s="1"/>
  <c r="BD33" i="1" s="1"/>
  <c r="BC33" i="1" s="1"/>
  <c r="BJ114" i="1"/>
  <c r="BI114" i="1" s="1"/>
  <c r="BH114" i="1"/>
  <c r="BG114" i="1" s="1"/>
  <c r="BF114" i="1" s="1"/>
  <c r="BE114" i="1" s="1"/>
  <c r="BD114" i="1" s="1"/>
  <c r="BC114" i="1" s="1"/>
  <c r="BK114" i="1"/>
  <c r="BK73" i="1"/>
  <c r="BJ73" i="1" s="1"/>
  <c r="BI73" i="1" s="1"/>
  <c r="BH73" i="1" s="1"/>
  <c r="BG73" i="1" s="1"/>
  <c r="BF73" i="1" s="1"/>
  <c r="BE73" i="1" s="1"/>
  <c r="BD73" i="1" s="1"/>
  <c r="BC73" i="1" s="1"/>
  <c r="BK122" i="1"/>
  <c r="BJ122" i="1" s="1"/>
  <c r="BI122" i="1" s="1"/>
  <c r="BH122" i="1" s="1"/>
  <c r="BG122" i="1"/>
  <c r="BF122" i="1" s="1"/>
  <c r="BE122" i="1" s="1"/>
  <c r="BD122" i="1" s="1"/>
  <c r="BC122" i="1" s="1"/>
  <c r="BK144" i="1"/>
  <c r="BJ144" i="1"/>
  <c r="BI144" i="1" s="1"/>
  <c r="BH144" i="1" s="1"/>
  <c r="BG144" i="1" s="1"/>
  <c r="BF144" i="1" s="1"/>
  <c r="BE144" i="1" s="1"/>
  <c r="BD144" i="1" s="1"/>
  <c r="BC144" i="1" s="1"/>
  <c r="AQ145" i="1"/>
  <c r="AP145" i="1" s="1"/>
  <c r="AO145" i="1" s="1"/>
  <c r="AN145" i="1" s="1"/>
  <c r="AM145" i="1" s="1"/>
  <c r="AL145" i="1" s="1"/>
  <c r="AT145" i="1"/>
  <c r="AS145" i="1" s="1"/>
  <c r="AR145" i="1" s="1"/>
  <c r="BJ35" i="1"/>
  <c r="BK35" i="1"/>
  <c r="BI35" i="1"/>
  <c r="BH35" i="1" s="1"/>
  <c r="BG35" i="1" s="1"/>
  <c r="BF35" i="1" s="1"/>
  <c r="BE35" i="1" s="1"/>
  <c r="BD35" i="1" s="1"/>
  <c r="BC35" i="1" s="1"/>
  <c r="BK32" i="1"/>
  <c r="BJ32" i="1"/>
  <c r="BI32" i="1" s="1"/>
  <c r="BH32" i="1" s="1"/>
  <c r="BG32" i="1" s="1"/>
  <c r="BF32" i="1" s="1"/>
  <c r="BE32" i="1" s="1"/>
  <c r="BD32" i="1" s="1"/>
  <c r="BC32" i="1" s="1"/>
  <c r="AO129" i="1"/>
  <c r="AN129" i="1" s="1"/>
  <c r="AM129" i="1" s="1"/>
  <c r="AL129" i="1" s="1"/>
  <c r="AT129" i="1"/>
  <c r="AS129" i="1" s="1"/>
  <c r="AR129" i="1" s="1"/>
  <c r="AQ129" i="1"/>
  <c r="AP129" i="1" s="1"/>
  <c r="BK65" i="1"/>
  <c r="BJ65" i="1" s="1"/>
  <c r="BI65" i="1"/>
  <c r="BH65" i="1" s="1"/>
  <c r="BG65" i="1" s="1"/>
  <c r="BF65" i="1" s="1"/>
  <c r="BE65" i="1" s="1"/>
  <c r="BD65" i="1" s="1"/>
  <c r="BC65" i="1" s="1"/>
  <c r="AS254" i="1"/>
  <c r="AR254" i="1"/>
  <c r="AT254" i="1"/>
  <c r="AQ254" i="1"/>
  <c r="AP254" i="1" s="1"/>
  <c r="AO254" i="1" s="1"/>
  <c r="AN254" i="1" s="1"/>
  <c r="AM254" i="1" s="1"/>
  <c r="AL254" i="1" s="1"/>
  <c r="AS115" i="1"/>
  <c r="AR115" i="1" s="1"/>
  <c r="AQ115" i="1" s="1"/>
  <c r="AP115" i="1" s="1"/>
  <c r="AO115" i="1" s="1"/>
  <c r="AN115" i="1"/>
  <c r="AM115" i="1" s="1"/>
  <c r="AL115" i="1" s="1"/>
  <c r="AT115" i="1"/>
  <c r="BK21" i="1"/>
  <c r="BI21" i="1"/>
  <c r="BH21" i="1" s="1"/>
  <c r="BG21" i="1" s="1"/>
  <c r="BF21" i="1"/>
  <c r="BE21" i="1" s="1"/>
  <c r="BD21" i="1" s="1"/>
  <c r="BC21" i="1" s="1"/>
  <c r="BJ21" i="1"/>
  <c r="AT218" i="1"/>
  <c r="AS218" i="1" s="1"/>
  <c r="AR218" i="1" s="1"/>
  <c r="AQ218" i="1" s="1"/>
  <c r="AP218" i="1" s="1"/>
  <c r="AO218" i="1" s="1"/>
  <c r="AN218" i="1" s="1"/>
  <c r="AM218" i="1" s="1"/>
  <c r="AL218" i="1" s="1"/>
  <c r="AT114" i="1"/>
  <c r="AS114" i="1" s="1"/>
  <c r="AR114" i="1" s="1"/>
  <c r="AQ114" i="1" s="1"/>
  <c r="AP114" i="1" s="1"/>
  <c r="AO114" i="1" s="1"/>
  <c r="AN114" i="1" s="1"/>
  <c r="AM114" i="1" s="1"/>
  <c r="AL114" i="1" s="1"/>
  <c r="BK20" i="1"/>
  <c r="BJ20" i="1" s="1"/>
  <c r="BI20" i="1" s="1"/>
  <c r="BH20" i="1" s="1"/>
  <c r="BG20" i="1" s="1"/>
  <c r="BF20" i="1" s="1"/>
  <c r="BE20" i="1" s="1"/>
  <c r="BD20" i="1" s="1"/>
  <c r="BC20" i="1" s="1"/>
  <c r="AP179" i="1"/>
  <c r="AO179" i="1" s="1"/>
  <c r="AN179" i="1" s="1"/>
  <c r="AM179" i="1" s="1"/>
  <c r="AL179" i="1" s="1"/>
  <c r="AT179" i="1"/>
  <c r="AS179" i="1" s="1"/>
  <c r="AR179" i="1" s="1"/>
  <c r="AQ179" i="1" s="1"/>
  <c r="BI68" i="1"/>
  <c r="BH68" i="1" s="1"/>
  <c r="BK68" i="1"/>
  <c r="BG68" i="1"/>
  <c r="BF68" i="1" s="1"/>
  <c r="BE68" i="1" s="1"/>
  <c r="BD68" i="1" s="1"/>
  <c r="BC68" i="1" s="1"/>
  <c r="BJ68" i="1"/>
  <c r="AT21" i="1"/>
  <c r="AS21" i="1" s="1"/>
  <c r="AR21" i="1" s="1"/>
  <c r="AQ21" i="1" s="1"/>
  <c r="AP21" i="1" s="1"/>
  <c r="AO21" i="1" s="1"/>
  <c r="AN21" i="1" s="1"/>
  <c r="AM21" i="1" s="1"/>
  <c r="AL21" i="1" s="1"/>
  <c r="AO56" i="1"/>
  <c r="AN56" i="1" s="1"/>
  <c r="AM56" i="1" s="1"/>
  <c r="AL56" i="1" s="1"/>
  <c r="AT56" i="1"/>
  <c r="AS56" i="1"/>
  <c r="AR56" i="1" s="1"/>
  <c r="AQ56" i="1" s="1"/>
  <c r="AP56" i="1" s="1"/>
  <c r="BK90" i="1"/>
  <c r="BJ90" i="1" s="1"/>
  <c r="BI90" i="1" s="1"/>
  <c r="BH90" i="1" s="1"/>
  <c r="BG90" i="1" s="1"/>
  <c r="BF90" i="1" s="1"/>
  <c r="BE90" i="1" s="1"/>
  <c r="BD90" i="1" s="1"/>
  <c r="BC90" i="1" s="1"/>
  <c r="AS34" i="1"/>
  <c r="AR34" i="1" s="1"/>
  <c r="AQ34" i="1" s="1"/>
  <c r="AP34" i="1" s="1"/>
  <c r="AO34" i="1" s="1"/>
  <c r="AN34" i="1" s="1"/>
  <c r="AM34" i="1" s="1"/>
  <c r="AL34" i="1" s="1"/>
  <c r="AT34" i="1"/>
  <c r="BJ69" i="1"/>
  <c r="BI69" i="1" s="1"/>
  <c r="BH69" i="1" s="1"/>
  <c r="BG69" i="1" s="1"/>
  <c r="BF69" i="1" s="1"/>
  <c r="BE69" i="1" s="1"/>
  <c r="BD69" i="1" s="1"/>
  <c r="BC69" i="1" s="1"/>
  <c r="BK69" i="1"/>
  <c r="BK96" i="1"/>
  <c r="BJ96" i="1" s="1"/>
  <c r="BI96" i="1" s="1"/>
  <c r="BH96" i="1" s="1"/>
  <c r="BG96" i="1" s="1"/>
  <c r="BF96" i="1" s="1"/>
  <c r="BE96" i="1" s="1"/>
  <c r="BD96" i="1" s="1"/>
  <c r="BC96" i="1" s="1"/>
  <c r="BK78" i="1"/>
  <c r="BI78" i="1"/>
  <c r="BH78" i="1" s="1"/>
  <c r="BG78" i="1" s="1"/>
  <c r="BF78" i="1" s="1"/>
  <c r="BE78" i="1" s="1"/>
  <c r="BD78" i="1" s="1"/>
  <c r="BC78" i="1" s="1"/>
  <c r="BJ78" i="1"/>
  <c r="AT149" i="1"/>
  <c r="AS149" i="1" s="1"/>
  <c r="AR149" i="1" s="1"/>
  <c r="AQ149" i="1" s="1"/>
  <c r="AP149" i="1" s="1"/>
  <c r="AO149" i="1" s="1"/>
  <c r="AN149" i="1" s="1"/>
  <c r="AM149" i="1" s="1"/>
  <c r="AL149" i="1" s="1"/>
  <c r="AT272" i="1"/>
  <c r="AS272" i="1"/>
  <c r="AR272" i="1" s="1"/>
  <c r="AQ272" i="1" s="1"/>
  <c r="AP272" i="1"/>
  <c r="AO272" i="1" s="1"/>
  <c r="AN272" i="1" s="1"/>
  <c r="AM272" i="1" s="1"/>
  <c r="AL272" i="1" s="1"/>
  <c r="BK48" i="1"/>
  <c r="BJ48" i="1" s="1"/>
  <c r="BI48" i="1" s="1"/>
  <c r="BH48" i="1" s="1"/>
  <c r="BG48" i="1" s="1"/>
  <c r="BF48" i="1" s="1"/>
  <c r="BE48" i="1" s="1"/>
  <c r="BD48" i="1" s="1"/>
  <c r="BC48" i="1" s="1"/>
  <c r="AT126" i="1"/>
  <c r="AS126" i="1"/>
  <c r="AR126" i="1" s="1"/>
  <c r="AQ126" i="1" s="1"/>
  <c r="AP126" i="1" s="1"/>
  <c r="AO126" i="1" s="1"/>
  <c r="AN126" i="1" s="1"/>
  <c r="AM126" i="1" s="1"/>
  <c r="AL126" i="1" s="1"/>
  <c r="AC103" i="1"/>
  <c r="AF103" i="1"/>
  <c r="I103" i="1"/>
  <c r="AT87" i="1"/>
  <c r="AS87" i="1" s="1"/>
  <c r="AR87" i="1" s="1"/>
  <c r="AQ87" i="1" s="1"/>
  <c r="AP87" i="1" s="1"/>
  <c r="AO87" i="1" s="1"/>
  <c r="AN87" i="1" s="1"/>
  <c r="AM87" i="1" s="1"/>
  <c r="AL87" i="1" s="1"/>
  <c r="AT236" i="1"/>
  <c r="AS236" i="1"/>
  <c r="AR236" i="1" s="1"/>
  <c r="AQ236" i="1" s="1"/>
  <c r="AP236" i="1"/>
  <c r="AO236" i="1" s="1"/>
  <c r="AN236" i="1" s="1"/>
  <c r="AM236" i="1" s="1"/>
  <c r="AL236" i="1" s="1"/>
  <c r="AN227" i="1"/>
  <c r="AM227" i="1" s="1"/>
  <c r="AL227" i="1" s="1"/>
  <c r="AP227" i="1"/>
  <c r="AO227" i="1" s="1"/>
  <c r="AT227" i="1"/>
  <c r="AS227" i="1" s="1"/>
  <c r="AR227" i="1" s="1"/>
  <c r="AQ227" i="1" s="1"/>
  <c r="BK34" i="1"/>
  <c r="BJ34" i="1" s="1"/>
  <c r="BI34" i="1" s="1"/>
  <c r="BH34" i="1" s="1"/>
  <c r="BG34" i="1" s="1"/>
  <c r="BF34" i="1" s="1"/>
  <c r="BE34" i="1" s="1"/>
  <c r="BD34" i="1" s="1"/>
  <c r="BC34" i="1" s="1"/>
  <c r="BK132" i="1"/>
  <c r="BJ132" i="1" s="1"/>
  <c r="BI132" i="1" s="1"/>
  <c r="BH132" i="1" s="1"/>
  <c r="BG132" i="1" s="1"/>
  <c r="BF132" i="1" s="1"/>
  <c r="BE132" i="1" s="1"/>
  <c r="BD132" i="1" s="1"/>
  <c r="BC132" i="1" s="1"/>
  <c r="AT132" i="1"/>
  <c r="AQ132" i="1"/>
  <c r="AP132" i="1" s="1"/>
  <c r="AO132" i="1" s="1"/>
  <c r="AN132" i="1"/>
  <c r="AM132" i="1" s="1"/>
  <c r="AL132" i="1" s="1"/>
  <c r="AS132" i="1"/>
  <c r="AR132" i="1" s="1"/>
  <c r="BJ5" i="1"/>
  <c r="BI5" i="1" s="1"/>
  <c r="BH5" i="1" s="1"/>
  <c r="BG5" i="1" s="1"/>
  <c r="BF5" i="1" s="1"/>
  <c r="BE5" i="1" s="1"/>
  <c r="BD5" i="1" s="1"/>
  <c r="BC5" i="1" s="1"/>
  <c r="BK5" i="1"/>
  <c r="BK26" i="1"/>
  <c r="BJ26" i="1" s="1"/>
  <c r="BI26" i="1" s="1"/>
  <c r="BH26" i="1" s="1"/>
  <c r="BG26" i="1"/>
  <c r="BF26" i="1" s="1"/>
  <c r="BE26" i="1" s="1"/>
  <c r="BD26" i="1" s="1"/>
  <c r="BC26" i="1" s="1"/>
  <c r="AQ106" i="1"/>
  <c r="AP106" i="1" s="1"/>
  <c r="AO106" i="1" s="1"/>
  <c r="AN106" i="1" s="1"/>
  <c r="AM106" i="1" s="1"/>
  <c r="AL106" i="1" s="1"/>
  <c r="AT106" i="1"/>
  <c r="AS106" i="1" s="1"/>
  <c r="AR106" i="1" s="1"/>
  <c r="AT170" i="1"/>
  <c r="AS170" i="1" s="1"/>
  <c r="AR170" i="1"/>
  <c r="AQ170" i="1" s="1"/>
  <c r="AP170" i="1" s="1"/>
  <c r="AO170" i="1" s="1"/>
  <c r="AN170" i="1" s="1"/>
  <c r="AM170" i="1" s="1"/>
  <c r="AL170" i="1" s="1"/>
  <c r="AT60" i="1"/>
  <c r="AS60" i="1" s="1"/>
  <c r="AR60" i="1" s="1"/>
  <c r="AQ60" i="1" s="1"/>
  <c r="AP60" i="1" s="1"/>
  <c r="AO60" i="1" s="1"/>
  <c r="AN60" i="1" s="1"/>
  <c r="AM60" i="1" s="1"/>
  <c r="AL60" i="1" s="1"/>
  <c r="AT75" i="1"/>
  <c r="AS75" i="1"/>
  <c r="AR75" i="1" s="1"/>
  <c r="AQ75" i="1" s="1"/>
  <c r="AP75" i="1"/>
  <c r="AO75" i="1" s="1"/>
  <c r="AN75" i="1" s="1"/>
  <c r="AM75" i="1" s="1"/>
  <c r="AL75" i="1" s="1"/>
  <c r="AT49" i="1"/>
  <c r="AS49" i="1" s="1"/>
  <c r="AR49" i="1" s="1"/>
  <c r="AQ49" i="1" s="1"/>
  <c r="AP49" i="1" s="1"/>
  <c r="AO49" i="1" s="1"/>
  <c r="AN49" i="1" s="1"/>
  <c r="AM49" i="1" s="1"/>
  <c r="AL49" i="1" s="1"/>
  <c r="AS48" i="1"/>
  <c r="AR48" i="1"/>
  <c r="AT48" i="1"/>
  <c r="AQ48" i="1"/>
  <c r="AP48" i="1"/>
  <c r="AO48" i="1" s="1"/>
  <c r="AN48" i="1" s="1"/>
  <c r="AM48" i="1" s="1"/>
  <c r="AL48" i="1" s="1"/>
  <c r="AT38" i="1"/>
  <c r="AQ38" i="1"/>
  <c r="AP38" i="1" s="1"/>
  <c r="AO38" i="1" s="1"/>
  <c r="AN38" i="1" s="1"/>
  <c r="AM38" i="1" s="1"/>
  <c r="AL38" i="1" s="1"/>
  <c r="AS38" i="1"/>
  <c r="AR38" i="1" s="1"/>
  <c r="AT25" i="1"/>
  <c r="AS25" i="1"/>
  <c r="AR25" i="1" s="1"/>
  <c r="AQ25" i="1"/>
  <c r="AP25" i="1" s="1"/>
  <c r="AO25" i="1" s="1"/>
  <c r="AN25" i="1" s="1"/>
  <c r="AM25" i="1" s="1"/>
  <c r="AL25" i="1" s="1"/>
  <c r="AS55" i="1"/>
  <c r="AT55" i="1"/>
  <c r="AR55" i="1"/>
  <c r="AQ55" i="1" s="1"/>
  <c r="AP55" i="1" s="1"/>
  <c r="AO55" i="1" s="1"/>
  <c r="AN55" i="1" s="1"/>
  <c r="AM55" i="1" s="1"/>
  <c r="AL55" i="1" s="1"/>
  <c r="AS228" i="1"/>
  <c r="AR228" i="1" s="1"/>
  <c r="AQ228" i="1" s="1"/>
  <c r="AP228" i="1" s="1"/>
  <c r="AO228" i="1" s="1"/>
  <c r="AN228" i="1" s="1"/>
  <c r="AM228" i="1" s="1"/>
  <c r="AL228" i="1" s="1"/>
  <c r="AT228" i="1"/>
  <c r="AS166" i="1"/>
  <c r="AR166" i="1" s="1"/>
  <c r="AQ166" i="1" s="1"/>
  <c r="AP166" i="1" s="1"/>
  <c r="AO166" i="1" s="1"/>
  <c r="AN166" i="1" s="1"/>
  <c r="AM166" i="1" s="1"/>
  <c r="AL166" i="1" s="1"/>
  <c r="AT166" i="1"/>
  <c r="AT198" i="1"/>
  <c r="AS198" i="1" s="1"/>
  <c r="AR198" i="1"/>
  <c r="AQ198" i="1" s="1"/>
  <c r="AP198" i="1" s="1"/>
  <c r="AO198" i="1" s="1"/>
  <c r="AN198" i="1" s="1"/>
  <c r="AM198" i="1" s="1"/>
  <c r="AL198" i="1" s="1"/>
  <c r="BI131" i="1"/>
  <c r="BH131" i="1" s="1"/>
  <c r="BG131" i="1" s="1"/>
  <c r="BF131" i="1" s="1"/>
  <c r="BE131" i="1" s="1"/>
  <c r="BD131" i="1" s="1"/>
  <c r="BC131" i="1" s="1"/>
  <c r="BJ131" i="1"/>
  <c r="BK131" i="1"/>
  <c r="AT131" i="1"/>
  <c r="AS131" i="1" s="1"/>
  <c r="AR131" i="1" s="1"/>
  <c r="AQ131" i="1"/>
  <c r="AP131" i="1" s="1"/>
  <c r="AO131" i="1" s="1"/>
  <c r="AN131" i="1" s="1"/>
  <c r="AM131" i="1" s="1"/>
  <c r="AL131" i="1" s="1"/>
  <c r="AS151" i="1"/>
  <c r="AR151" i="1" s="1"/>
  <c r="AQ151" i="1" s="1"/>
  <c r="AP151" i="1" s="1"/>
  <c r="AO151" i="1" s="1"/>
  <c r="AN151" i="1" s="1"/>
  <c r="AM151" i="1" s="1"/>
  <c r="AL151" i="1" s="1"/>
  <c r="AT151" i="1"/>
  <c r="AO79" i="1"/>
  <c r="AN79" i="1" s="1"/>
  <c r="AM79" i="1" s="1"/>
  <c r="AL79" i="1" s="1"/>
  <c r="AS79" i="1"/>
  <c r="AR79" i="1" s="1"/>
  <c r="AQ79" i="1" s="1"/>
  <c r="AP79" i="1" s="1"/>
  <c r="AT79" i="1"/>
  <c r="AO281" i="1"/>
  <c r="AN281" i="1" s="1"/>
  <c r="AM281" i="1" s="1"/>
  <c r="AL281" i="1" s="1"/>
  <c r="AS281" i="1"/>
  <c r="AR281" i="1" s="1"/>
  <c r="AQ281" i="1" s="1"/>
  <c r="AP281" i="1" s="1"/>
  <c r="AT281" i="1"/>
  <c r="BK60" i="1"/>
  <c r="BJ60" i="1"/>
  <c r="BI60" i="1" s="1"/>
  <c r="BH60" i="1" s="1"/>
  <c r="BG60" i="1"/>
  <c r="BF60" i="1" s="1"/>
  <c r="BE60" i="1" s="1"/>
  <c r="BD60" i="1" s="1"/>
  <c r="BC60" i="1" s="1"/>
  <c r="AT207" i="1"/>
  <c r="AS207" i="1" s="1"/>
  <c r="AR207" i="1" s="1"/>
  <c r="AQ207" i="1" s="1"/>
  <c r="AP207" i="1" s="1"/>
  <c r="AO207" i="1" s="1"/>
  <c r="AN207" i="1" s="1"/>
  <c r="AM207" i="1" s="1"/>
  <c r="AL207" i="1" s="1"/>
  <c r="AT24" i="1"/>
  <c r="AS24" i="1"/>
  <c r="AR24" i="1"/>
  <c r="AQ24" i="1" s="1"/>
  <c r="AP24" i="1" s="1"/>
  <c r="AO24" i="1" s="1"/>
  <c r="AN24" i="1"/>
  <c r="AM24" i="1" s="1"/>
  <c r="AL24" i="1" s="1"/>
  <c r="AT186" i="1"/>
  <c r="AS186" i="1" s="1"/>
  <c r="AR186" i="1" s="1"/>
  <c r="AQ186" i="1"/>
  <c r="AP186" i="1" s="1"/>
  <c r="AO186" i="1" s="1"/>
  <c r="AN186" i="1" s="1"/>
  <c r="AM186" i="1" s="1"/>
  <c r="AL186" i="1" s="1"/>
  <c r="BK102" i="1"/>
  <c r="BJ102" i="1" s="1"/>
  <c r="BI102" i="1" s="1"/>
  <c r="BH102" i="1"/>
  <c r="BG102" i="1" s="1"/>
  <c r="BF102" i="1"/>
  <c r="BE102" i="1" s="1"/>
  <c r="BD102" i="1" s="1"/>
  <c r="BC102" i="1" s="1"/>
  <c r="AP125" i="1"/>
  <c r="AO125" i="1" s="1"/>
  <c r="AN125" i="1" s="1"/>
  <c r="AM125" i="1" s="1"/>
  <c r="AL125" i="1" s="1"/>
  <c r="AT125" i="1"/>
  <c r="AS125" i="1"/>
  <c r="AR125" i="1" s="1"/>
  <c r="AQ125" i="1" s="1"/>
  <c r="AT98" i="1"/>
  <c r="AS98" i="1" s="1"/>
  <c r="AR98" i="1"/>
  <c r="AQ98" i="1" s="1"/>
  <c r="AP98" i="1" s="1"/>
  <c r="AO98" i="1" s="1"/>
  <c r="AN98" i="1" s="1"/>
  <c r="AM98" i="1" s="1"/>
  <c r="AL98" i="1" s="1"/>
  <c r="AT184" i="1"/>
  <c r="AS184" i="1" s="1"/>
  <c r="AR184" i="1"/>
  <c r="AQ184" i="1" s="1"/>
  <c r="AP184" i="1" s="1"/>
  <c r="AO184" i="1" s="1"/>
  <c r="AN184" i="1" s="1"/>
  <c r="AM184" i="1" s="1"/>
  <c r="AL184" i="1" s="1"/>
  <c r="AT91" i="1"/>
  <c r="AS91" i="1" s="1"/>
  <c r="AR91" i="1" s="1"/>
  <c r="AQ91" i="1" s="1"/>
  <c r="AP91" i="1" s="1"/>
  <c r="AO91" i="1" s="1"/>
  <c r="AN91" i="1" s="1"/>
  <c r="AM91" i="1" s="1"/>
  <c r="AL91" i="1" s="1"/>
  <c r="AO199" i="1"/>
  <c r="AN199" i="1" s="1"/>
  <c r="AM199" i="1" s="1"/>
  <c r="AL199" i="1" s="1"/>
  <c r="AR199" i="1"/>
  <c r="AQ199" i="1" s="1"/>
  <c r="AP199" i="1" s="1"/>
  <c r="AT199" i="1"/>
  <c r="AS199" i="1" s="1"/>
  <c r="AT23" i="1"/>
  <c r="AS23" i="1" s="1"/>
  <c r="AR23" i="1" s="1"/>
  <c r="AQ23" i="1" s="1"/>
  <c r="AP23" i="1" s="1"/>
  <c r="AO23" i="1" s="1"/>
  <c r="AN23" i="1" s="1"/>
  <c r="AM23" i="1" s="1"/>
  <c r="AL23" i="1" s="1"/>
  <c r="AS225" i="1"/>
  <c r="AR225" i="1" s="1"/>
  <c r="AQ225" i="1" s="1"/>
  <c r="AP225" i="1" s="1"/>
  <c r="AO225" i="1" s="1"/>
  <c r="AN225" i="1" s="1"/>
  <c r="AM225" i="1" s="1"/>
  <c r="AL225" i="1" s="1"/>
  <c r="AT225" i="1"/>
  <c r="BK70" i="1"/>
  <c r="BJ70" i="1" s="1"/>
  <c r="BI70" i="1" s="1"/>
  <c r="BH70" i="1" s="1"/>
  <c r="BG70" i="1"/>
  <c r="BF70" i="1" s="1"/>
  <c r="BE70" i="1" s="1"/>
  <c r="BD70" i="1" s="1"/>
  <c r="BC70" i="1" s="1"/>
  <c r="BJ124" i="1"/>
  <c r="BI124" i="1" s="1"/>
  <c r="BH124" i="1" s="1"/>
  <c r="BG124" i="1" s="1"/>
  <c r="BF124" i="1" s="1"/>
  <c r="BE124" i="1" s="1"/>
  <c r="BD124" i="1" s="1"/>
  <c r="BC124" i="1" s="1"/>
  <c r="BK124" i="1"/>
  <c r="AT140" i="1"/>
  <c r="AR140" i="1"/>
  <c r="AQ140" i="1" s="1"/>
  <c r="AP140" i="1"/>
  <c r="AO140" i="1" s="1"/>
  <c r="AN140" i="1"/>
  <c r="AM140" i="1" s="1"/>
  <c r="AL140" i="1" s="1"/>
  <c r="AS140" i="1"/>
  <c r="AT66" i="1"/>
  <c r="AS66" i="1"/>
  <c r="AR66" i="1" s="1"/>
  <c r="AQ66" i="1" s="1"/>
  <c r="AP66" i="1" s="1"/>
  <c r="AO66" i="1" s="1"/>
  <c r="AN66" i="1" s="1"/>
  <c r="AM66" i="1" s="1"/>
  <c r="AL66" i="1" s="1"/>
  <c r="BH36" i="1"/>
  <c r="BG36" i="1" s="1"/>
  <c r="BF36" i="1" s="1"/>
  <c r="BE36" i="1" s="1"/>
  <c r="BD36" i="1" s="1"/>
  <c r="BC36" i="1" s="1"/>
  <c r="BJ36" i="1"/>
  <c r="BI36" i="1"/>
  <c r="BK36" i="1"/>
  <c r="BE87" i="1"/>
  <c r="BD87" i="1" s="1"/>
  <c r="BC87" i="1" s="1"/>
  <c r="BK87" i="1"/>
  <c r="BJ87" i="1" s="1"/>
  <c r="BI87" i="1" s="1"/>
  <c r="BH87" i="1" s="1"/>
  <c r="BG87" i="1" s="1"/>
  <c r="BF87" i="1" s="1"/>
  <c r="BK46" i="1"/>
  <c r="BI46" i="1"/>
  <c r="BH46" i="1" s="1"/>
  <c r="BG46" i="1" s="1"/>
  <c r="BF46" i="1" s="1"/>
  <c r="BE46" i="1" s="1"/>
  <c r="BD46" i="1" s="1"/>
  <c r="BC46" i="1" s="1"/>
  <c r="BJ46" i="1"/>
  <c r="BK23" i="1"/>
  <c r="BJ23" i="1" s="1"/>
  <c r="BI23" i="1" s="1"/>
  <c r="BH23" i="1" s="1"/>
  <c r="BG23" i="1" s="1"/>
  <c r="BF23" i="1" s="1"/>
  <c r="BE23" i="1" s="1"/>
  <c r="BD23" i="1" s="1"/>
  <c r="BC23" i="1" s="1"/>
  <c r="AR134" i="1"/>
  <c r="AQ134" i="1" s="1"/>
  <c r="AT134" i="1"/>
  <c r="AS134" i="1" s="1"/>
  <c r="AP134" i="1"/>
  <c r="AO134" i="1" s="1"/>
  <c r="AN134" i="1" s="1"/>
  <c r="AM134" i="1" s="1"/>
  <c r="AL134" i="1" s="1"/>
  <c r="BK41" i="1"/>
  <c r="BG41" i="1"/>
  <c r="BF41" i="1" s="1"/>
  <c r="BE41" i="1" s="1"/>
  <c r="BD41" i="1" s="1"/>
  <c r="BC41" i="1" s="1"/>
  <c r="BJ41" i="1"/>
  <c r="BI41" i="1" s="1"/>
  <c r="BH41" i="1" s="1"/>
  <c r="AP223" i="1"/>
  <c r="AO223" i="1" s="1"/>
  <c r="AN223" i="1" s="1"/>
  <c r="AM223" i="1" s="1"/>
  <c r="AL223" i="1" s="1"/>
  <c r="AT223" i="1"/>
  <c r="AS223" i="1"/>
  <c r="AR223" i="1" s="1"/>
  <c r="AQ223" i="1" s="1"/>
  <c r="AR108" i="1"/>
  <c r="AQ108" i="1" s="1"/>
  <c r="AP108" i="1" s="1"/>
  <c r="AO108" i="1" s="1"/>
  <c r="AN108" i="1" s="1"/>
  <c r="AM108" i="1" s="1"/>
  <c r="AL108" i="1" s="1"/>
  <c r="AT108" i="1"/>
  <c r="AS108" i="1"/>
  <c r="BJ30" i="1"/>
  <c r="BI30" i="1" s="1"/>
  <c r="BH30" i="1" s="1"/>
  <c r="BG30" i="1" s="1"/>
  <c r="BF30" i="1" s="1"/>
  <c r="BE30" i="1" s="1"/>
  <c r="BD30" i="1" s="1"/>
  <c r="BC30" i="1" s="1"/>
  <c r="BK30" i="1"/>
  <c r="AT47" i="1"/>
  <c r="AS47" i="1" s="1"/>
  <c r="AR47" i="1" s="1"/>
  <c r="AQ47" i="1" s="1"/>
  <c r="AP47" i="1" s="1"/>
  <c r="AO47" i="1" s="1"/>
  <c r="AN47" i="1" s="1"/>
  <c r="AM47" i="1" s="1"/>
  <c r="AL47" i="1" s="1"/>
  <c r="BJ104" i="1"/>
  <c r="BI104" i="1" s="1"/>
  <c r="BH104" i="1" s="1"/>
  <c r="BG104" i="1" s="1"/>
  <c r="BF104" i="1" s="1"/>
  <c r="BE104" i="1" s="1"/>
  <c r="BD104" i="1" s="1"/>
  <c r="BC104" i="1" s="1"/>
  <c r="BK104" i="1"/>
  <c r="AT39" i="1"/>
  <c r="AS39" i="1" s="1"/>
  <c r="AR39" i="1" s="1"/>
  <c r="AQ39" i="1" s="1"/>
  <c r="AP39" i="1" s="1"/>
  <c r="AO39" i="1" s="1"/>
  <c r="AN39" i="1" s="1"/>
  <c r="AM39" i="1" s="1"/>
  <c r="AL39" i="1" s="1"/>
  <c r="BK76" i="1"/>
  <c r="BJ76" i="1" s="1"/>
  <c r="BI76" i="1" s="1"/>
  <c r="BH76" i="1"/>
  <c r="BG76" i="1" s="1"/>
  <c r="BF76" i="1" s="1"/>
  <c r="BE76" i="1" s="1"/>
  <c r="BD76" i="1" s="1"/>
  <c r="BC76" i="1" s="1"/>
  <c r="BJ112" i="1"/>
  <c r="BI112" i="1" s="1"/>
  <c r="BH112" i="1" s="1"/>
  <c r="BG112" i="1" s="1"/>
  <c r="BF112" i="1" s="1"/>
  <c r="BE112" i="1" s="1"/>
  <c r="BD112" i="1" s="1"/>
  <c r="BC112" i="1" s="1"/>
  <c r="BK112" i="1"/>
  <c r="AT73" i="1"/>
  <c r="AS73" i="1"/>
  <c r="AR73" i="1"/>
  <c r="AQ73" i="1" s="1"/>
  <c r="AP73" i="1" s="1"/>
  <c r="AO73" i="1" s="1"/>
  <c r="AN73" i="1" s="1"/>
  <c r="AM73" i="1" s="1"/>
  <c r="AL73" i="1" s="1"/>
  <c r="BK85" i="1"/>
  <c r="BJ85" i="1" s="1"/>
  <c r="BI85" i="1" s="1"/>
  <c r="BH85" i="1" s="1"/>
  <c r="BG85" i="1" s="1"/>
  <c r="BF85" i="1" s="1"/>
  <c r="BE85" i="1" s="1"/>
  <c r="BD85" i="1" s="1"/>
  <c r="BC85" i="1" s="1"/>
  <c r="BJ6" i="1"/>
  <c r="BI6" i="1" s="1"/>
  <c r="BH6" i="1" s="1"/>
  <c r="BG6" i="1" s="1"/>
  <c r="BF6" i="1" s="1"/>
  <c r="BE6" i="1" s="1"/>
  <c r="BD6" i="1" s="1"/>
  <c r="BC6" i="1" s="1"/>
  <c r="BK6" i="1"/>
  <c r="BK53" i="1"/>
  <c r="BJ53" i="1"/>
  <c r="BI53" i="1" s="1"/>
  <c r="BH53" i="1" s="1"/>
  <c r="BG53" i="1" s="1"/>
  <c r="BF53" i="1" s="1"/>
  <c r="BE53" i="1" s="1"/>
  <c r="BD53" i="1" s="1"/>
  <c r="BC53" i="1" s="1"/>
  <c r="BJ88" i="1"/>
  <c r="BI88" i="1" s="1"/>
  <c r="BH88" i="1" s="1"/>
  <c r="BG88" i="1" s="1"/>
  <c r="BF88" i="1" s="1"/>
  <c r="BE88" i="1" s="1"/>
  <c r="BD88" i="1" s="1"/>
  <c r="BC88" i="1" s="1"/>
  <c r="BK88" i="1"/>
  <c r="AC227" i="1"/>
  <c r="I227" i="1"/>
  <c r="AF227" i="1"/>
  <c r="AT283" i="1"/>
  <c r="AS283" i="1"/>
  <c r="AR283" i="1"/>
  <c r="AQ283" i="1" s="1"/>
  <c r="AP283" i="1" s="1"/>
  <c r="AO283" i="1" s="1"/>
  <c r="AN283" i="1" s="1"/>
  <c r="AM283" i="1" s="1"/>
  <c r="AL283" i="1" s="1"/>
  <c r="AC175" i="1"/>
  <c r="I175" i="1"/>
  <c r="AF175" i="1"/>
  <c r="AR69" i="1"/>
  <c r="AQ69" i="1" s="1"/>
  <c r="AP69" i="1" s="1"/>
  <c r="AO69" i="1" s="1"/>
  <c r="AN69" i="1" s="1"/>
  <c r="AM69" i="1" s="1"/>
  <c r="AL69" i="1" s="1"/>
  <c r="AT69" i="1"/>
  <c r="AS69" i="1" s="1"/>
  <c r="AT214" i="1"/>
  <c r="AS214" i="1"/>
  <c r="AR214" i="1"/>
  <c r="AQ214" i="1" s="1"/>
  <c r="AP214" i="1" s="1"/>
  <c r="AO214" i="1" s="1"/>
  <c r="AN214" i="1" s="1"/>
  <c r="AM214" i="1" s="1"/>
  <c r="AL214" i="1" s="1"/>
  <c r="BI52" i="1"/>
  <c r="BH52" i="1" s="1"/>
  <c r="BG52" i="1" s="1"/>
  <c r="BF52" i="1" s="1"/>
  <c r="BE52" i="1" s="1"/>
  <c r="BD52" i="1" s="1"/>
  <c r="BC52" i="1" s="1"/>
  <c r="BK52" i="1"/>
  <c r="BJ52" i="1" s="1"/>
  <c r="BK128" i="1"/>
  <c r="BJ128" i="1"/>
  <c r="BI128" i="1" s="1"/>
  <c r="BH128" i="1"/>
  <c r="BG128" i="1" s="1"/>
  <c r="BF128" i="1" s="1"/>
  <c r="BE128" i="1" s="1"/>
  <c r="BD128" i="1" s="1"/>
  <c r="BC128" i="1" s="1"/>
  <c r="AP246" i="1"/>
  <c r="AO246" i="1" s="1"/>
  <c r="AN246" i="1" s="1"/>
  <c r="AM246" i="1" s="1"/>
  <c r="AL246" i="1" s="1"/>
  <c r="AT246" i="1"/>
  <c r="AS246" i="1" s="1"/>
  <c r="AR246" i="1" s="1"/>
  <c r="AQ246" i="1" s="1"/>
  <c r="AT124" i="1"/>
  <c r="AS124" i="1" s="1"/>
  <c r="AR124" i="1" s="1"/>
  <c r="AQ124" i="1" s="1"/>
  <c r="AP124" i="1" s="1"/>
  <c r="AO124" i="1" s="1"/>
  <c r="AN124" i="1" s="1"/>
  <c r="AM124" i="1" s="1"/>
  <c r="AL124" i="1" s="1"/>
  <c r="AT221" i="1"/>
  <c r="AS221" i="1"/>
  <c r="AR221" i="1" s="1"/>
  <c r="AQ221" i="1" s="1"/>
  <c r="AP221" i="1" s="1"/>
  <c r="AO221" i="1" s="1"/>
  <c r="AN221" i="1" s="1"/>
  <c r="AM221" i="1" s="1"/>
  <c r="AL221" i="1" s="1"/>
  <c r="AT241" i="1"/>
  <c r="AS241" i="1" s="1"/>
  <c r="AR241" i="1" s="1"/>
  <c r="AQ241" i="1" s="1"/>
  <c r="AP241" i="1" s="1"/>
  <c r="AO241" i="1" s="1"/>
  <c r="AN241" i="1" s="1"/>
  <c r="AM241" i="1" s="1"/>
  <c r="AL241" i="1" s="1"/>
  <c r="AT82" i="1"/>
  <c r="AS82" i="1"/>
  <c r="AR82" i="1" s="1"/>
  <c r="AQ82" i="1" s="1"/>
  <c r="AP82" i="1" s="1"/>
  <c r="AO82" i="1" s="1"/>
  <c r="AN82" i="1" s="1"/>
  <c r="AM82" i="1" s="1"/>
  <c r="AL82" i="1" s="1"/>
  <c r="AT252" i="1"/>
  <c r="AS252" i="1" s="1"/>
  <c r="AR252" i="1" s="1"/>
  <c r="AQ252" i="1" s="1"/>
  <c r="AP252" i="1" s="1"/>
  <c r="AO252" i="1" s="1"/>
  <c r="AN252" i="1" s="1"/>
  <c r="AM252" i="1" s="1"/>
  <c r="AL252" i="1" s="1"/>
  <c r="AT231" i="1"/>
  <c r="AS231" i="1"/>
  <c r="AR231" i="1"/>
  <c r="AQ231" i="1" s="1"/>
  <c r="AP231" i="1" s="1"/>
  <c r="AO231" i="1" s="1"/>
  <c r="AN231" i="1" s="1"/>
  <c r="AM231" i="1" s="1"/>
  <c r="AL231" i="1" s="1"/>
  <c r="AT196" i="1"/>
  <c r="AS196" i="1" s="1"/>
  <c r="AR196" i="1" s="1"/>
  <c r="AQ196" i="1" s="1"/>
  <c r="AP196" i="1" s="1"/>
  <c r="AO196" i="1" s="1"/>
  <c r="AN196" i="1" s="1"/>
  <c r="AM196" i="1" s="1"/>
  <c r="AL196" i="1" s="1"/>
  <c r="AT50" i="1"/>
  <c r="AS50" i="1" s="1"/>
  <c r="AR50" i="1" s="1"/>
  <c r="AQ50" i="1" s="1"/>
  <c r="AP50" i="1" s="1"/>
  <c r="AO50" i="1" s="1"/>
  <c r="AN50" i="1" s="1"/>
  <c r="AM50" i="1" s="1"/>
  <c r="AL50" i="1" s="1"/>
  <c r="AT258" i="1"/>
  <c r="AS258" i="1"/>
  <c r="AR258" i="1"/>
  <c r="AQ258" i="1" s="1"/>
  <c r="AP258" i="1" s="1"/>
  <c r="AO258" i="1"/>
  <c r="AN258" i="1" s="1"/>
  <c r="AM258" i="1" s="1"/>
  <c r="AL258" i="1" s="1"/>
  <c r="AT70" i="1"/>
  <c r="AS70" i="1" s="1"/>
  <c r="AR70" i="1" s="1"/>
  <c r="AQ70" i="1" s="1"/>
  <c r="AP70" i="1" s="1"/>
  <c r="AO70" i="1" s="1"/>
  <c r="AN70" i="1" s="1"/>
  <c r="AM70" i="1" s="1"/>
  <c r="AL70" i="1" s="1"/>
  <c r="AT180" i="1"/>
  <c r="AS180" i="1" s="1"/>
  <c r="AR180" i="1" s="1"/>
  <c r="AQ180" i="1" s="1"/>
  <c r="AP180" i="1" s="1"/>
  <c r="AO180" i="1" s="1"/>
  <c r="AN180" i="1" s="1"/>
  <c r="AM180" i="1" s="1"/>
  <c r="AL180" i="1" s="1"/>
  <c r="AT275" i="1"/>
  <c r="AS275" i="1" s="1"/>
  <c r="AR275" i="1" s="1"/>
  <c r="AQ275" i="1" s="1"/>
  <c r="AP275" i="1" s="1"/>
  <c r="AO275" i="1" s="1"/>
  <c r="AN275" i="1" s="1"/>
  <c r="AM275" i="1" s="1"/>
  <c r="AL275" i="1" s="1"/>
  <c r="AT128" i="1"/>
  <c r="AS128" i="1" s="1"/>
  <c r="AR128" i="1" s="1"/>
  <c r="AQ128" i="1" s="1"/>
  <c r="AP128" i="1" s="1"/>
  <c r="AO128" i="1" s="1"/>
  <c r="AN128" i="1" s="1"/>
  <c r="AM128" i="1" s="1"/>
  <c r="AL128" i="1" s="1"/>
  <c r="BK127" i="1"/>
  <c r="BJ127" i="1" s="1"/>
  <c r="BI127" i="1" s="1"/>
  <c r="BH127" i="1" s="1"/>
  <c r="BG127" i="1" s="1"/>
  <c r="BF127" i="1" s="1"/>
  <c r="BE127" i="1" s="1"/>
  <c r="BD127" i="1" s="1"/>
  <c r="BC127" i="1" s="1"/>
  <c r="BK4" i="1"/>
  <c r="BJ4" i="1" s="1"/>
  <c r="BI4" i="1" s="1"/>
  <c r="BH4" i="1" s="1"/>
  <c r="BG4" i="1" s="1"/>
  <c r="BF4" i="1" s="1"/>
  <c r="BE4" i="1" s="1"/>
  <c r="BD4" i="1" s="1"/>
  <c r="BC4" i="1" s="1"/>
  <c r="AT189" i="1"/>
  <c r="AS189" i="1"/>
  <c r="AR189" i="1" s="1"/>
  <c r="AQ189" i="1" s="1"/>
  <c r="AP189" i="1" s="1"/>
  <c r="AO189" i="1" s="1"/>
  <c r="AN189" i="1" s="1"/>
  <c r="AM189" i="1" s="1"/>
  <c r="AL189" i="1" s="1"/>
  <c r="BJ130" i="1"/>
  <c r="BI130" i="1" s="1"/>
  <c r="BK130" i="1"/>
  <c r="BH130" i="1"/>
  <c r="BG130" i="1" s="1"/>
  <c r="BF130" i="1" s="1"/>
  <c r="BE130" i="1" s="1"/>
  <c r="BD130" i="1" s="1"/>
  <c r="BC130" i="1" s="1"/>
  <c r="AT130" i="1"/>
  <c r="AS130" i="1" s="1"/>
  <c r="AR130" i="1" s="1"/>
  <c r="AQ130" i="1" s="1"/>
  <c r="AP130" i="1" s="1"/>
  <c r="AO130" i="1" s="1"/>
  <c r="AN130" i="1" s="1"/>
  <c r="AM130" i="1" s="1"/>
  <c r="AL130" i="1" s="1"/>
  <c r="BH138" i="1"/>
  <c r="BG138" i="1" s="1"/>
  <c r="BJ138" i="1"/>
  <c r="BI138" i="1" s="1"/>
  <c r="BK138" i="1"/>
  <c r="BF138" i="1"/>
  <c r="BE138" i="1" s="1"/>
  <c r="BD138" i="1" s="1"/>
  <c r="BC138" i="1" s="1"/>
  <c r="AT100" i="1"/>
  <c r="AS100" i="1" s="1"/>
  <c r="AR100" i="1" s="1"/>
  <c r="AQ100" i="1" s="1"/>
  <c r="AP100" i="1" s="1"/>
  <c r="AO100" i="1" s="1"/>
  <c r="AN100" i="1" s="1"/>
  <c r="AM100" i="1" s="1"/>
  <c r="AL100" i="1" s="1"/>
  <c r="BK135" i="1"/>
  <c r="BJ135" i="1"/>
  <c r="BI135" i="1" s="1"/>
  <c r="BH135" i="1" s="1"/>
  <c r="BG135" i="1" s="1"/>
  <c r="BF135" i="1" s="1"/>
  <c r="BE135" i="1" s="1"/>
  <c r="BD135" i="1" s="1"/>
  <c r="BC135" i="1" s="1"/>
  <c r="AR136" i="1"/>
  <c r="AQ136" i="1"/>
  <c r="AP136" i="1" s="1"/>
  <c r="AO136" i="1"/>
  <c r="AN136" i="1" s="1"/>
  <c r="AM136" i="1" s="1"/>
  <c r="AL136" i="1" s="1"/>
  <c r="AS136" i="1"/>
  <c r="AT136" i="1"/>
  <c r="AT165" i="1"/>
  <c r="AS165" i="1" s="1"/>
  <c r="AR165" i="1" s="1"/>
  <c r="AQ165" i="1" s="1"/>
  <c r="AP165" i="1" s="1"/>
  <c r="AO165" i="1" s="1"/>
  <c r="AN165" i="1" s="1"/>
  <c r="AM165" i="1" s="1"/>
  <c r="AL165" i="1" s="1"/>
  <c r="BK110" i="1"/>
  <c r="BJ110" i="1"/>
  <c r="BI110" i="1" s="1"/>
  <c r="BH110" i="1" s="1"/>
  <c r="BG110" i="1" s="1"/>
  <c r="BF110" i="1" s="1"/>
  <c r="BE110" i="1" s="1"/>
  <c r="BD110" i="1" s="1"/>
  <c r="BC110" i="1" s="1"/>
  <c r="BJ91" i="1"/>
  <c r="BK91" i="1"/>
  <c r="BI91" i="1"/>
  <c r="BH91" i="1" s="1"/>
  <c r="BG91" i="1" s="1"/>
  <c r="BF91" i="1" s="1"/>
  <c r="BE91" i="1" s="1"/>
  <c r="BD91" i="1" s="1"/>
  <c r="BC91" i="1" s="1"/>
  <c r="BI118" i="1"/>
  <c r="BH118" i="1" s="1"/>
  <c r="BG118" i="1" s="1"/>
  <c r="BF118" i="1" s="1"/>
  <c r="BE118" i="1" s="1"/>
  <c r="BD118" i="1" s="1"/>
  <c r="BC118" i="1" s="1"/>
  <c r="BK118" i="1"/>
  <c r="BJ118" i="1" s="1"/>
  <c r="BK99" i="1"/>
  <c r="BJ99" i="1"/>
  <c r="BI99" i="1" s="1"/>
  <c r="BH99" i="1" s="1"/>
  <c r="BG99" i="1" s="1"/>
  <c r="BF99" i="1" s="1"/>
  <c r="BE99" i="1" s="1"/>
  <c r="BD99" i="1" s="1"/>
  <c r="BC99" i="1" s="1"/>
  <c r="BJ56" i="1"/>
  <c r="BI56" i="1" s="1"/>
  <c r="BH56" i="1" s="1"/>
  <c r="BK56" i="1"/>
  <c r="BG56" i="1"/>
  <c r="BF56" i="1" s="1"/>
  <c r="BE56" i="1" s="1"/>
  <c r="BD56" i="1" s="1"/>
  <c r="BC56" i="1" s="1"/>
  <c r="AT153" i="1"/>
  <c r="AS153" i="1" s="1"/>
  <c r="AR153" i="1" s="1"/>
  <c r="AQ153" i="1" s="1"/>
  <c r="AP153" i="1" s="1"/>
  <c r="AO153" i="1" s="1"/>
  <c r="AN153" i="1" s="1"/>
  <c r="AM153" i="1" s="1"/>
  <c r="AL153" i="1" s="1"/>
  <c r="BK58" i="1"/>
  <c r="BJ58" i="1" s="1"/>
  <c r="BI58" i="1"/>
  <c r="BH58" i="1" s="1"/>
  <c r="BG58" i="1"/>
  <c r="BF58" i="1" s="1"/>
  <c r="BE58" i="1" s="1"/>
  <c r="BD58" i="1" s="1"/>
  <c r="BC58" i="1" s="1"/>
  <c r="BK42" i="1"/>
  <c r="BJ42" i="1" s="1"/>
  <c r="BI42" i="1"/>
  <c r="BH42" i="1" s="1"/>
  <c r="BG42" i="1" s="1"/>
  <c r="BF42" i="1" s="1"/>
  <c r="BE42" i="1" s="1"/>
  <c r="BD42" i="1" s="1"/>
  <c r="BC42" i="1" s="1"/>
  <c r="BK39" i="1"/>
  <c r="BJ39" i="1"/>
  <c r="BI39" i="1"/>
  <c r="BH39" i="1"/>
  <c r="BG39" i="1" s="1"/>
  <c r="BF39" i="1"/>
  <c r="BE39" i="1" s="1"/>
  <c r="BD39" i="1" s="1"/>
  <c r="BC39" i="1" s="1"/>
  <c r="BJ93" i="1"/>
  <c r="BI93" i="1" s="1"/>
  <c r="BK93" i="1"/>
  <c r="BH93" i="1"/>
  <c r="BG93" i="1"/>
  <c r="BF93" i="1" s="1"/>
  <c r="BE93" i="1" s="1"/>
  <c r="BD93" i="1" s="1"/>
  <c r="BC93" i="1" s="1"/>
  <c r="BJ18" i="1"/>
  <c r="BI18" i="1"/>
  <c r="BH18" i="1" s="1"/>
  <c r="BG18" i="1" s="1"/>
  <c r="BF18" i="1" s="1"/>
  <c r="BE18" i="1" s="1"/>
  <c r="BD18" i="1" s="1"/>
  <c r="BC18" i="1" s="1"/>
  <c r="BK18" i="1"/>
  <c r="BK117" i="1"/>
  <c r="BJ117" i="1"/>
  <c r="BI117" i="1" s="1"/>
  <c r="BH117" i="1" s="1"/>
  <c r="BG117" i="1" s="1"/>
  <c r="BF117" i="1" s="1"/>
  <c r="BE117" i="1" s="1"/>
  <c r="BD117" i="1" s="1"/>
  <c r="BC117" i="1" s="1"/>
  <c r="BK77" i="1"/>
  <c r="BI77" i="1"/>
  <c r="BH77" i="1"/>
  <c r="BG77" i="1" s="1"/>
  <c r="BF77" i="1" s="1"/>
  <c r="BE77" i="1" s="1"/>
  <c r="BD77" i="1" s="1"/>
  <c r="BC77" i="1" s="1"/>
  <c r="BJ77" i="1"/>
  <c r="BK9" i="1"/>
  <c r="BJ9" i="1" s="1"/>
  <c r="BI9" i="1"/>
  <c r="BH9" i="1" s="1"/>
  <c r="BG9" i="1" s="1"/>
  <c r="BF9" i="1" s="1"/>
  <c r="BE9" i="1" s="1"/>
  <c r="BD9" i="1" s="1"/>
  <c r="BC9" i="1" s="1"/>
  <c r="BJ108" i="1"/>
  <c r="BI108" i="1" s="1"/>
  <c r="BH108" i="1"/>
  <c r="BG108" i="1" s="1"/>
  <c r="BF108" i="1" s="1"/>
  <c r="BE108" i="1" s="1"/>
  <c r="BD108" i="1" s="1"/>
  <c r="BC108" i="1" s="1"/>
  <c r="BK108" i="1"/>
  <c r="AT65" i="1"/>
  <c r="AS65" i="1" s="1"/>
  <c r="AR65" i="1" s="1"/>
  <c r="AQ65" i="1" s="1"/>
  <c r="AP65" i="1" s="1"/>
  <c r="AO65" i="1" s="1"/>
  <c r="AN65" i="1" s="1"/>
  <c r="AM65" i="1" s="1"/>
  <c r="AL65" i="1" s="1"/>
  <c r="AT257" i="1"/>
  <c r="AR257" i="1"/>
  <c r="AQ257" i="1" s="1"/>
  <c r="AP257" i="1" s="1"/>
  <c r="AO257" i="1" s="1"/>
  <c r="AN257" i="1" s="1"/>
  <c r="AM257" i="1" s="1"/>
  <c r="AL257" i="1" s="1"/>
  <c r="AS257" i="1"/>
  <c r="AT95" i="1"/>
  <c r="AS95" i="1" s="1"/>
  <c r="AR95" i="1" s="1"/>
  <c r="AQ95" i="1" s="1"/>
  <c r="AP95" i="1" s="1"/>
  <c r="AO95" i="1" s="1"/>
  <c r="AN95" i="1" s="1"/>
  <c r="AM95" i="1" s="1"/>
  <c r="AL95" i="1" s="1"/>
  <c r="BK12" i="1"/>
  <c r="BJ12" i="1"/>
  <c r="BI12" i="1" s="1"/>
  <c r="BH12" i="1" s="1"/>
  <c r="BG12" i="1" s="1"/>
  <c r="BF12" i="1" s="1"/>
  <c r="BE12" i="1" s="1"/>
  <c r="BD12" i="1" s="1"/>
  <c r="BC12" i="1" s="1"/>
  <c r="AS58" i="1"/>
  <c r="AR58" i="1" s="1"/>
  <c r="AQ58" i="1" s="1"/>
  <c r="AP58" i="1" s="1"/>
  <c r="AO58" i="1" s="1"/>
  <c r="AN58" i="1" s="1"/>
  <c r="AM58" i="1" s="1"/>
  <c r="AL58" i="1" s="1"/>
  <c r="AT58" i="1"/>
  <c r="BK120" i="1"/>
  <c r="BJ120" i="1" s="1"/>
  <c r="BI120" i="1" s="1"/>
  <c r="BH120" i="1" s="1"/>
  <c r="BG120" i="1" s="1"/>
  <c r="BF120" i="1" s="1"/>
  <c r="BE120" i="1" s="1"/>
  <c r="BD120" i="1" s="1"/>
  <c r="BC120" i="1" s="1"/>
  <c r="BK27" i="1"/>
  <c r="BJ27" i="1" s="1"/>
  <c r="BI27" i="1" s="1"/>
  <c r="BH27" i="1" s="1"/>
  <c r="BG27" i="1" s="1"/>
  <c r="BF27" i="1" s="1"/>
  <c r="BE27" i="1" s="1"/>
  <c r="BD27" i="1" s="1"/>
  <c r="BC27" i="1" s="1"/>
  <c r="BK67" i="1"/>
  <c r="BJ67" i="1" s="1"/>
  <c r="BI67" i="1"/>
  <c r="BH67" i="1" s="1"/>
  <c r="BG67" i="1" s="1"/>
  <c r="BF67" i="1" s="1"/>
  <c r="BE67" i="1" s="1"/>
  <c r="BD67" i="1" s="1"/>
  <c r="BC67" i="1" s="1"/>
  <c r="AT137" i="1"/>
  <c r="AS137" i="1"/>
  <c r="AR137" i="1"/>
  <c r="AQ137" i="1"/>
  <c r="AP137" i="1" s="1"/>
  <c r="AO137" i="1" s="1"/>
  <c r="AN137" i="1" s="1"/>
  <c r="AM137" i="1" s="1"/>
  <c r="AL137" i="1" s="1"/>
  <c r="BK74" i="1"/>
  <c r="BJ74" i="1" s="1"/>
  <c r="BI74" i="1" s="1"/>
  <c r="BH74" i="1" s="1"/>
  <c r="BG74" i="1" s="1"/>
  <c r="BF74" i="1" s="1"/>
  <c r="BE74" i="1" s="1"/>
  <c r="BD74" i="1" s="1"/>
  <c r="BC74" i="1" s="1"/>
  <c r="BK100" i="1"/>
  <c r="BJ100" i="1" s="1"/>
  <c r="BI100" i="1" s="1"/>
  <c r="BH100" i="1" s="1"/>
  <c r="BG100" i="1" s="1"/>
  <c r="BF100" i="1" s="1"/>
  <c r="BE100" i="1" s="1"/>
  <c r="BD100" i="1" s="1"/>
  <c r="BC100" i="1" s="1"/>
  <c r="BJ8" i="1"/>
  <c r="BI8" i="1" s="1"/>
  <c r="BH8" i="1" s="1"/>
  <c r="BG8" i="1" s="1"/>
  <c r="BF8" i="1" s="1"/>
  <c r="BE8" i="1" s="1"/>
  <c r="BD8" i="1" s="1"/>
  <c r="BC8" i="1" s="1"/>
  <c r="BK8" i="1"/>
  <c r="BK44" i="1"/>
  <c r="BJ44" i="1"/>
  <c r="BI44" i="1" s="1"/>
  <c r="BH44" i="1" s="1"/>
  <c r="BG44" i="1" s="1"/>
  <c r="BF44" i="1" s="1"/>
  <c r="BE44" i="1" s="1"/>
  <c r="BD44" i="1" s="1"/>
  <c r="BC44" i="1" s="1"/>
  <c r="BK103" i="1"/>
  <c r="BJ103" i="1" s="1"/>
  <c r="BI103" i="1" s="1"/>
  <c r="BH103" i="1" s="1"/>
  <c r="BG103" i="1" s="1"/>
  <c r="BF103" i="1" s="1"/>
  <c r="BE103" i="1" s="1"/>
  <c r="BD103" i="1" s="1"/>
  <c r="BC103" i="1" s="1"/>
  <c r="AC131" i="1"/>
  <c r="I131" i="1"/>
  <c r="AF131" i="1"/>
  <c r="I202" i="1"/>
  <c r="AF202" i="1"/>
  <c r="AC202" i="1"/>
  <c r="AF283" i="1"/>
  <c r="AC283" i="1"/>
  <c r="K283" i="1"/>
  <c r="AF219" i="1"/>
  <c r="AC219" i="1"/>
  <c r="I219" i="1"/>
  <c r="AR45" i="1"/>
  <c r="AQ45" i="1" s="1"/>
  <c r="AP45" i="1" s="1"/>
  <c r="AO45" i="1" s="1"/>
  <c r="AN45" i="1" s="1"/>
  <c r="AM45" i="1" s="1"/>
  <c r="AL45" i="1" s="1"/>
  <c r="AT45" i="1"/>
  <c r="AS45" i="1"/>
  <c r="AT62" i="1"/>
  <c r="AS62" i="1" s="1"/>
  <c r="AR62" i="1" s="1"/>
  <c r="AQ62" i="1" s="1"/>
  <c r="AP62" i="1" s="1"/>
  <c r="AO62" i="1" s="1"/>
  <c r="AN62" i="1" s="1"/>
  <c r="AM62" i="1" s="1"/>
  <c r="AL62" i="1" s="1"/>
  <c r="AT233" i="1"/>
  <c r="AS233" i="1" s="1"/>
  <c r="AR233" i="1" s="1"/>
  <c r="AQ233" i="1" s="1"/>
  <c r="AP233" i="1" s="1"/>
  <c r="AO233" i="1" s="1"/>
  <c r="AN233" i="1" s="1"/>
  <c r="AM233" i="1" s="1"/>
  <c r="AL233" i="1" s="1"/>
  <c r="BK137" i="1"/>
  <c r="BJ137" i="1" s="1"/>
  <c r="BI137" i="1" s="1"/>
  <c r="BH137" i="1" s="1"/>
  <c r="BG137" i="1" s="1"/>
  <c r="BF137" i="1" s="1"/>
  <c r="BE137" i="1" s="1"/>
  <c r="BD137" i="1" s="1"/>
  <c r="BC137" i="1" s="1"/>
  <c r="AT84" i="1"/>
  <c r="AS84" i="1"/>
  <c r="AR84" i="1" s="1"/>
  <c r="AQ84" i="1" s="1"/>
  <c r="AP84" i="1" s="1"/>
  <c r="AO84" i="1" s="1"/>
  <c r="AN84" i="1" s="1"/>
  <c r="AM84" i="1" s="1"/>
  <c r="AL84" i="1" s="1"/>
  <c r="AS68" i="1"/>
  <c r="AT68" i="1"/>
  <c r="AR68" i="1"/>
  <c r="AQ68" i="1" s="1"/>
  <c r="AP68" i="1" s="1"/>
  <c r="AO68" i="1" s="1"/>
  <c r="AN68" i="1" s="1"/>
  <c r="AM68" i="1" s="1"/>
  <c r="AL68" i="1" s="1"/>
  <c r="AT122" i="1"/>
  <c r="AS122" i="1" s="1"/>
  <c r="AR122" i="1" s="1"/>
  <c r="AQ122" i="1" s="1"/>
  <c r="AP122" i="1" s="1"/>
  <c r="AO122" i="1" s="1"/>
  <c r="AN122" i="1" s="1"/>
  <c r="AM122" i="1" s="1"/>
  <c r="AL122" i="1" s="1"/>
  <c r="AT211" i="1"/>
  <c r="AS211" i="1"/>
  <c r="AR211" i="1" s="1"/>
  <c r="AQ211" i="1" s="1"/>
  <c r="AP211" i="1" s="1"/>
  <c r="AO211" i="1" s="1"/>
  <c r="AN211" i="1" s="1"/>
  <c r="AM211" i="1" s="1"/>
  <c r="AL211" i="1" s="1"/>
  <c r="AT35" i="1"/>
  <c r="AS35" i="1"/>
  <c r="AR35" i="1" s="1"/>
  <c r="AQ35" i="1"/>
  <c r="AP35" i="1"/>
  <c r="AO35" i="1" s="1"/>
  <c r="AN35" i="1" s="1"/>
  <c r="AM35" i="1" s="1"/>
  <c r="AL35" i="1" s="1"/>
  <c r="I51" i="1"/>
  <c r="AF51" i="1"/>
  <c r="AC51" i="1"/>
  <c r="AF171" i="1"/>
  <c r="AC171" i="1"/>
  <c r="I171" i="1"/>
  <c r="AC199" i="1"/>
  <c r="I199" i="1"/>
  <c r="AF199" i="1"/>
  <c r="AF117" i="1"/>
  <c r="AC117" i="1"/>
  <c r="I117" i="1"/>
  <c r="AT43" i="1"/>
  <c r="AS43" i="1" s="1"/>
  <c r="AR43" i="1" s="1"/>
  <c r="AQ43" i="1" s="1"/>
  <c r="AP43" i="1" s="1"/>
  <c r="AO43" i="1" s="1"/>
  <c r="AN43" i="1" s="1"/>
  <c r="AM43" i="1" s="1"/>
  <c r="AL43" i="1" s="1"/>
  <c r="AT248" i="1"/>
  <c r="AS248" i="1"/>
  <c r="AR248" i="1" s="1"/>
  <c r="AQ248" i="1" s="1"/>
  <c r="AP248" i="1" s="1"/>
  <c r="AO248" i="1" s="1"/>
  <c r="AN248" i="1" s="1"/>
  <c r="AM248" i="1" s="1"/>
  <c r="AL248" i="1" s="1"/>
  <c r="AT204" i="1"/>
  <c r="AS204" i="1" s="1"/>
  <c r="AR204" i="1"/>
  <c r="AQ204" i="1"/>
  <c r="AP204" i="1" s="1"/>
  <c r="AO204" i="1" s="1"/>
  <c r="AN204" i="1" s="1"/>
  <c r="AM204" i="1" s="1"/>
  <c r="AL204" i="1" s="1"/>
  <c r="AS85" i="1"/>
  <c r="AR85" i="1" s="1"/>
  <c r="AT85" i="1"/>
  <c r="AQ85" i="1"/>
  <c r="AP85" i="1" s="1"/>
  <c r="AO85" i="1" s="1"/>
  <c r="AN85" i="1" s="1"/>
  <c r="AM85" i="1" s="1"/>
  <c r="AL85" i="1" s="1"/>
  <c r="AT64" i="1"/>
  <c r="AS64" i="1"/>
  <c r="AR64" i="1" s="1"/>
  <c r="AQ64" i="1"/>
  <c r="AP64" i="1" s="1"/>
  <c r="AO64" i="1" s="1"/>
  <c r="AN64" i="1" s="1"/>
  <c r="AM64" i="1" s="1"/>
  <c r="AL64" i="1" s="1"/>
  <c r="AT190" i="1"/>
  <c r="AS190" i="1"/>
  <c r="AR190" i="1"/>
  <c r="AQ190" i="1" s="1"/>
  <c r="AP190" i="1" s="1"/>
  <c r="AO190" i="1" s="1"/>
  <c r="AN190" i="1" s="1"/>
  <c r="AM190" i="1" s="1"/>
  <c r="AL190" i="1" s="1"/>
  <c r="AQ269" i="1"/>
  <c r="AP269" i="1"/>
  <c r="AO269" i="1" s="1"/>
  <c r="AN269" i="1" s="1"/>
  <c r="AM269" i="1" s="1"/>
  <c r="AL269" i="1" s="1"/>
  <c r="AT269" i="1"/>
  <c r="AS269" i="1" s="1"/>
  <c r="AR269" i="1" s="1"/>
  <c r="AR61" i="1"/>
  <c r="AQ61" i="1" s="1"/>
  <c r="AP61" i="1" s="1"/>
  <c r="AO61" i="1" s="1"/>
  <c r="AN61" i="1" s="1"/>
  <c r="AM61" i="1" s="1"/>
  <c r="AL61" i="1" s="1"/>
  <c r="AT61" i="1"/>
  <c r="AS61" i="1" s="1"/>
  <c r="AT249" i="1"/>
  <c r="AS249" i="1"/>
  <c r="AR249" i="1"/>
  <c r="AQ249" i="1" s="1"/>
  <c r="AP249" i="1" s="1"/>
  <c r="AO249" i="1" s="1"/>
  <c r="AN249" i="1" s="1"/>
  <c r="AM249" i="1" s="1"/>
  <c r="AL249" i="1" s="1"/>
  <c r="AT253" i="1"/>
  <c r="AS253" i="1"/>
  <c r="AR253" i="1" s="1"/>
  <c r="AQ253" i="1" s="1"/>
  <c r="AP253" i="1" s="1"/>
  <c r="AO253" i="1" s="1"/>
  <c r="AN253" i="1" s="1"/>
  <c r="AM253" i="1" s="1"/>
  <c r="AL253" i="1" s="1"/>
  <c r="AQ111" i="1"/>
  <c r="AP111" i="1" s="1"/>
  <c r="AO111" i="1" s="1"/>
  <c r="AN111" i="1" s="1"/>
  <c r="AM111" i="1" s="1"/>
  <c r="AL111" i="1" s="1"/>
  <c r="AT111" i="1"/>
  <c r="AS111" i="1" s="1"/>
  <c r="AR111" i="1" s="1"/>
  <c r="AR150" i="1"/>
  <c r="AQ150" i="1" s="1"/>
  <c r="AP150" i="1" s="1"/>
  <c r="AO150" i="1" s="1"/>
  <c r="AN150" i="1" s="1"/>
  <c r="AM150" i="1" s="1"/>
  <c r="AL150" i="1" s="1"/>
  <c r="AT150" i="1"/>
  <c r="AS150" i="1"/>
  <c r="AT32" i="1"/>
  <c r="AS32" i="1"/>
  <c r="AR32" i="1" s="1"/>
  <c r="AQ32" i="1" s="1"/>
  <c r="AP32" i="1" s="1"/>
  <c r="AO32" i="1" s="1"/>
  <c r="AN32" i="1" s="1"/>
  <c r="AM32" i="1" s="1"/>
  <c r="AL32" i="1" s="1"/>
  <c r="AT251" i="1"/>
  <c r="AS251" i="1" s="1"/>
  <c r="AR251" i="1" s="1"/>
  <c r="AQ251" i="1" s="1"/>
  <c r="AP251" i="1" s="1"/>
  <c r="AO251" i="1" s="1"/>
  <c r="AN251" i="1" s="1"/>
  <c r="AM251" i="1" s="1"/>
  <c r="AL251" i="1" s="1"/>
  <c r="AT242" i="1"/>
  <c r="AS242" i="1" s="1"/>
  <c r="AR242" i="1" s="1"/>
  <c r="AQ242" i="1" s="1"/>
  <c r="AP242" i="1" s="1"/>
  <c r="AO242" i="1" s="1"/>
  <c r="AN242" i="1" s="1"/>
  <c r="AM242" i="1" s="1"/>
  <c r="AL242" i="1" s="1"/>
  <c r="AT152" i="1"/>
  <c r="AS152" i="1" s="1"/>
  <c r="AR152" i="1" s="1"/>
  <c r="AQ152" i="1" s="1"/>
  <c r="AP152" i="1" s="1"/>
  <c r="AO152" i="1" s="1"/>
  <c r="AN152" i="1" s="1"/>
  <c r="AM152" i="1" s="1"/>
  <c r="AL152" i="1" s="1"/>
  <c r="AS155" i="1"/>
  <c r="AR155" i="1"/>
  <c r="AQ155" i="1" s="1"/>
  <c r="AP155" i="1" s="1"/>
  <c r="AO155" i="1" s="1"/>
  <c r="AN155" i="1" s="1"/>
  <c r="AM155" i="1" s="1"/>
  <c r="AL155" i="1" s="1"/>
  <c r="AT155" i="1"/>
  <c r="BK140" i="1"/>
  <c r="BJ140" i="1" s="1"/>
  <c r="BI140" i="1"/>
  <c r="BH140" i="1" s="1"/>
  <c r="BG140" i="1" s="1"/>
  <c r="BF140" i="1" s="1"/>
  <c r="BE140" i="1" s="1"/>
  <c r="BD140" i="1" s="1"/>
  <c r="BC140" i="1" s="1"/>
  <c r="BK97" i="1"/>
  <c r="BJ97" i="1" s="1"/>
  <c r="BI97" i="1" s="1"/>
  <c r="BH97" i="1"/>
  <c r="BG97" i="1" s="1"/>
  <c r="BF97" i="1" s="1"/>
  <c r="BE97" i="1" s="1"/>
  <c r="BD97" i="1" s="1"/>
  <c r="BC97" i="1" s="1"/>
  <c r="AQ266" i="1"/>
  <c r="AP266" i="1" s="1"/>
  <c r="AO266" i="1" s="1"/>
  <c r="AN266" i="1" s="1"/>
  <c r="AM266" i="1" s="1"/>
  <c r="AL266" i="1" s="1"/>
  <c r="AT266" i="1"/>
  <c r="AS266" i="1"/>
  <c r="AR266" i="1"/>
  <c r="AT40" i="1"/>
  <c r="AS40" i="1" s="1"/>
  <c r="AR40" i="1" s="1"/>
  <c r="AQ40" i="1" s="1"/>
  <c r="AP40" i="1" s="1"/>
  <c r="AO40" i="1" s="1"/>
  <c r="AN40" i="1" s="1"/>
  <c r="AM40" i="1" s="1"/>
  <c r="AL40" i="1" s="1"/>
  <c r="AT169" i="1"/>
  <c r="AS169" i="1"/>
  <c r="AR169" i="1"/>
  <c r="AQ169" i="1" s="1"/>
  <c r="AP169" i="1" s="1"/>
  <c r="AO169" i="1" s="1"/>
  <c r="AN169" i="1" s="1"/>
  <c r="AM169" i="1" s="1"/>
  <c r="AL169" i="1" s="1"/>
  <c r="AR168" i="1"/>
  <c r="AQ168" i="1" s="1"/>
  <c r="AP168" i="1" s="1"/>
  <c r="AO168" i="1" s="1"/>
  <c r="AN168" i="1" s="1"/>
  <c r="AM168" i="1" s="1"/>
  <c r="AL168" i="1" s="1"/>
  <c r="AT168" i="1"/>
  <c r="AS168" i="1" s="1"/>
  <c r="AT209" i="1"/>
  <c r="AS209" i="1" s="1"/>
  <c r="AR209" i="1"/>
  <c r="AQ209" i="1"/>
  <c r="AP209" i="1" s="1"/>
  <c r="AO209" i="1" s="1"/>
  <c r="AN209" i="1" s="1"/>
  <c r="AM209" i="1" s="1"/>
  <c r="AL209" i="1" s="1"/>
  <c r="AT210" i="1"/>
  <c r="AS210" i="1"/>
  <c r="AR210" i="1"/>
  <c r="AQ210" i="1" s="1"/>
  <c r="AP210" i="1" s="1"/>
  <c r="AO210" i="1" s="1"/>
  <c r="AN210" i="1" s="1"/>
  <c r="AM210" i="1" s="1"/>
  <c r="AL210" i="1" s="1"/>
  <c r="AT203" i="1"/>
  <c r="AS203" i="1"/>
  <c r="AR203" i="1" s="1"/>
  <c r="AQ203" i="1" s="1"/>
  <c r="AP203" i="1" s="1"/>
  <c r="AO203" i="1" s="1"/>
  <c r="AN203" i="1" s="1"/>
  <c r="AM203" i="1" s="1"/>
  <c r="AL203" i="1" s="1"/>
  <c r="AT123" i="1"/>
  <c r="AS123" i="1" s="1"/>
  <c r="AR123" i="1" s="1"/>
  <c r="AQ123" i="1" s="1"/>
  <c r="AP123" i="1" s="1"/>
  <c r="AO123" i="1" s="1"/>
  <c r="AN123" i="1" s="1"/>
  <c r="AM123" i="1" s="1"/>
  <c r="AL123" i="1" s="1"/>
  <c r="AT238" i="1"/>
  <c r="AS238" i="1" s="1"/>
  <c r="AR238" i="1" s="1"/>
  <c r="AQ238" i="1" s="1"/>
  <c r="AP238" i="1" s="1"/>
  <c r="AO238" i="1" s="1"/>
  <c r="AN238" i="1" s="1"/>
  <c r="AM238" i="1" s="1"/>
  <c r="AL238" i="1" s="1"/>
  <c r="AT113" i="1"/>
  <c r="AS113" i="1" s="1"/>
  <c r="AR113" i="1" s="1"/>
  <c r="AQ113" i="1" s="1"/>
  <c r="AP113" i="1" s="1"/>
  <c r="AO113" i="1" s="1"/>
  <c r="AN113" i="1" s="1"/>
  <c r="AM113" i="1" s="1"/>
  <c r="AL113" i="1" s="1"/>
  <c r="BK66" i="1"/>
  <c r="BJ66" i="1"/>
  <c r="BI66" i="1"/>
  <c r="BH66" i="1" s="1"/>
  <c r="BG66" i="1" s="1"/>
  <c r="BF66" i="1" s="1"/>
  <c r="BE66" i="1" s="1"/>
  <c r="BD66" i="1" s="1"/>
  <c r="BC66" i="1" s="1"/>
  <c r="BK7" i="1"/>
  <c r="BJ7" i="1" s="1"/>
  <c r="BI7" i="1"/>
  <c r="BH7" i="1" s="1"/>
  <c r="BG7" i="1" s="1"/>
  <c r="BF7" i="1" s="1"/>
  <c r="BE7" i="1" s="1"/>
  <c r="BD7" i="1" s="1"/>
  <c r="BC7" i="1" s="1"/>
  <c r="AT243" i="1"/>
  <c r="AS243" i="1" s="1"/>
  <c r="AR243" i="1" s="1"/>
  <c r="AQ243" i="1" s="1"/>
  <c r="AP243" i="1" s="1"/>
  <c r="AO243" i="1" s="1"/>
  <c r="AN243" i="1" s="1"/>
  <c r="AM243" i="1" s="1"/>
  <c r="AL243" i="1" s="1"/>
  <c r="AQ27" i="1"/>
  <c r="AP27" i="1" s="1"/>
  <c r="AO27" i="1" s="1"/>
  <c r="AN27" i="1" s="1"/>
  <c r="AM27" i="1" s="1"/>
  <c r="AL27" i="1" s="1"/>
  <c r="AT27" i="1"/>
  <c r="AS27" i="1"/>
  <c r="AR27" i="1" s="1"/>
  <c r="AT173" i="1"/>
  <c r="AS173" i="1" s="1"/>
  <c r="AR173" i="1" s="1"/>
  <c r="AQ173" i="1" s="1"/>
  <c r="AP173" i="1" s="1"/>
  <c r="AO173" i="1" s="1"/>
  <c r="AN173" i="1" s="1"/>
  <c r="AM173" i="1" s="1"/>
  <c r="AL173" i="1" s="1"/>
  <c r="BK79" i="1"/>
  <c r="BJ79" i="1" s="1"/>
  <c r="BI79" i="1" s="1"/>
  <c r="BH79" i="1" s="1"/>
  <c r="BG79" i="1" s="1"/>
  <c r="BF79" i="1" s="1"/>
  <c r="BE79" i="1" s="1"/>
  <c r="BD79" i="1" s="1"/>
  <c r="BC79" i="1" s="1"/>
  <c r="BK19" i="1"/>
  <c r="BJ19" i="1"/>
  <c r="BI19" i="1"/>
  <c r="BH19" i="1" s="1"/>
  <c r="BG19" i="1" s="1"/>
  <c r="BF19" i="1" s="1"/>
  <c r="BE19" i="1" s="1"/>
  <c r="BD19" i="1" s="1"/>
  <c r="BC19" i="1" s="1"/>
  <c r="AT171" i="1"/>
  <c r="AS171" i="1"/>
  <c r="AR171" i="1" s="1"/>
  <c r="AQ171" i="1" s="1"/>
  <c r="AP171" i="1" s="1"/>
  <c r="AO171" i="1" s="1"/>
  <c r="AN171" i="1" s="1"/>
  <c r="AM171" i="1" s="1"/>
  <c r="AL171" i="1" s="1"/>
  <c r="AT63" i="1"/>
  <c r="AS63" i="1" s="1"/>
  <c r="AR63" i="1" s="1"/>
  <c r="AQ63" i="1" s="1"/>
  <c r="AP63" i="1" s="1"/>
  <c r="AO63" i="1" s="1"/>
  <c r="AN63" i="1" s="1"/>
  <c r="AM63" i="1" s="1"/>
  <c r="AL63" i="1" s="1"/>
  <c r="BJ31" i="1"/>
  <c r="BI31" i="1" s="1"/>
  <c r="BH31" i="1" s="1"/>
  <c r="BG31" i="1" s="1"/>
  <c r="BF31" i="1" s="1"/>
  <c r="BE31" i="1" s="1"/>
  <c r="BD31" i="1" s="1"/>
  <c r="BC31" i="1" s="1"/>
  <c r="BK31" i="1"/>
  <c r="BK80" i="1"/>
  <c r="BF80" i="1"/>
  <c r="BE80" i="1" s="1"/>
  <c r="BD80" i="1" s="1"/>
  <c r="BC80" i="1" s="1"/>
  <c r="BH80" i="1"/>
  <c r="BG80" i="1"/>
  <c r="BJ80" i="1"/>
  <c r="BI80" i="1"/>
  <c r="BI43" i="1"/>
  <c r="BH43" i="1"/>
  <c r="BG43" i="1" s="1"/>
  <c r="BF43" i="1"/>
  <c r="BE43" i="1"/>
  <c r="BD43" i="1" s="1"/>
  <c r="BC43" i="1" s="1"/>
  <c r="BK43" i="1"/>
  <c r="BJ43" i="1" s="1"/>
  <c r="BK83" i="1"/>
  <c r="BJ83" i="1"/>
  <c r="BI83" i="1" s="1"/>
  <c r="BH83" i="1" s="1"/>
  <c r="BG83" i="1" s="1"/>
  <c r="BF83" i="1" s="1"/>
  <c r="BE83" i="1" s="1"/>
  <c r="BD83" i="1" s="1"/>
  <c r="BC83" i="1" s="1"/>
  <c r="AT167" i="1"/>
  <c r="AS167" i="1" s="1"/>
  <c r="AR167" i="1" s="1"/>
  <c r="AQ167" i="1" s="1"/>
  <c r="AP167" i="1" s="1"/>
  <c r="AO167" i="1" s="1"/>
  <c r="AN167" i="1" s="1"/>
  <c r="AM167" i="1" s="1"/>
  <c r="AL167" i="1" s="1"/>
  <c r="AT22" i="1"/>
  <c r="AS22" i="1" s="1"/>
  <c r="AR22" i="1"/>
  <c r="AQ22" i="1" s="1"/>
  <c r="AP22" i="1" s="1"/>
  <c r="AO22" i="1" s="1"/>
  <c r="AN22" i="1" s="1"/>
  <c r="AM22" i="1" s="1"/>
  <c r="AL22" i="1" s="1"/>
  <c r="AT112" i="1"/>
  <c r="AS112" i="1" s="1"/>
  <c r="AR112" i="1" s="1"/>
  <c r="AQ112" i="1" s="1"/>
  <c r="AP112" i="1" s="1"/>
  <c r="AO112" i="1" s="1"/>
  <c r="AN112" i="1" s="1"/>
  <c r="AM112" i="1" s="1"/>
  <c r="AL112" i="1" s="1"/>
  <c r="AS213" i="1"/>
  <c r="AR213" i="1" s="1"/>
  <c r="AQ213" i="1" s="1"/>
  <c r="AP213" i="1" s="1"/>
  <c r="AO213" i="1" s="1"/>
  <c r="AN213" i="1" s="1"/>
  <c r="AM213" i="1" s="1"/>
  <c r="AL213" i="1" s="1"/>
  <c r="AT213" i="1"/>
  <c r="BK47" i="1"/>
  <c r="BJ47" i="1" s="1"/>
  <c r="BI47" i="1"/>
  <c r="BH47" i="1" s="1"/>
  <c r="BG47" i="1" s="1"/>
  <c r="BF47" i="1" s="1"/>
  <c r="BE47" i="1" s="1"/>
  <c r="BD47" i="1" s="1"/>
  <c r="BC47" i="1" s="1"/>
  <c r="BK116" i="1"/>
  <c r="BJ116" i="1" s="1"/>
  <c r="BI116" i="1" s="1"/>
  <c r="BH116" i="1" s="1"/>
  <c r="BG116" i="1" s="1"/>
  <c r="BF116" i="1" s="1"/>
  <c r="BE116" i="1" s="1"/>
  <c r="BD116" i="1" s="1"/>
  <c r="BC116" i="1" s="1"/>
  <c r="BJ11" i="1"/>
  <c r="BI11" i="1" s="1"/>
  <c r="BH11" i="1" s="1"/>
  <c r="BG11" i="1" s="1"/>
  <c r="BF11" i="1" s="1"/>
  <c r="BE11" i="1" s="1"/>
  <c r="BD11" i="1" s="1"/>
  <c r="BC11" i="1" s="1"/>
  <c r="BK11" i="1"/>
  <c r="AS54" i="1"/>
  <c r="AR54" i="1" s="1"/>
  <c r="AQ54" i="1" s="1"/>
  <c r="AP54" i="1" s="1"/>
  <c r="AO54" i="1" s="1"/>
  <c r="AN54" i="1" s="1"/>
  <c r="AM54" i="1" s="1"/>
  <c r="AL54" i="1" s="1"/>
  <c r="AT54" i="1"/>
  <c r="BK119" i="1"/>
  <c r="BJ119" i="1" s="1"/>
  <c r="BI119" i="1"/>
  <c r="BH119" i="1" s="1"/>
  <c r="BG119" i="1"/>
  <c r="BF119" i="1" s="1"/>
  <c r="BE119" i="1" s="1"/>
  <c r="BD119" i="1" s="1"/>
  <c r="BC119" i="1" s="1"/>
  <c r="K277" i="1"/>
  <c r="AF277" i="1"/>
  <c r="AC277" i="1"/>
  <c r="AC23" i="1"/>
  <c r="I23" i="1"/>
  <c r="AT36" i="1"/>
  <c r="AS36" i="1"/>
  <c r="AR36" i="1" s="1"/>
  <c r="AQ36" i="1"/>
  <c r="AP36" i="1" s="1"/>
  <c r="AO36" i="1" s="1"/>
  <c r="AN36" i="1" s="1"/>
  <c r="AM36" i="1" s="1"/>
  <c r="AL36" i="1" s="1"/>
  <c r="AT183" i="1"/>
  <c r="AS183" i="1" s="1"/>
  <c r="AR183" i="1" s="1"/>
  <c r="AQ183" i="1" s="1"/>
  <c r="AP183" i="1" s="1"/>
  <c r="AO183" i="1" s="1"/>
  <c r="AN183" i="1" s="1"/>
  <c r="AM183" i="1" s="1"/>
  <c r="AL183" i="1" s="1"/>
  <c r="BK98" i="1"/>
  <c r="BJ98" i="1"/>
  <c r="BI98" i="1" s="1"/>
  <c r="BH98" i="1" s="1"/>
  <c r="BG98" i="1" s="1"/>
  <c r="BF98" i="1" s="1"/>
  <c r="BE98" i="1" s="1"/>
  <c r="BD98" i="1" s="1"/>
  <c r="BC98" i="1" s="1"/>
  <c r="AT110" i="1"/>
  <c r="AS110" i="1"/>
  <c r="AR110" i="1"/>
  <c r="AQ110" i="1"/>
  <c r="AP110" i="1" s="1"/>
  <c r="AO110" i="1"/>
  <c r="AN110" i="1"/>
  <c r="AM110" i="1" s="1"/>
  <c r="AL110" i="1" s="1"/>
  <c r="BJ92" i="1"/>
  <c r="BI92" i="1" s="1"/>
  <c r="BH92" i="1" s="1"/>
  <c r="BG92" i="1" s="1"/>
  <c r="BF92" i="1" s="1"/>
  <c r="BE92" i="1" s="1"/>
  <c r="BD92" i="1" s="1"/>
  <c r="BC92" i="1" s="1"/>
  <c r="BK92" i="1"/>
  <c r="AT260" i="1"/>
  <c r="AS260" i="1" s="1"/>
  <c r="AR260" i="1" s="1"/>
  <c r="AQ260" i="1" s="1"/>
  <c r="AP260" i="1" s="1"/>
  <c r="AO260" i="1" s="1"/>
  <c r="AN260" i="1" s="1"/>
  <c r="AM260" i="1" s="1"/>
  <c r="AL260" i="1" s="1"/>
  <c r="BJ29" i="1"/>
  <c r="BI29" i="1" s="1"/>
  <c r="BH29" i="1" s="1"/>
  <c r="BG29" i="1" s="1"/>
  <c r="BF29" i="1" s="1"/>
  <c r="BE29" i="1" s="1"/>
  <c r="BD29" i="1" s="1"/>
  <c r="BC29" i="1" s="1"/>
  <c r="BK29" i="1"/>
  <c r="AT116" i="1"/>
  <c r="AS116" i="1" s="1"/>
  <c r="AR116" i="1" s="1"/>
  <c r="AQ116" i="1" s="1"/>
  <c r="AP116" i="1" s="1"/>
  <c r="AO116" i="1" s="1"/>
  <c r="AN116" i="1" s="1"/>
  <c r="AM116" i="1" s="1"/>
  <c r="AL116" i="1" s="1"/>
  <c r="AT181" i="1"/>
  <c r="AS181" i="1" s="1"/>
  <c r="AR181" i="1"/>
  <c r="AQ181" i="1"/>
  <c r="AP181" i="1" s="1"/>
  <c r="AO181" i="1" s="1"/>
  <c r="AN181" i="1" s="1"/>
  <c r="AM181" i="1" s="1"/>
  <c r="AL181" i="1" s="1"/>
  <c r="AP232" i="1"/>
  <c r="AO232" i="1" s="1"/>
  <c r="AN232" i="1" s="1"/>
  <c r="AM232" i="1" s="1"/>
  <c r="AL232" i="1" s="1"/>
  <c r="AS232" i="1"/>
  <c r="AR232" i="1" s="1"/>
  <c r="AQ232" i="1"/>
  <c r="AT232" i="1"/>
  <c r="AT212" i="1"/>
  <c r="AS212" i="1" s="1"/>
  <c r="AR212" i="1" s="1"/>
  <c r="AQ212" i="1" s="1"/>
  <c r="AP212" i="1" s="1"/>
  <c r="AO212" i="1" s="1"/>
  <c r="AN212" i="1" s="1"/>
  <c r="AM212" i="1" s="1"/>
  <c r="AL212" i="1" s="1"/>
  <c r="AQ77" i="1"/>
  <c r="AP77" i="1" s="1"/>
  <c r="AO77" i="1" s="1"/>
  <c r="AN77" i="1" s="1"/>
  <c r="AM77" i="1" s="1"/>
  <c r="AL77" i="1" s="1"/>
  <c r="AT77" i="1"/>
  <c r="AS77" i="1"/>
  <c r="AR77" i="1" s="1"/>
  <c r="AT256" i="1"/>
  <c r="AS256" i="1" s="1"/>
  <c r="AR256" i="1"/>
  <c r="AQ256" i="1"/>
  <c r="AP256" i="1" s="1"/>
  <c r="AO256" i="1" s="1"/>
  <c r="AN256" i="1" s="1"/>
  <c r="AM256" i="1" s="1"/>
  <c r="AL256" i="1" s="1"/>
  <c r="AT197" i="1"/>
  <c r="AS197" i="1" s="1"/>
  <c r="AR197" i="1" s="1"/>
  <c r="AQ197" i="1" s="1"/>
  <c r="AP197" i="1" s="1"/>
  <c r="AO197" i="1" s="1"/>
  <c r="AN197" i="1" s="1"/>
  <c r="AM197" i="1" s="1"/>
  <c r="AL197" i="1" s="1"/>
  <c r="AT264" i="1"/>
  <c r="AS264" i="1" s="1"/>
  <c r="AR264" i="1" s="1"/>
  <c r="AQ264" i="1" s="1"/>
  <c r="AP264" i="1" s="1"/>
  <c r="AO264" i="1" s="1"/>
  <c r="AN264" i="1" s="1"/>
  <c r="AM264" i="1" s="1"/>
  <c r="AL264" i="1" s="1"/>
  <c r="AT156" i="1"/>
  <c r="AS156" i="1" s="1"/>
  <c r="AR156" i="1" s="1"/>
  <c r="AQ156" i="1" s="1"/>
  <c r="AP156" i="1" s="1"/>
  <c r="AO156" i="1" s="1"/>
  <c r="AN156" i="1" s="1"/>
  <c r="AM156" i="1" s="1"/>
  <c r="AL156" i="1" s="1"/>
  <c r="AT158" i="1"/>
  <c r="AS158" i="1" s="1"/>
  <c r="AR158" i="1"/>
  <c r="AQ158" i="1" s="1"/>
  <c r="AP158" i="1" s="1"/>
  <c r="AO158" i="1" s="1"/>
  <c r="AN158" i="1" s="1"/>
  <c r="AM158" i="1" s="1"/>
  <c r="AL158" i="1" s="1"/>
  <c r="AT267" i="1"/>
  <c r="AS267" i="1"/>
  <c r="AR267" i="1"/>
  <c r="AQ267" i="1" s="1"/>
  <c r="AP267" i="1" s="1"/>
  <c r="AO267" i="1" s="1"/>
  <c r="AN267" i="1" s="1"/>
  <c r="AM267" i="1" s="1"/>
  <c r="AL267" i="1" s="1"/>
  <c r="AT71" i="1"/>
  <c r="AS71" i="1" s="1"/>
  <c r="AR71" i="1"/>
  <c r="AQ71" i="1" s="1"/>
  <c r="AP71" i="1" s="1"/>
  <c r="AO71" i="1" s="1"/>
  <c r="AN71" i="1" s="1"/>
  <c r="AM71" i="1" s="1"/>
  <c r="AL71" i="1" s="1"/>
  <c r="AT278" i="1"/>
  <c r="AS278" i="1"/>
  <c r="AR278" i="1" s="1"/>
  <c r="AQ278" i="1" s="1"/>
  <c r="AP278" i="1" s="1"/>
  <c r="AO278" i="1" s="1"/>
  <c r="AN278" i="1" s="1"/>
  <c r="AM278" i="1" s="1"/>
  <c r="AL278" i="1" s="1"/>
  <c r="AT118" i="1"/>
  <c r="AS118" i="1"/>
  <c r="AR118" i="1"/>
  <c r="AQ118" i="1" s="1"/>
  <c r="AP118" i="1" s="1"/>
  <c r="AO118" i="1" s="1"/>
  <c r="AN118" i="1" s="1"/>
  <c r="AM118" i="1" s="1"/>
  <c r="AL118" i="1" s="1"/>
  <c r="BK24" i="1"/>
  <c r="BJ24" i="1" s="1"/>
  <c r="BI24" i="1" s="1"/>
  <c r="BH24" i="1" s="1"/>
  <c r="BG24" i="1" s="1"/>
  <c r="BF24" i="1" s="1"/>
  <c r="BE24" i="1" s="1"/>
  <c r="BD24" i="1" s="1"/>
  <c r="BC24" i="1" s="1"/>
  <c r="AT270" i="1"/>
  <c r="AS270" i="1" s="1"/>
  <c r="AR270" i="1"/>
  <c r="AQ270" i="1"/>
  <c r="AP270" i="1" s="1"/>
  <c r="AO270" i="1" s="1"/>
  <c r="AN270" i="1" s="1"/>
  <c r="AM270" i="1" s="1"/>
  <c r="AL270" i="1" s="1"/>
  <c r="AR279" i="1"/>
  <c r="AQ279" i="1" s="1"/>
  <c r="AP279" i="1" s="1"/>
  <c r="AO279" i="1" s="1"/>
  <c r="AN279" i="1" s="1"/>
  <c r="AM279" i="1" s="1"/>
  <c r="AL279" i="1" s="1"/>
  <c r="AT279" i="1"/>
  <c r="AS279" i="1" s="1"/>
  <c r="BK2" i="1"/>
  <c r="BJ2" i="1" s="1"/>
  <c r="BI2" i="1" s="1"/>
  <c r="BH2" i="1" s="1"/>
  <c r="BG2" i="1" s="1"/>
  <c r="BF2" i="1" s="1"/>
  <c r="BE2" i="1" s="1"/>
  <c r="BD2" i="1" s="1"/>
  <c r="BC2" i="1" s="1"/>
  <c r="AT208" i="1"/>
  <c r="AS208" i="1"/>
  <c r="AR208" i="1"/>
  <c r="AQ208" i="1" s="1"/>
  <c r="AP208" i="1" s="1"/>
  <c r="AO208" i="1" s="1"/>
  <c r="AN208" i="1" s="1"/>
  <c r="AM208" i="1" s="1"/>
  <c r="AL208" i="1" s="1"/>
  <c r="BK133" i="1"/>
  <c r="BJ133" i="1"/>
  <c r="BI133" i="1"/>
  <c r="BH133" i="1" s="1"/>
  <c r="BG133" i="1" s="1"/>
  <c r="BF133" i="1" s="1"/>
  <c r="BE133" i="1" s="1"/>
  <c r="BD133" i="1" s="1"/>
  <c r="BC133" i="1" s="1"/>
  <c r="AT193" i="1"/>
  <c r="AS193" i="1"/>
  <c r="AR193" i="1" s="1"/>
  <c r="AQ193" i="1" s="1"/>
  <c r="AP193" i="1" s="1"/>
  <c r="AO193" i="1" s="1"/>
  <c r="AN193" i="1" s="1"/>
  <c r="AM193" i="1" s="1"/>
  <c r="AL193" i="1" s="1"/>
  <c r="BK134" i="1"/>
  <c r="BJ134" i="1"/>
  <c r="BI134" i="1" s="1"/>
  <c r="BH134" i="1" s="1"/>
  <c r="BG134" i="1" s="1"/>
  <c r="BF134" i="1" s="1"/>
  <c r="BE134" i="1" s="1"/>
  <c r="BD134" i="1" s="1"/>
  <c r="BC134" i="1" s="1"/>
  <c r="AT89" i="1"/>
  <c r="AS89" i="1" s="1"/>
  <c r="AR89" i="1"/>
  <c r="AQ89" i="1" s="1"/>
  <c r="AP89" i="1" s="1"/>
  <c r="AO89" i="1" s="1"/>
  <c r="AN89" i="1" s="1"/>
  <c r="AM89" i="1" s="1"/>
  <c r="AL89" i="1" s="1"/>
  <c r="BK141" i="1"/>
  <c r="BJ141" i="1"/>
  <c r="BI141" i="1" s="1"/>
  <c r="BH141" i="1" s="1"/>
  <c r="BG141" i="1" s="1"/>
  <c r="BF141" i="1" s="1"/>
  <c r="BE141" i="1" s="1"/>
  <c r="BD141" i="1" s="1"/>
  <c r="BC141" i="1" s="1"/>
  <c r="BK64" i="1"/>
  <c r="BJ64" i="1"/>
  <c r="BI64" i="1" s="1"/>
  <c r="BH64" i="1" s="1"/>
  <c r="BG64" i="1" s="1"/>
  <c r="BF64" i="1" s="1"/>
  <c r="BE64" i="1" s="1"/>
  <c r="BD64" i="1" s="1"/>
  <c r="BC64" i="1" s="1"/>
  <c r="AT217" i="1"/>
  <c r="AS217" i="1" s="1"/>
  <c r="AR217" i="1" s="1"/>
  <c r="AQ217" i="1" s="1"/>
  <c r="AP217" i="1" s="1"/>
  <c r="AO217" i="1" s="1"/>
  <c r="AN217" i="1" s="1"/>
  <c r="AM217" i="1" s="1"/>
  <c r="AL217" i="1" s="1"/>
  <c r="BK50" i="1"/>
  <c r="BJ50" i="1" s="1"/>
  <c r="BI50" i="1" s="1"/>
  <c r="BH50" i="1" s="1"/>
  <c r="BG50" i="1" s="1"/>
  <c r="BF50" i="1" s="1"/>
  <c r="BE50" i="1" s="1"/>
  <c r="BD50" i="1" s="1"/>
  <c r="BC50" i="1" s="1"/>
  <c r="AS160" i="1"/>
  <c r="AR160" i="1"/>
  <c r="AQ160" i="1" s="1"/>
  <c r="AP160" i="1" s="1"/>
  <c r="AO160" i="1" s="1"/>
  <c r="AN160" i="1" s="1"/>
  <c r="AM160" i="1" s="1"/>
  <c r="AL160" i="1" s="1"/>
  <c r="AT160" i="1"/>
  <c r="BK126" i="1"/>
  <c r="BI126" i="1"/>
  <c r="BH126" i="1"/>
  <c r="BG126" i="1"/>
  <c r="BF126" i="1" s="1"/>
  <c r="BE126" i="1" s="1"/>
  <c r="BD126" i="1" s="1"/>
  <c r="BC126" i="1" s="1"/>
  <c r="BJ126" i="1"/>
  <c r="BK107" i="1"/>
  <c r="BJ107" i="1" s="1"/>
  <c r="BI107" i="1" s="1"/>
  <c r="BH107" i="1" s="1"/>
  <c r="BG107" i="1" s="1"/>
  <c r="BF107" i="1" s="1"/>
  <c r="BE107" i="1" s="1"/>
  <c r="BD107" i="1" s="1"/>
  <c r="BC107" i="1" s="1"/>
  <c r="BK61" i="1"/>
  <c r="BJ61" i="1"/>
  <c r="BI61" i="1" s="1"/>
  <c r="BH61" i="1" s="1"/>
  <c r="BG61" i="1" s="1"/>
  <c r="BF61" i="1" s="1"/>
  <c r="BE61" i="1" s="1"/>
  <c r="BD61" i="1" s="1"/>
  <c r="BC61" i="1" s="1"/>
  <c r="AT154" i="1"/>
  <c r="AS154" i="1" s="1"/>
  <c r="AR154" i="1" s="1"/>
  <c r="AQ154" i="1" s="1"/>
  <c r="AP154" i="1" s="1"/>
  <c r="AO154" i="1" s="1"/>
  <c r="AN154" i="1" s="1"/>
  <c r="AM154" i="1" s="1"/>
  <c r="AL154" i="1" s="1"/>
  <c r="BK63" i="1"/>
  <c r="BJ63" i="1"/>
  <c r="BI63" i="1"/>
  <c r="BH63" i="1" s="1"/>
  <c r="BG63" i="1" s="1"/>
  <c r="BF63" i="1" s="1"/>
  <c r="BE63" i="1" s="1"/>
  <c r="BD63" i="1" s="1"/>
  <c r="BC63" i="1" s="1"/>
  <c r="AT33" i="1"/>
  <c r="AS33" i="1"/>
  <c r="AR33" i="1" s="1"/>
  <c r="AQ33" i="1" s="1"/>
  <c r="AP33" i="1" s="1"/>
  <c r="AO33" i="1" s="1"/>
  <c r="AN33" i="1" s="1"/>
  <c r="AM33" i="1" s="1"/>
  <c r="AL33" i="1" s="1"/>
  <c r="BI54" i="1"/>
  <c r="BH54" i="1"/>
  <c r="BG54" i="1" s="1"/>
  <c r="BF54" i="1" s="1"/>
  <c r="BE54" i="1" s="1"/>
  <c r="BD54" i="1" s="1"/>
  <c r="BC54" i="1" s="1"/>
  <c r="BJ54" i="1"/>
  <c r="BK54" i="1"/>
  <c r="AT200" i="1"/>
  <c r="AS200" i="1"/>
  <c r="AR200" i="1" s="1"/>
  <c r="AQ200" i="1" s="1"/>
  <c r="AP200" i="1" s="1"/>
  <c r="AO200" i="1" s="1"/>
  <c r="AN200" i="1" s="1"/>
  <c r="AM200" i="1" s="1"/>
  <c r="AL200" i="1" s="1"/>
  <c r="AT94" i="1"/>
  <c r="AS94" i="1" s="1"/>
  <c r="AR94" i="1" s="1"/>
  <c r="AQ94" i="1" s="1"/>
  <c r="AP94" i="1" s="1"/>
  <c r="AO94" i="1" s="1"/>
  <c r="AN94" i="1" s="1"/>
  <c r="AM94" i="1" s="1"/>
  <c r="AL94" i="1" s="1"/>
  <c r="BK37" i="1"/>
  <c r="BJ37" i="1"/>
  <c r="BI37" i="1" s="1"/>
  <c r="BH37" i="1" s="1"/>
  <c r="BG37" i="1" s="1"/>
  <c r="BF37" i="1" s="1"/>
  <c r="BE37" i="1" s="1"/>
  <c r="BD37" i="1" s="1"/>
  <c r="BC37" i="1" s="1"/>
  <c r="AS219" i="1"/>
  <c r="AR219" i="1" s="1"/>
  <c r="AQ219" i="1" s="1"/>
  <c r="AP219" i="1" s="1"/>
  <c r="AO219" i="1" s="1"/>
  <c r="AN219" i="1" s="1"/>
  <c r="AM219" i="1" s="1"/>
  <c r="AL219" i="1" s="1"/>
  <c r="AT219" i="1"/>
  <c r="AT104" i="1"/>
  <c r="AS104" i="1" s="1"/>
  <c r="AR104" i="1" s="1"/>
  <c r="AQ104" i="1" s="1"/>
  <c r="AP104" i="1" s="1"/>
  <c r="AO104" i="1" s="1"/>
  <c r="AN104" i="1" s="1"/>
  <c r="AM104" i="1" s="1"/>
  <c r="AL104" i="1" s="1"/>
  <c r="BK16" i="1"/>
  <c r="BJ16" i="1" s="1"/>
  <c r="BI16" i="1" s="1"/>
  <c r="BH16" i="1" s="1"/>
  <c r="BG16" i="1" s="1"/>
  <c r="BF16" i="1" s="1"/>
  <c r="BE16" i="1" s="1"/>
  <c r="BD16" i="1" s="1"/>
  <c r="BC16" i="1" s="1"/>
  <c r="BJ111" i="1"/>
  <c r="BI111" i="1" s="1"/>
  <c r="BH111" i="1" s="1"/>
  <c r="BG111" i="1" s="1"/>
  <c r="BF111" i="1" s="1"/>
  <c r="BE111" i="1" s="1"/>
  <c r="BD111" i="1" s="1"/>
  <c r="BC111" i="1" s="1"/>
  <c r="BK111" i="1"/>
  <c r="AT37" i="1"/>
  <c r="AS37" i="1" s="1"/>
  <c r="AR37" i="1" s="1"/>
  <c r="AQ37" i="1" s="1"/>
  <c r="AP37" i="1" s="1"/>
  <c r="AO37" i="1" s="1"/>
  <c r="AN37" i="1" s="1"/>
  <c r="AM37" i="1" s="1"/>
  <c r="AL37" i="1" s="1"/>
  <c r="AT101" i="1"/>
  <c r="AS101" i="1" s="1"/>
  <c r="AR101" i="1" s="1"/>
  <c r="AQ101" i="1" s="1"/>
  <c r="AP101" i="1" s="1"/>
  <c r="AO101" i="1" s="1"/>
  <c r="AN101" i="1" s="1"/>
  <c r="AM101" i="1" s="1"/>
  <c r="AL101" i="1" s="1"/>
  <c r="AT185" i="1"/>
  <c r="AS185" i="1"/>
  <c r="AR185" i="1" s="1"/>
  <c r="AQ185" i="1" s="1"/>
  <c r="AP185" i="1" s="1"/>
  <c r="AO185" i="1" s="1"/>
  <c r="AN185" i="1" s="1"/>
  <c r="AM185" i="1" s="1"/>
  <c r="AL185" i="1" s="1"/>
  <c r="BJ13" i="1"/>
  <c r="BI13" i="1" s="1"/>
  <c r="BH13" i="1" s="1"/>
  <c r="BG13" i="1" s="1"/>
  <c r="BF13" i="1" s="1"/>
  <c r="BE13" i="1" s="1"/>
  <c r="BD13" i="1" s="1"/>
  <c r="BC13" i="1" s="1"/>
  <c r="BK13" i="1"/>
  <c r="AT86" i="1"/>
  <c r="AS86" i="1" s="1"/>
  <c r="AR86" i="1" s="1"/>
  <c r="AQ86" i="1" s="1"/>
  <c r="AP86" i="1" s="1"/>
  <c r="AO86" i="1" s="1"/>
  <c r="AN86" i="1" s="1"/>
  <c r="AM86" i="1" s="1"/>
  <c r="AL86" i="1" s="1"/>
  <c r="AT176" i="1"/>
  <c r="AS176" i="1" s="1"/>
  <c r="AR176" i="1" s="1"/>
  <c r="AQ176" i="1" s="1"/>
  <c r="AP176" i="1" s="1"/>
  <c r="AO176" i="1" s="1"/>
  <c r="AN176" i="1" s="1"/>
  <c r="AM176" i="1" s="1"/>
  <c r="AL176" i="1" s="1"/>
  <c r="BK75" i="1"/>
  <c r="BJ75" i="1" s="1"/>
  <c r="BI75" i="1" s="1"/>
  <c r="BH75" i="1" s="1"/>
  <c r="BG75" i="1" s="1"/>
  <c r="BF75" i="1" s="1"/>
  <c r="BE75" i="1" s="1"/>
  <c r="BD75" i="1" s="1"/>
  <c r="BC75" i="1" s="1"/>
  <c r="AT135" i="1"/>
  <c r="AS135" i="1"/>
  <c r="AR135" i="1" s="1"/>
  <c r="AQ135" i="1" s="1"/>
  <c r="AP135" i="1" s="1"/>
  <c r="AO135" i="1" s="1"/>
  <c r="AN135" i="1" s="1"/>
  <c r="AM135" i="1" s="1"/>
  <c r="AL135" i="1" s="1"/>
  <c r="BK40" i="1"/>
  <c r="BJ40" i="1" s="1"/>
  <c r="BI40" i="1" s="1"/>
  <c r="BH40" i="1" s="1"/>
  <c r="BG40" i="1" s="1"/>
  <c r="BF40" i="1" s="1"/>
  <c r="BE40" i="1" s="1"/>
  <c r="BD40" i="1" s="1"/>
  <c r="BC40" i="1" s="1"/>
  <c r="BK82" i="1"/>
  <c r="BJ82" i="1" s="1"/>
  <c r="BI82" i="1" s="1"/>
  <c r="BH82" i="1" s="1"/>
  <c r="BG82" i="1" s="1"/>
  <c r="BF82" i="1" s="1"/>
  <c r="BE82" i="1" s="1"/>
  <c r="BD82" i="1" s="1"/>
  <c r="BC82" i="1" s="1"/>
  <c r="AT147" i="1"/>
  <c r="AS147" i="1" s="1"/>
  <c r="AR147" i="1" s="1"/>
  <c r="AQ147" i="1" s="1"/>
  <c r="AP147" i="1" s="1"/>
  <c r="AO147" i="1" s="1"/>
  <c r="AN147" i="1" s="1"/>
  <c r="AM147" i="1" s="1"/>
  <c r="AL147" i="1" s="1"/>
  <c r="AC243" i="1"/>
  <c r="I243" i="1"/>
  <c r="AF243" i="1"/>
  <c r="AF143" i="1"/>
  <c r="AC143" i="1"/>
  <c r="I143" i="1"/>
  <c r="AC114" i="1"/>
  <c r="I114" i="1"/>
  <c r="AF114" i="1"/>
  <c r="AC56" i="1"/>
  <c r="I56" i="1"/>
  <c r="AF56" i="1"/>
  <c r="AJ282" i="1"/>
  <c r="AK282" i="1"/>
  <c r="AI282" i="1"/>
  <c r="AH282" i="1" s="1"/>
  <c r="AJ284" i="1"/>
  <c r="AK284" i="1"/>
  <c r="AI284" i="1"/>
  <c r="AI101" i="1" l="1"/>
  <c r="AH101" i="1" s="1"/>
  <c r="AK101" i="1"/>
  <c r="AJ101" i="1"/>
  <c r="BA37" i="1"/>
  <c r="BB37" i="1"/>
  <c r="AJ160" i="1"/>
  <c r="AK160" i="1"/>
  <c r="AI160" i="1"/>
  <c r="AI89" i="1"/>
  <c r="AJ89" i="1"/>
  <c r="AK89" i="1"/>
  <c r="AJ71" i="1"/>
  <c r="AK71" i="1"/>
  <c r="AI71" i="1"/>
  <c r="AH71" i="1" s="1"/>
  <c r="AI264" i="1"/>
  <c r="AH264" i="1" s="1"/>
  <c r="AJ264" i="1"/>
  <c r="AK264" i="1"/>
  <c r="AI212" i="1"/>
  <c r="AH212" i="1" s="1"/>
  <c r="AK212" i="1"/>
  <c r="AJ212" i="1"/>
  <c r="AK116" i="1"/>
  <c r="AI116" i="1"/>
  <c r="AJ116" i="1"/>
  <c r="AI27" i="1"/>
  <c r="AJ27" i="1"/>
  <c r="AK27" i="1"/>
  <c r="AJ238" i="1"/>
  <c r="AI238" i="1"/>
  <c r="AK238" i="1"/>
  <c r="AI204" i="1"/>
  <c r="AH204" i="1" s="1"/>
  <c r="AK204" i="1"/>
  <c r="AJ204" i="1"/>
  <c r="AI122" i="1"/>
  <c r="AH122" i="1" s="1"/>
  <c r="AK122" i="1"/>
  <c r="AJ122" i="1"/>
  <c r="AJ62" i="1"/>
  <c r="AK62" i="1"/>
  <c r="AI62" i="1"/>
  <c r="AH62" i="1" s="1"/>
  <c r="BB103" i="1"/>
  <c r="BA103" i="1"/>
  <c r="AK58" i="1"/>
  <c r="AI58" i="1"/>
  <c r="AH58" i="1" s="1"/>
  <c r="AJ58" i="1"/>
  <c r="BB99" i="1"/>
  <c r="BA99" i="1"/>
  <c r="AZ99" i="1" s="1"/>
  <c r="AX99" i="1" s="1"/>
  <c r="AJ180" i="1"/>
  <c r="AK180" i="1"/>
  <c r="AI180" i="1"/>
  <c r="AI231" i="1"/>
  <c r="AJ231" i="1"/>
  <c r="AK231" i="1"/>
  <c r="BA52" i="1"/>
  <c r="BB52" i="1"/>
  <c r="BA88" i="1"/>
  <c r="BB88" i="1"/>
  <c r="AI47" i="1"/>
  <c r="AJ47" i="1"/>
  <c r="AK47" i="1"/>
  <c r="AK223" i="1"/>
  <c r="AI223" i="1"/>
  <c r="AJ223" i="1"/>
  <c r="AI49" i="1"/>
  <c r="AH49" i="1" s="1"/>
  <c r="AK49" i="1"/>
  <c r="AJ49" i="1"/>
  <c r="BB75" i="1"/>
  <c r="BA75" i="1"/>
  <c r="AZ75" i="1" s="1"/>
  <c r="AX75" i="1" s="1"/>
  <c r="AI37" i="1"/>
  <c r="AK37" i="1"/>
  <c r="AJ37" i="1"/>
  <c r="AI33" i="1"/>
  <c r="AH33" i="1" s="1"/>
  <c r="AK33" i="1"/>
  <c r="AJ33" i="1"/>
  <c r="BB107" i="1"/>
  <c r="BA107" i="1"/>
  <c r="AZ107" i="1" s="1"/>
  <c r="AX107" i="1" s="1"/>
  <c r="AI208" i="1"/>
  <c r="AH208" i="1" s="1"/>
  <c r="AJ208" i="1"/>
  <c r="AK208" i="1"/>
  <c r="AI197" i="1"/>
  <c r="AH197" i="1" s="1"/>
  <c r="AK197" i="1"/>
  <c r="AJ197" i="1"/>
  <c r="BB19" i="1"/>
  <c r="BA19" i="1"/>
  <c r="AZ19" i="1" s="1"/>
  <c r="AX19" i="1" s="1"/>
  <c r="AK243" i="1"/>
  <c r="AJ243" i="1"/>
  <c r="AI243" i="1"/>
  <c r="AH243" i="1" s="1"/>
  <c r="AJ123" i="1"/>
  <c r="AI123" i="1"/>
  <c r="AH123" i="1" s="1"/>
  <c r="AK123" i="1"/>
  <c r="AJ155" i="1"/>
  <c r="AI155" i="1"/>
  <c r="AH155" i="1" s="1"/>
  <c r="AK155" i="1"/>
  <c r="AK68" i="1"/>
  <c r="AI68" i="1"/>
  <c r="AH68" i="1" s="1"/>
  <c r="AJ68" i="1"/>
  <c r="BA44" i="1"/>
  <c r="AZ44" i="1" s="1"/>
  <c r="AX44" i="1" s="1"/>
  <c r="BB44" i="1"/>
  <c r="BB12" i="1"/>
  <c r="BA12" i="1"/>
  <c r="AZ12" i="1" s="1"/>
  <c r="AX12" i="1" s="1"/>
  <c r="BB108" i="1"/>
  <c r="BA108" i="1"/>
  <c r="BA117" i="1"/>
  <c r="AZ117" i="1" s="1"/>
  <c r="AX117" i="1" s="1"/>
  <c r="BB117" i="1"/>
  <c r="BB58" i="1"/>
  <c r="BA58" i="1"/>
  <c r="AJ165" i="1"/>
  <c r="AK165" i="1"/>
  <c r="AI165" i="1"/>
  <c r="AH165" i="1" s="1"/>
  <c r="AJ100" i="1"/>
  <c r="AK100" i="1"/>
  <c r="AI100" i="1"/>
  <c r="AH100" i="1" s="1"/>
  <c r="AI70" i="1"/>
  <c r="AH70" i="1" s="1"/>
  <c r="AJ70" i="1"/>
  <c r="AK70" i="1"/>
  <c r="AJ124" i="1"/>
  <c r="AK124" i="1"/>
  <c r="AI124" i="1"/>
  <c r="AK214" i="1"/>
  <c r="AI214" i="1"/>
  <c r="AJ214" i="1"/>
  <c r="BB53" i="1"/>
  <c r="BA53" i="1"/>
  <c r="AZ53" i="1" s="1"/>
  <c r="AX53" i="1" s="1"/>
  <c r="AJ228" i="1"/>
  <c r="AI228" i="1"/>
  <c r="AK228" i="1"/>
  <c r="AJ176" i="1"/>
  <c r="AI176" i="1"/>
  <c r="AK176" i="1"/>
  <c r="AK94" i="1"/>
  <c r="AJ94" i="1"/>
  <c r="AI94" i="1"/>
  <c r="AH94" i="1" s="1"/>
  <c r="BB50" i="1"/>
  <c r="BA50" i="1"/>
  <c r="BB134" i="1"/>
  <c r="BA134" i="1"/>
  <c r="BB24" i="1"/>
  <c r="BA24" i="1"/>
  <c r="AK267" i="1"/>
  <c r="AI267" i="1"/>
  <c r="AH267" i="1" s="1"/>
  <c r="AJ267" i="1"/>
  <c r="AJ256" i="1"/>
  <c r="AK256" i="1"/>
  <c r="AI256" i="1"/>
  <c r="AH256" i="1" s="1"/>
  <c r="BB29" i="1"/>
  <c r="BA29" i="1"/>
  <c r="AK213" i="1"/>
  <c r="AJ213" i="1"/>
  <c r="AI213" i="1"/>
  <c r="BB80" i="1"/>
  <c r="BA80" i="1"/>
  <c r="AZ80" i="1" s="1"/>
  <c r="AX80" i="1" s="1"/>
  <c r="BA7" i="1"/>
  <c r="BB7" i="1"/>
  <c r="AK203" i="1"/>
  <c r="AI203" i="1"/>
  <c r="AJ203" i="1"/>
  <c r="AI150" i="1"/>
  <c r="AH150" i="1" s="1"/>
  <c r="AJ150" i="1"/>
  <c r="AK150" i="1"/>
  <c r="AK64" i="1"/>
  <c r="AI64" i="1"/>
  <c r="AH64" i="1" s="1"/>
  <c r="AJ64" i="1"/>
  <c r="AI35" i="1"/>
  <c r="AJ35" i="1"/>
  <c r="AK35" i="1"/>
  <c r="BB39" i="1"/>
  <c r="BA39" i="1"/>
  <c r="AZ39" i="1" s="1"/>
  <c r="AX39" i="1" s="1"/>
  <c r="BB138" i="1"/>
  <c r="BA138" i="1"/>
  <c r="AZ138" i="1" s="1"/>
  <c r="AX138" i="1" s="1"/>
  <c r="AJ189" i="1"/>
  <c r="AK189" i="1"/>
  <c r="AI189" i="1"/>
  <c r="AH189" i="1" s="1"/>
  <c r="BA112" i="1"/>
  <c r="AZ112" i="1" s="1"/>
  <c r="AX112" i="1" s="1"/>
  <c r="BB112" i="1"/>
  <c r="BB30" i="1"/>
  <c r="BA30" i="1"/>
  <c r="AK91" i="1"/>
  <c r="AJ91" i="1"/>
  <c r="AI91" i="1"/>
  <c r="AH91" i="1" s="1"/>
  <c r="AK86" i="1"/>
  <c r="AJ86" i="1"/>
  <c r="AI86" i="1"/>
  <c r="BB111" i="1"/>
  <c r="BA111" i="1"/>
  <c r="AJ200" i="1"/>
  <c r="AI200" i="1"/>
  <c r="AK200" i="1"/>
  <c r="BA63" i="1"/>
  <c r="AZ63" i="1" s="1"/>
  <c r="AX63" i="1" s="1"/>
  <c r="BB63" i="1"/>
  <c r="BB126" i="1"/>
  <c r="BA126" i="1"/>
  <c r="AZ126" i="1" s="1"/>
  <c r="AX126" i="1" s="1"/>
  <c r="AJ217" i="1"/>
  <c r="AI217" i="1"/>
  <c r="AH217" i="1" s="1"/>
  <c r="AK217" i="1"/>
  <c r="AJ118" i="1"/>
  <c r="AI118" i="1"/>
  <c r="AH118" i="1" s="1"/>
  <c r="AK118" i="1"/>
  <c r="AJ260" i="1"/>
  <c r="AI260" i="1"/>
  <c r="AH260" i="1" s="1"/>
  <c r="AK260" i="1"/>
  <c r="AJ54" i="1"/>
  <c r="AK54" i="1"/>
  <c r="AI54" i="1"/>
  <c r="AK112" i="1"/>
  <c r="AI112" i="1"/>
  <c r="AH112" i="1" s="1"/>
  <c r="AJ112" i="1"/>
  <c r="AK168" i="1"/>
  <c r="AI168" i="1"/>
  <c r="AJ168" i="1"/>
  <c r="AJ266" i="1"/>
  <c r="AK266" i="1"/>
  <c r="AI266" i="1"/>
  <c r="AH266" i="1" s="1"/>
  <c r="AJ152" i="1"/>
  <c r="AK152" i="1"/>
  <c r="AI152" i="1"/>
  <c r="AH152" i="1" s="1"/>
  <c r="AK61" i="1"/>
  <c r="AI61" i="1"/>
  <c r="AH61" i="1" s="1"/>
  <c r="AJ61" i="1"/>
  <c r="AK248" i="1"/>
  <c r="AJ248" i="1"/>
  <c r="AI248" i="1"/>
  <c r="AK45" i="1"/>
  <c r="AI45" i="1"/>
  <c r="AH45" i="1" s="1"/>
  <c r="AJ45" i="1"/>
  <c r="BA67" i="1"/>
  <c r="AZ67" i="1" s="1"/>
  <c r="AX67" i="1" s="1"/>
  <c r="BB67" i="1"/>
  <c r="AK95" i="1"/>
  <c r="AI95" i="1"/>
  <c r="AH95" i="1" s="1"/>
  <c r="AJ95" i="1"/>
  <c r="BB9" i="1"/>
  <c r="BA9" i="1"/>
  <c r="AZ9" i="1" s="1"/>
  <c r="AX9" i="1" s="1"/>
  <c r="BB118" i="1"/>
  <c r="BA118" i="1"/>
  <c r="AZ118" i="1" s="1"/>
  <c r="AX118" i="1" s="1"/>
  <c r="AK252" i="1"/>
  <c r="AI252" i="1"/>
  <c r="AJ252" i="1"/>
  <c r="AK246" i="1"/>
  <c r="AI246" i="1"/>
  <c r="AJ246" i="1"/>
  <c r="AJ147" i="1"/>
  <c r="AI147" i="1"/>
  <c r="AH147" i="1" s="1"/>
  <c r="AK147" i="1"/>
  <c r="BA16" i="1"/>
  <c r="BB16" i="1"/>
  <c r="BA64" i="1"/>
  <c r="AZ64" i="1" s="1"/>
  <c r="AX64" i="1" s="1"/>
  <c r="BB64" i="1"/>
  <c r="AJ193" i="1"/>
  <c r="AI193" i="1"/>
  <c r="AK193" i="1"/>
  <c r="BA2" i="1"/>
  <c r="BB2" i="1"/>
  <c r="AJ232" i="1"/>
  <c r="AI232" i="1"/>
  <c r="AK232" i="1"/>
  <c r="BA98" i="1"/>
  <c r="AZ98" i="1" s="1"/>
  <c r="AX98" i="1" s="1"/>
  <c r="BB98" i="1"/>
  <c r="AI22" i="1"/>
  <c r="AH22" i="1" s="1"/>
  <c r="AA22" i="1" s="1"/>
  <c r="AE22" i="1" s="1"/>
  <c r="AK22" i="1"/>
  <c r="AJ22" i="1"/>
  <c r="BA79" i="1"/>
  <c r="AZ79" i="1" s="1"/>
  <c r="AX79" i="1" s="1"/>
  <c r="BB79" i="1"/>
  <c r="BB66" i="1"/>
  <c r="BA66" i="1"/>
  <c r="AZ66" i="1" s="1"/>
  <c r="AX66" i="1" s="1"/>
  <c r="AI210" i="1"/>
  <c r="AJ210" i="1"/>
  <c r="AK210" i="1"/>
  <c r="AI169" i="1"/>
  <c r="AJ169" i="1"/>
  <c r="AK169" i="1"/>
  <c r="BB97" i="1"/>
  <c r="BA97" i="1"/>
  <c r="AZ97" i="1" s="1"/>
  <c r="AX97" i="1" s="1"/>
  <c r="AK242" i="1"/>
  <c r="AI242" i="1"/>
  <c r="AH242" i="1" s="1"/>
  <c r="AJ242" i="1"/>
  <c r="AJ111" i="1"/>
  <c r="AI111" i="1"/>
  <c r="AH111" i="1" s="1"/>
  <c r="AK111" i="1"/>
  <c r="AI84" i="1"/>
  <c r="AJ84" i="1"/>
  <c r="AK84" i="1"/>
  <c r="BB8" i="1"/>
  <c r="BA8" i="1"/>
  <c r="BB18" i="1"/>
  <c r="BA18" i="1"/>
  <c r="AZ18" i="1" s="1"/>
  <c r="AX18" i="1" s="1"/>
  <c r="AI153" i="1"/>
  <c r="AH153" i="1" s="1"/>
  <c r="AJ153" i="1"/>
  <c r="AK153" i="1"/>
  <c r="BB91" i="1"/>
  <c r="BA91" i="1"/>
  <c r="AZ91" i="1" s="1"/>
  <c r="AX91" i="1" s="1"/>
  <c r="AJ136" i="1"/>
  <c r="AK136" i="1"/>
  <c r="AI136" i="1"/>
  <c r="AH136" i="1" s="1"/>
  <c r="BB4" i="1"/>
  <c r="BA4" i="1"/>
  <c r="AK82" i="1"/>
  <c r="AJ82" i="1"/>
  <c r="AI82" i="1"/>
  <c r="AH82" i="1" s="1"/>
  <c r="BA128" i="1"/>
  <c r="BB128" i="1"/>
  <c r="BA6" i="1"/>
  <c r="AZ6" i="1" s="1"/>
  <c r="AX6" i="1" s="1"/>
  <c r="BB6" i="1"/>
  <c r="AI134" i="1"/>
  <c r="AJ134" i="1"/>
  <c r="AK134" i="1"/>
  <c r="AJ60" i="1"/>
  <c r="AK60" i="1"/>
  <c r="AI60" i="1"/>
  <c r="BB82" i="1"/>
  <c r="BA82" i="1"/>
  <c r="BB13" i="1"/>
  <c r="BA13" i="1"/>
  <c r="AZ13" i="1" s="1"/>
  <c r="AX13" i="1" s="1"/>
  <c r="AJ104" i="1"/>
  <c r="AK104" i="1"/>
  <c r="AI104" i="1"/>
  <c r="AK158" i="1"/>
  <c r="AJ158" i="1"/>
  <c r="AI158" i="1"/>
  <c r="AJ181" i="1"/>
  <c r="AK181" i="1"/>
  <c r="AI181" i="1"/>
  <c r="AH181" i="1" s="1"/>
  <c r="BA92" i="1"/>
  <c r="AZ92" i="1" s="1"/>
  <c r="AX92" i="1" s="1"/>
  <c r="BB92" i="1"/>
  <c r="BB11" i="1"/>
  <c r="BA11" i="1"/>
  <c r="AZ11" i="1" s="1"/>
  <c r="AX11" i="1" s="1"/>
  <c r="BB31" i="1"/>
  <c r="BA31" i="1"/>
  <c r="AI173" i="1"/>
  <c r="AH173" i="1" s="1"/>
  <c r="AJ173" i="1"/>
  <c r="AK173" i="1"/>
  <c r="AI251" i="1"/>
  <c r="AK251" i="1"/>
  <c r="AJ251" i="1"/>
  <c r="AK253" i="1"/>
  <c r="AJ253" i="1"/>
  <c r="AI253" i="1"/>
  <c r="AH253" i="1" s="1"/>
  <c r="AJ269" i="1"/>
  <c r="AK269" i="1"/>
  <c r="AI269" i="1"/>
  <c r="AJ85" i="1"/>
  <c r="AI85" i="1"/>
  <c r="AH85" i="1" s="1"/>
  <c r="AK85" i="1"/>
  <c r="AK43" i="1"/>
  <c r="AI43" i="1"/>
  <c r="AH43" i="1" s="1"/>
  <c r="AJ43" i="1"/>
  <c r="BA100" i="1"/>
  <c r="AZ100" i="1" s="1"/>
  <c r="AX100" i="1" s="1"/>
  <c r="BB100" i="1"/>
  <c r="BA27" i="1"/>
  <c r="BB27" i="1"/>
  <c r="AK257" i="1"/>
  <c r="AI257" i="1"/>
  <c r="AJ257" i="1"/>
  <c r="BB56" i="1"/>
  <c r="BA56" i="1"/>
  <c r="AZ56" i="1" s="1"/>
  <c r="AX56" i="1" s="1"/>
  <c r="BA127" i="1"/>
  <c r="BB127" i="1"/>
  <c r="AJ69" i="1"/>
  <c r="AI69" i="1"/>
  <c r="AK69" i="1"/>
  <c r="BA85" i="1"/>
  <c r="AZ85" i="1" s="1"/>
  <c r="AX85" i="1" s="1"/>
  <c r="BB85" i="1"/>
  <c r="AI39" i="1"/>
  <c r="AH39" i="1" s="1"/>
  <c r="AK39" i="1"/>
  <c r="AJ39" i="1"/>
  <c r="AI108" i="1"/>
  <c r="AH108" i="1" s="1"/>
  <c r="AK108" i="1"/>
  <c r="AJ108" i="1"/>
  <c r="AI225" i="1"/>
  <c r="AH225" i="1" s="1"/>
  <c r="AJ225" i="1"/>
  <c r="AK225" i="1"/>
  <c r="AK98" i="1"/>
  <c r="AJ98" i="1"/>
  <c r="AI98" i="1"/>
  <c r="AH98" i="1" s="1"/>
  <c r="BB40" i="1"/>
  <c r="BA40" i="1"/>
  <c r="AK185" i="1"/>
  <c r="AI185" i="1"/>
  <c r="AJ185" i="1"/>
  <c r="AJ154" i="1"/>
  <c r="AK154" i="1"/>
  <c r="AI154" i="1"/>
  <c r="AH154" i="1" s="1"/>
  <c r="BA141" i="1"/>
  <c r="AZ141" i="1" s="1"/>
  <c r="AX141" i="1" s="1"/>
  <c r="BB141" i="1"/>
  <c r="BA133" i="1"/>
  <c r="AZ133" i="1" s="1"/>
  <c r="AX133" i="1" s="1"/>
  <c r="BB133" i="1"/>
  <c r="AJ279" i="1"/>
  <c r="AK279" i="1"/>
  <c r="AI279" i="1"/>
  <c r="AK278" i="1"/>
  <c r="AJ278" i="1"/>
  <c r="AI278" i="1"/>
  <c r="AK183" i="1"/>
  <c r="AJ183" i="1"/>
  <c r="AI183" i="1"/>
  <c r="AH183" i="1" s="1"/>
  <c r="BA116" i="1"/>
  <c r="BB116" i="1"/>
  <c r="AK167" i="1"/>
  <c r="AI167" i="1"/>
  <c r="AH167" i="1" s="1"/>
  <c r="AJ167" i="1"/>
  <c r="AJ63" i="1"/>
  <c r="AI63" i="1"/>
  <c r="AK63" i="1"/>
  <c r="BB140" i="1"/>
  <c r="BA140" i="1"/>
  <c r="AZ140" i="1" s="1"/>
  <c r="AX140" i="1" s="1"/>
  <c r="AK32" i="1"/>
  <c r="AJ32" i="1"/>
  <c r="AI32" i="1"/>
  <c r="AJ211" i="1"/>
  <c r="AI211" i="1"/>
  <c r="AK211" i="1"/>
  <c r="BB137" i="1"/>
  <c r="BA137" i="1"/>
  <c r="AZ137" i="1" s="1"/>
  <c r="AX137" i="1" s="1"/>
  <c r="BA74" i="1"/>
  <c r="AZ74" i="1" s="1"/>
  <c r="AX74" i="1" s="1"/>
  <c r="BB74" i="1"/>
  <c r="BB120" i="1"/>
  <c r="BA120" i="1"/>
  <c r="AZ120" i="1" s="1"/>
  <c r="AX120" i="1" s="1"/>
  <c r="BA77" i="1"/>
  <c r="BB77" i="1"/>
  <c r="BB93" i="1"/>
  <c r="BA93" i="1"/>
  <c r="AZ93" i="1" s="1"/>
  <c r="AX93" i="1" s="1"/>
  <c r="AJ130" i="1"/>
  <c r="AI130" i="1"/>
  <c r="AK130" i="1"/>
  <c r="AJ128" i="1"/>
  <c r="AK128" i="1"/>
  <c r="AI128" i="1"/>
  <c r="AJ50" i="1"/>
  <c r="AK50" i="1"/>
  <c r="AI50" i="1"/>
  <c r="AH50" i="1" s="1"/>
  <c r="AI241" i="1"/>
  <c r="AK241" i="1"/>
  <c r="AJ241" i="1"/>
  <c r="AI135" i="1"/>
  <c r="AH135" i="1" s="1"/>
  <c r="AK135" i="1"/>
  <c r="AJ135" i="1"/>
  <c r="AJ219" i="1"/>
  <c r="AI219" i="1"/>
  <c r="AH219" i="1" s="1"/>
  <c r="AK219" i="1"/>
  <c r="BB54" i="1"/>
  <c r="BA54" i="1"/>
  <c r="AZ54" i="1" s="1"/>
  <c r="AX54" i="1" s="1"/>
  <c r="BB61" i="1"/>
  <c r="BA61" i="1"/>
  <c r="AZ61" i="1" s="1"/>
  <c r="AX61" i="1" s="1"/>
  <c r="AK270" i="1"/>
  <c r="AJ270" i="1"/>
  <c r="AI270" i="1"/>
  <c r="AH270" i="1" s="1"/>
  <c r="AI156" i="1"/>
  <c r="AH156" i="1" s="1"/>
  <c r="AJ156" i="1"/>
  <c r="AK156" i="1"/>
  <c r="AK77" i="1"/>
  <c r="AI77" i="1"/>
  <c r="AH77" i="1" s="1"/>
  <c r="AJ77" i="1"/>
  <c r="AK36" i="1"/>
  <c r="AI36" i="1"/>
  <c r="AH36" i="1" s="1"/>
  <c r="AJ36" i="1"/>
  <c r="BA119" i="1"/>
  <c r="BB119" i="1"/>
  <c r="BA47" i="1"/>
  <c r="BB47" i="1"/>
  <c r="BB83" i="1"/>
  <c r="BA83" i="1"/>
  <c r="AZ83" i="1" s="1"/>
  <c r="AX83" i="1" s="1"/>
  <c r="AJ171" i="1"/>
  <c r="AI171" i="1"/>
  <c r="AK171" i="1"/>
  <c r="AI113" i="1"/>
  <c r="AH113" i="1" s="1"/>
  <c r="AJ113" i="1"/>
  <c r="AK113" i="1"/>
  <c r="AI209" i="1"/>
  <c r="AJ209" i="1"/>
  <c r="AK209" i="1"/>
  <c r="AI40" i="1"/>
  <c r="AH40" i="1" s="1"/>
  <c r="AJ40" i="1"/>
  <c r="AK40" i="1"/>
  <c r="AI249" i="1"/>
  <c r="AH249" i="1" s="1"/>
  <c r="AK249" i="1"/>
  <c r="AJ249" i="1"/>
  <c r="AK190" i="1"/>
  <c r="AJ190" i="1"/>
  <c r="AI190" i="1"/>
  <c r="AJ233" i="1"/>
  <c r="AI233" i="1"/>
  <c r="AH233" i="1" s="1"/>
  <c r="AK233" i="1"/>
  <c r="AK137" i="1"/>
  <c r="AI137" i="1"/>
  <c r="AJ137" i="1"/>
  <c r="AJ65" i="1"/>
  <c r="AI65" i="1"/>
  <c r="AK65" i="1"/>
  <c r="BA42" i="1"/>
  <c r="AZ42" i="1" s="1"/>
  <c r="AX42" i="1" s="1"/>
  <c r="BB42" i="1"/>
  <c r="BA110" i="1"/>
  <c r="AZ110" i="1" s="1"/>
  <c r="AX110" i="1" s="1"/>
  <c r="BB110" i="1"/>
  <c r="BB135" i="1"/>
  <c r="BA135" i="1"/>
  <c r="AZ135" i="1" s="1"/>
  <c r="AX135" i="1" s="1"/>
  <c r="BB130" i="1"/>
  <c r="BA130" i="1"/>
  <c r="AK275" i="1"/>
  <c r="AJ275" i="1"/>
  <c r="AI275" i="1"/>
  <c r="AH275" i="1" s="1"/>
  <c r="AK196" i="1"/>
  <c r="AJ196" i="1"/>
  <c r="AI196" i="1"/>
  <c r="AH196" i="1" s="1"/>
  <c r="AJ221" i="1"/>
  <c r="AK221" i="1"/>
  <c r="AI221" i="1"/>
  <c r="AH221" i="1" s="1"/>
  <c r="BA104" i="1"/>
  <c r="BB104" i="1"/>
  <c r="BA23" i="1"/>
  <c r="BB23" i="1"/>
  <c r="AI110" i="1"/>
  <c r="AH110" i="1" s="1"/>
  <c r="AJ110" i="1"/>
  <c r="AK110" i="1"/>
  <c r="BB43" i="1"/>
  <c r="BA43" i="1"/>
  <c r="AK73" i="1"/>
  <c r="AJ73" i="1"/>
  <c r="AI73" i="1"/>
  <c r="AH73" i="1" s="1"/>
  <c r="BA76" i="1"/>
  <c r="AZ76" i="1" s="1"/>
  <c r="AX76" i="1" s="1"/>
  <c r="BB76" i="1"/>
  <c r="AJ23" i="1"/>
  <c r="AK23" i="1"/>
  <c r="AI23" i="1"/>
  <c r="AH23" i="1" s="1"/>
  <c r="AA23" i="1" s="1"/>
  <c r="AE23" i="1" s="1"/>
  <c r="BA60" i="1"/>
  <c r="AZ60" i="1" s="1"/>
  <c r="AX60" i="1" s="1"/>
  <c r="BB60" i="1"/>
  <c r="AI79" i="1"/>
  <c r="AJ79" i="1"/>
  <c r="AK79" i="1"/>
  <c r="AK198" i="1"/>
  <c r="AJ198" i="1"/>
  <c r="AI198" i="1"/>
  <c r="AJ55" i="1"/>
  <c r="AK55" i="1"/>
  <c r="AI55" i="1"/>
  <c r="AK75" i="1"/>
  <c r="AJ75" i="1"/>
  <c r="AI75" i="1"/>
  <c r="AI106" i="1"/>
  <c r="AH106" i="1" s="1"/>
  <c r="AK106" i="1"/>
  <c r="AJ106" i="1"/>
  <c r="AJ272" i="1"/>
  <c r="AK272" i="1"/>
  <c r="AI272" i="1"/>
  <c r="AH272" i="1" s="1"/>
  <c r="AI21" i="1"/>
  <c r="AK21" i="1"/>
  <c r="AJ21" i="1"/>
  <c r="AH11" i="1" s="1"/>
  <c r="AI175" i="1"/>
  <c r="AH175" i="1" s="1"/>
  <c r="AK175" i="1"/>
  <c r="AJ175" i="1"/>
  <c r="AK268" i="1"/>
  <c r="AJ268" i="1"/>
  <c r="AI268" i="1"/>
  <c r="AI274" i="1"/>
  <c r="AJ274" i="1"/>
  <c r="AK274" i="1"/>
  <c r="AK188" i="1"/>
  <c r="AI188" i="1"/>
  <c r="AJ188" i="1"/>
  <c r="AK206" i="1"/>
  <c r="AJ206" i="1"/>
  <c r="AI206" i="1"/>
  <c r="BA22" i="1"/>
  <c r="AZ22" i="1" s="1"/>
  <c r="AX22" i="1" s="1"/>
  <c r="BB22" i="1"/>
  <c r="BA121" i="1"/>
  <c r="AZ121" i="1" s="1"/>
  <c r="AX121" i="1" s="1"/>
  <c r="BB121" i="1"/>
  <c r="BB142" i="1"/>
  <c r="BA142" i="1"/>
  <c r="AZ142" i="1" s="1"/>
  <c r="AX142" i="1" s="1"/>
  <c r="AI226" i="1"/>
  <c r="AK226" i="1"/>
  <c r="AJ226" i="1"/>
  <c r="BA45" i="1"/>
  <c r="BB45" i="1"/>
  <c r="AJ259" i="1"/>
  <c r="AK259" i="1"/>
  <c r="AI259" i="1"/>
  <c r="AH259" i="1" s="1"/>
  <c r="BB36" i="1"/>
  <c r="BA36" i="1"/>
  <c r="AI186" i="1"/>
  <c r="AH186" i="1" s="1"/>
  <c r="AJ186" i="1"/>
  <c r="AK186" i="1"/>
  <c r="AI48" i="1"/>
  <c r="AK48" i="1"/>
  <c r="AJ48" i="1"/>
  <c r="BA26" i="1"/>
  <c r="AZ26" i="1" s="1"/>
  <c r="AX26" i="1" s="1"/>
  <c r="BB26" i="1"/>
  <c r="BB132" i="1"/>
  <c r="BA132" i="1"/>
  <c r="AK87" i="1"/>
  <c r="AI87" i="1"/>
  <c r="AJ87" i="1"/>
  <c r="BA69" i="1"/>
  <c r="AZ69" i="1" s="1"/>
  <c r="AX69" i="1" s="1"/>
  <c r="BB69" i="1"/>
  <c r="AK218" i="1"/>
  <c r="AJ218" i="1"/>
  <c r="AI218" i="1"/>
  <c r="BB144" i="1"/>
  <c r="BA144" i="1"/>
  <c r="BA33" i="1"/>
  <c r="BB33" i="1"/>
  <c r="AI192" i="1"/>
  <c r="AK192" i="1"/>
  <c r="AJ192" i="1"/>
  <c r="AI67" i="1"/>
  <c r="AH67" i="1" s="1"/>
  <c r="AK67" i="1"/>
  <c r="AJ67" i="1"/>
  <c r="AI29" i="1"/>
  <c r="AJ29" i="1"/>
  <c r="AK29" i="1"/>
  <c r="AI117" i="1"/>
  <c r="AJ117" i="1"/>
  <c r="AK117" i="1"/>
  <c r="AJ53" i="1"/>
  <c r="AK53" i="1"/>
  <c r="AI53" i="1"/>
  <c r="AJ258" i="1"/>
  <c r="AK258" i="1"/>
  <c r="AI258" i="1"/>
  <c r="BA46" i="1"/>
  <c r="AZ46" i="1" s="1"/>
  <c r="AX46" i="1" s="1"/>
  <c r="BB46" i="1"/>
  <c r="AI66" i="1"/>
  <c r="AH66" i="1" s="1"/>
  <c r="AK66" i="1"/>
  <c r="AJ66" i="1"/>
  <c r="BA124" i="1"/>
  <c r="AZ124" i="1" s="1"/>
  <c r="AX124" i="1" s="1"/>
  <c r="BB124" i="1"/>
  <c r="AI151" i="1"/>
  <c r="AJ151" i="1"/>
  <c r="AK151" i="1"/>
  <c r="BB34" i="1"/>
  <c r="BA34" i="1"/>
  <c r="BB68" i="1"/>
  <c r="BA68" i="1"/>
  <c r="AZ68" i="1" s="1"/>
  <c r="AX68" i="1" s="1"/>
  <c r="BB32" i="1"/>
  <c r="BA32" i="1"/>
  <c r="AI177" i="1"/>
  <c r="AH177" i="1" s="1"/>
  <c r="AJ177" i="1"/>
  <c r="AK177" i="1"/>
  <c r="BA89" i="1"/>
  <c r="BB89" i="1"/>
  <c r="AJ81" i="1"/>
  <c r="AI81" i="1"/>
  <c r="AK81" i="1"/>
  <c r="BB72" i="1"/>
  <c r="BA72" i="1"/>
  <c r="AJ31" i="1"/>
  <c r="AI31" i="1"/>
  <c r="AK31" i="1"/>
  <c r="AJ178" i="1"/>
  <c r="AI178" i="1"/>
  <c r="AK178" i="1"/>
  <c r="AI244" i="1"/>
  <c r="AH244" i="1" s="1"/>
  <c r="AK244" i="1"/>
  <c r="AJ244" i="1"/>
  <c r="AK30" i="1"/>
  <c r="AI30" i="1"/>
  <c r="AJ30" i="1"/>
  <c r="BA101" i="1"/>
  <c r="AZ101" i="1" s="1"/>
  <c r="AX101" i="1" s="1"/>
  <c r="BB101" i="1"/>
  <c r="BA51" i="1"/>
  <c r="AZ51" i="1" s="1"/>
  <c r="AX51" i="1" s="1"/>
  <c r="BB51" i="1"/>
  <c r="BA70" i="1"/>
  <c r="BB70" i="1"/>
  <c r="AK199" i="1"/>
  <c r="AI199" i="1"/>
  <c r="AH199" i="1" s="1"/>
  <c r="AJ199" i="1"/>
  <c r="AI24" i="1"/>
  <c r="AH24" i="1" s="1"/>
  <c r="AJ24" i="1"/>
  <c r="AK24" i="1"/>
  <c r="AK131" i="1"/>
  <c r="AJ131" i="1"/>
  <c r="AI131" i="1"/>
  <c r="AH131" i="1" s="1"/>
  <c r="AJ166" i="1"/>
  <c r="AK166" i="1"/>
  <c r="AI166" i="1"/>
  <c r="AH166" i="1" s="1"/>
  <c r="AJ25" i="1"/>
  <c r="AI25" i="1"/>
  <c r="AH25" i="1" s="1"/>
  <c r="AK25" i="1"/>
  <c r="AJ149" i="1"/>
  <c r="AK149" i="1"/>
  <c r="AI149" i="1"/>
  <c r="AH149" i="1" s="1"/>
  <c r="AJ34" i="1"/>
  <c r="AK34" i="1"/>
  <c r="AI34" i="1"/>
  <c r="AH34" i="1" s="1"/>
  <c r="BA21" i="1"/>
  <c r="AZ21" i="1" s="1"/>
  <c r="AX21" i="1" s="1"/>
  <c r="BB21" i="1"/>
  <c r="AK172" i="1"/>
  <c r="AI172" i="1"/>
  <c r="AH172" i="1" s="1"/>
  <c r="AJ172" i="1"/>
  <c r="AK28" i="1"/>
  <c r="AI28" i="1"/>
  <c r="AH28" i="1" s="1"/>
  <c r="AJ28" i="1"/>
  <c r="AI107" i="1"/>
  <c r="AH107" i="1" s="1"/>
  <c r="AJ107" i="1"/>
  <c r="AK107" i="1"/>
  <c r="BB15" i="1"/>
  <c r="BA15" i="1"/>
  <c r="AI146" i="1"/>
  <c r="AK146" i="1"/>
  <c r="AJ146" i="1"/>
  <c r="AJ88" i="1"/>
  <c r="AI88" i="1"/>
  <c r="AK88" i="1"/>
  <c r="AJ159" i="1"/>
  <c r="AI159" i="1"/>
  <c r="AK159" i="1"/>
  <c r="AI202" i="1"/>
  <c r="AH202" i="1" s="1"/>
  <c r="AJ202" i="1"/>
  <c r="AK202" i="1"/>
  <c r="BB5" i="1"/>
  <c r="BA5" i="1"/>
  <c r="AZ5" i="1" s="1"/>
  <c r="AX5" i="1" s="1"/>
  <c r="BA90" i="1"/>
  <c r="AZ90" i="1" s="1"/>
  <c r="AX90" i="1" s="1"/>
  <c r="BB90" i="1"/>
  <c r="BA55" i="1"/>
  <c r="BB55" i="1"/>
  <c r="AI265" i="1"/>
  <c r="AJ265" i="1"/>
  <c r="AK265" i="1"/>
  <c r="BA10" i="1"/>
  <c r="BB10" i="1"/>
  <c r="BA59" i="1"/>
  <c r="AZ59" i="1" s="1"/>
  <c r="AX59" i="1" s="1"/>
  <c r="BB59" i="1"/>
  <c r="BA139" i="1"/>
  <c r="AZ139" i="1" s="1"/>
  <c r="AX139" i="1" s="1"/>
  <c r="BB139" i="1"/>
  <c r="BA94" i="1"/>
  <c r="AZ94" i="1" s="1"/>
  <c r="AX94" i="1" s="1"/>
  <c r="BB94" i="1"/>
  <c r="AK74" i="1"/>
  <c r="AI74" i="1"/>
  <c r="AH74" i="1" s="1"/>
  <c r="AJ74" i="1"/>
  <c r="AK44" i="1"/>
  <c r="AJ44" i="1"/>
  <c r="AI44" i="1"/>
  <c r="AI283" i="1"/>
  <c r="AH283" i="1" s="1"/>
  <c r="AA283" i="1" s="1"/>
  <c r="AJ283" i="1"/>
  <c r="AK283" i="1"/>
  <c r="BA87" i="1"/>
  <c r="AZ87" i="1" s="1"/>
  <c r="AX87" i="1" s="1"/>
  <c r="BB87" i="1"/>
  <c r="AJ140" i="1"/>
  <c r="AK140" i="1"/>
  <c r="AI140" i="1"/>
  <c r="AH140" i="1" s="1"/>
  <c r="AK125" i="1"/>
  <c r="AJ125" i="1"/>
  <c r="AI125" i="1"/>
  <c r="AH125" i="1" s="1"/>
  <c r="AJ281" i="1"/>
  <c r="AI281" i="1"/>
  <c r="AK281" i="1"/>
  <c r="AI170" i="1"/>
  <c r="AH170" i="1" s="1"/>
  <c r="AJ170" i="1"/>
  <c r="AK170" i="1"/>
  <c r="AK126" i="1"/>
  <c r="AJ126" i="1"/>
  <c r="AI126" i="1"/>
  <c r="AH126" i="1" s="1"/>
  <c r="BB78" i="1"/>
  <c r="BA78" i="1"/>
  <c r="BB73" i="1"/>
  <c r="BA73" i="1"/>
  <c r="AK234" i="1"/>
  <c r="AI234" i="1"/>
  <c r="AJ234" i="1"/>
  <c r="AI276" i="1"/>
  <c r="AH276" i="1" s="1"/>
  <c r="AK276" i="1"/>
  <c r="AJ276" i="1"/>
  <c r="AK42" i="1"/>
  <c r="AI42" i="1"/>
  <c r="AJ42" i="1"/>
  <c r="AJ182" i="1"/>
  <c r="AK182" i="1"/>
  <c r="AI182" i="1"/>
  <c r="AH182" i="1" s="1"/>
  <c r="BB49" i="1"/>
  <c r="BA49" i="1"/>
  <c r="AI127" i="1"/>
  <c r="AH127" i="1" s="1"/>
  <c r="AJ127" i="1"/>
  <c r="AK127" i="1"/>
  <c r="AI229" i="1"/>
  <c r="AK229" i="1"/>
  <c r="AJ229" i="1"/>
  <c r="AJ99" i="1"/>
  <c r="AI99" i="1"/>
  <c r="AK99" i="1"/>
  <c r="BB81" i="1"/>
  <c r="BA81" i="1"/>
  <c r="AZ81" i="1" s="1"/>
  <c r="AX81" i="1" s="1"/>
  <c r="AH284" i="1"/>
  <c r="AK184" i="1"/>
  <c r="AI184" i="1"/>
  <c r="AH184" i="1" s="1"/>
  <c r="AJ184" i="1"/>
  <c r="BB102" i="1"/>
  <c r="BA102" i="1"/>
  <c r="AZ102" i="1" s="1"/>
  <c r="AX102" i="1" s="1"/>
  <c r="AI132" i="1"/>
  <c r="AJ132" i="1"/>
  <c r="AK132" i="1"/>
  <c r="AI236" i="1"/>
  <c r="AK236" i="1"/>
  <c r="AJ236" i="1"/>
  <c r="AK179" i="1"/>
  <c r="AI179" i="1"/>
  <c r="AH179" i="1" s="1"/>
  <c r="AJ179" i="1"/>
  <c r="AK109" i="1"/>
  <c r="AI109" i="1"/>
  <c r="AJ109" i="1"/>
  <c r="AK261" i="1"/>
  <c r="AI261" i="1"/>
  <c r="AH261" i="1" s="1"/>
  <c r="AJ261" i="1"/>
  <c r="AK138" i="1"/>
  <c r="AJ138" i="1"/>
  <c r="AI138" i="1"/>
  <c r="AH138" i="1" s="1"/>
  <c r="AK162" i="1"/>
  <c r="AJ162" i="1"/>
  <c r="AI162" i="1"/>
  <c r="AH162" i="1" s="1"/>
  <c r="AK92" i="1"/>
  <c r="AI92" i="1"/>
  <c r="AJ92" i="1"/>
  <c r="AI102" i="1"/>
  <c r="AH102" i="1" s="1"/>
  <c r="AK102" i="1"/>
  <c r="AJ102" i="1"/>
  <c r="BA17" i="1"/>
  <c r="BB17" i="1"/>
  <c r="AK142" i="1"/>
  <c r="AJ142" i="1"/>
  <c r="AI142" i="1"/>
  <c r="AH142" i="1" s="1"/>
  <c r="BA41" i="1"/>
  <c r="BB41" i="1"/>
  <c r="AK207" i="1"/>
  <c r="AJ207" i="1"/>
  <c r="AI207" i="1"/>
  <c r="AH207" i="1" s="1"/>
  <c r="BA131" i="1"/>
  <c r="AZ131" i="1" s="1"/>
  <c r="AX131" i="1" s="1"/>
  <c r="BB131" i="1"/>
  <c r="AI38" i="1"/>
  <c r="AH38" i="1" s="1"/>
  <c r="AK38" i="1"/>
  <c r="AJ38" i="1"/>
  <c r="BA48" i="1"/>
  <c r="BB48" i="1"/>
  <c r="BB96" i="1"/>
  <c r="BA96" i="1"/>
  <c r="BB20" i="1"/>
  <c r="BA20" i="1"/>
  <c r="AZ20" i="1" s="1"/>
  <c r="AX20" i="1" s="1"/>
  <c r="BB114" i="1"/>
  <c r="BA114" i="1"/>
  <c r="AZ114" i="1" s="1"/>
  <c r="AX114" i="1" s="1"/>
  <c r="AI163" i="1"/>
  <c r="AJ163" i="1"/>
  <c r="AK163" i="1"/>
  <c r="AK119" i="1"/>
  <c r="AI119" i="1"/>
  <c r="AJ119" i="1"/>
  <c r="AI51" i="1"/>
  <c r="AJ51" i="1"/>
  <c r="AK51" i="1"/>
  <c r="BB125" i="1"/>
  <c r="BA125" i="1"/>
  <c r="AZ125" i="1" s="1"/>
  <c r="AX125" i="1" s="1"/>
  <c r="AK141" i="1"/>
  <c r="AI141" i="1"/>
  <c r="AJ141" i="1"/>
  <c r="BA3" i="1"/>
  <c r="BB3" i="1"/>
  <c r="AJ164" i="1"/>
  <c r="AK164" i="1"/>
  <c r="AI164" i="1"/>
  <c r="AH164" i="1" s="1"/>
  <c r="AJ121" i="1"/>
  <c r="AI121" i="1"/>
  <c r="AK121" i="1"/>
  <c r="BA143" i="1"/>
  <c r="BB143" i="1"/>
  <c r="BB86" i="1"/>
  <c r="BA86" i="1"/>
  <c r="AZ86" i="1" s="1"/>
  <c r="AX86" i="1" s="1"/>
  <c r="AK83" i="1"/>
  <c r="AJ83" i="1"/>
  <c r="AI83" i="1"/>
  <c r="AJ205" i="1"/>
  <c r="AK205" i="1"/>
  <c r="AI205" i="1"/>
  <c r="AK220" i="1"/>
  <c r="AJ220" i="1"/>
  <c r="AI220" i="1"/>
  <c r="AH220" i="1" s="1"/>
  <c r="BB65" i="1"/>
  <c r="BA65" i="1"/>
  <c r="BB35" i="1"/>
  <c r="BA35" i="1"/>
  <c r="BB122" i="1"/>
  <c r="BA122" i="1"/>
  <c r="BB57" i="1"/>
  <c r="BA57" i="1"/>
  <c r="AZ57" i="1" s="1"/>
  <c r="AX57" i="1" s="1"/>
  <c r="AJ96" i="1"/>
  <c r="AK96" i="1"/>
  <c r="AI96" i="1"/>
  <c r="AH96" i="1" s="1"/>
  <c r="AK93" i="1"/>
  <c r="AI93" i="1"/>
  <c r="AH93" i="1" s="1"/>
  <c r="AJ93" i="1"/>
  <c r="AJ230" i="1"/>
  <c r="AK230" i="1"/>
  <c r="AI230" i="1"/>
  <c r="AH230" i="1" s="1"/>
  <c r="BA106" i="1"/>
  <c r="BB106" i="1"/>
  <c r="BB129" i="1"/>
  <c r="BA129" i="1"/>
  <c r="AZ129" i="1" s="1"/>
  <c r="AX129" i="1" s="1"/>
  <c r="BB25" i="1"/>
  <c r="BA25" i="1"/>
  <c r="AZ25" i="1" s="1"/>
  <c r="AX25" i="1" s="1"/>
  <c r="AK105" i="1"/>
  <c r="AI105" i="1"/>
  <c r="AH105" i="1" s="1"/>
  <c r="AJ105" i="1"/>
  <c r="AK194" i="1"/>
  <c r="AJ194" i="1"/>
  <c r="AI194" i="1"/>
  <c r="AH194" i="1" s="1"/>
  <c r="BB113" i="1"/>
  <c r="BA113" i="1"/>
  <c r="AZ113" i="1" s="1"/>
  <c r="AX113" i="1" s="1"/>
  <c r="AK133" i="1"/>
  <c r="AI133" i="1"/>
  <c r="AH133" i="1" s="1"/>
  <c r="AJ133" i="1"/>
  <c r="AI187" i="1"/>
  <c r="AH187" i="1" s="1"/>
  <c r="AJ187" i="1"/>
  <c r="AK187" i="1"/>
  <c r="AJ262" i="1"/>
  <c r="AK262" i="1"/>
  <c r="AI262" i="1"/>
  <c r="AH262" i="1" s="1"/>
  <c r="AJ46" i="1"/>
  <c r="AK46" i="1"/>
  <c r="AI46" i="1"/>
  <c r="AH46" i="1" s="1"/>
  <c r="AK114" i="1"/>
  <c r="AJ114" i="1"/>
  <c r="AI114" i="1"/>
  <c r="AJ239" i="1"/>
  <c r="AK239" i="1"/>
  <c r="AI239" i="1"/>
  <c r="AJ224" i="1"/>
  <c r="AK224" i="1"/>
  <c r="AI224" i="1"/>
  <c r="AH224" i="1" s="1"/>
  <c r="AJ139" i="1"/>
  <c r="AI139" i="1"/>
  <c r="AK139" i="1"/>
  <c r="BA95" i="1"/>
  <c r="AZ95" i="1" s="1"/>
  <c r="AX95" i="1" s="1"/>
  <c r="BB95" i="1"/>
  <c r="AK103" i="1"/>
  <c r="AI103" i="1"/>
  <c r="AH103" i="1" s="1"/>
  <c r="AJ103" i="1"/>
  <c r="BA145" i="1"/>
  <c r="AZ145" i="1" s="1"/>
  <c r="AX145" i="1" s="1"/>
  <c r="BB145" i="1"/>
  <c r="BB115" i="1"/>
  <c r="BA115" i="1"/>
  <c r="AZ115" i="1" s="1"/>
  <c r="AX115" i="1" s="1"/>
  <c r="BA38" i="1"/>
  <c r="AZ38" i="1" s="1"/>
  <c r="AX38" i="1" s="1"/>
  <c r="BB38" i="1"/>
  <c r="AJ144" i="1"/>
  <c r="AK144" i="1"/>
  <c r="AI144" i="1"/>
  <c r="AI277" i="1"/>
  <c r="AK277" i="1"/>
  <c r="AJ277" i="1"/>
  <c r="AI161" i="1"/>
  <c r="AH161" i="1" s="1"/>
  <c r="AJ161" i="1"/>
  <c r="AK161" i="1"/>
  <c r="AJ78" i="1"/>
  <c r="AI78" i="1"/>
  <c r="AH78" i="1" s="1"/>
  <c r="AK78" i="1"/>
  <c r="AJ237" i="1"/>
  <c r="AK237" i="1"/>
  <c r="AI237" i="1"/>
  <c r="AH237" i="1" s="1"/>
  <c r="AJ245" i="1"/>
  <c r="AI245" i="1"/>
  <c r="AH245" i="1" s="1"/>
  <c r="AK245" i="1"/>
  <c r="AK115" i="1"/>
  <c r="AI115" i="1"/>
  <c r="AJ115" i="1"/>
  <c r="BA84" i="1"/>
  <c r="AZ84" i="1" s="1"/>
  <c r="AX84" i="1" s="1"/>
  <c r="BB84" i="1"/>
  <c r="BA14" i="1"/>
  <c r="BB14" i="1"/>
  <c r="AK216" i="1"/>
  <c r="AI216" i="1"/>
  <c r="AH216" i="1" s="1"/>
  <c r="AJ216" i="1"/>
  <c r="BB123" i="1"/>
  <c r="BA123" i="1"/>
  <c r="AZ123" i="1" s="1"/>
  <c r="AX123" i="1" s="1"/>
  <c r="AI191" i="1"/>
  <c r="AK191" i="1"/>
  <c r="AJ191" i="1"/>
  <c r="AJ76" i="1"/>
  <c r="AK76" i="1"/>
  <c r="AI76" i="1"/>
  <c r="BA62" i="1"/>
  <c r="BB62" i="1"/>
  <c r="BA28" i="1"/>
  <c r="AZ28" i="1" s="1"/>
  <c r="AX28" i="1" s="1"/>
  <c r="BB28" i="1"/>
  <c r="AK72" i="1"/>
  <c r="AI72" i="1"/>
  <c r="AJ72" i="1"/>
  <c r="AI148" i="1"/>
  <c r="AJ148" i="1"/>
  <c r="AK148" i="1"/>
  <c r="AJ280" i="1"/>
  <c r="AI280" i="1"/>
  <c r="AK280" i="1"/>
  <c r="AI273" i="1"/>
  <c r="AJ273" i="1"/>
  <c r="AK273" i="1"/>
  <c r="AJ215" i="1"/>
  <c r="AI215" i="1"/>
  <c r="AH215" i="1" s="1"/>
  <c r="AK215" i="1"/>
  <c r="AI143" i="1"/>
  <c r="AK143" i="1"/>
  <c r="AJ143" i="1"/>
  <c r="AK41" i="1"/>
  <c r="AI41" i="1"/>
  <c r="AJ41" i="1"/>
  <c r="AK263" i="1"/>
  <c r="AI263" i="1"/>
  <c r="AH263" i="1" s="1"/>
  <c r="AJ263" i="1"/>
  <c r="AJ59" i="1"/>
  <c r="AI59" i="1"/>
  <c r="AK59" i="1"/>
  <c r="AI56" i="1"/>
  <c r="AK56" i="1"/>
  <c r="AJ56" i="1"/>
  <c r="AK254" i="1"/>
  <c r="AJ254" i="1"/>
  <c r="AI254" i="1"/>
  <c r="AH254" i="1" s="1"/>
  <c r="AK129" i="1"/>
  <c r="AI129" i="1"/>
  <c r="AH129" i="1" s="1"/>
  <c r="AJ129" i="1"/>
  <c r="AK145" i="1"/>
  <c r="AI145" i="1"/>
  <c r="AH145" i="1" s="1"/>
  <c r="AJ145" i="1"/>
  <c r="AJ201" i="1"/>
  <c r="AI201" i="1"/>
  <c r="AH201" i="1" s="1"/>
  <c r="AK201" i="1"/>
  <c r="AI157" i="1"/>
  <c r="AH157" i="1" s="1"/>
  <c r="AK157" i="1"/>
  <c r="AJ157" i="1"/>
  <c r="AK222" i="1"/>
  <c r="AI222" i="1"/>
  <c r="AH222" i="1" s="1"/>
  <c r="AJ222" i="1"/>
  <c r="BA109" i="1"/>
  <c r="AZ109" i="1" s="1"/>
  <c r="AX109" i="1" s="1"/>
  <c r="BB109" i="1"/>
  <c r="AI80" i="1"/>
  <c r="AH80" i="1" s="1"/>
  <c r="AJ80" i="1"/>
  <c r="AK80" i="1"/>
  <c r="AK57" i="1"/>
  <c r="AJ57" i="1"/>
  <c r="AI57" i="1"/>
  <c r="AI271" i="1"/>
  <c r="AH271" i="1" s="1"/>
  <c r="AK271" i="1"/>
  <c r="AJ271" i="1"/>
  <c r="AJ120" i="1"/>
  <c r="AI120" i="1"/>
  <c r="AH120" i="1" s="1"/>
  <c r="AK120" i="1"/>
  <c r="AK174" i="1"/>
  <c r="AI174" i="1"/>
  <c r="AJ174" i="1"/>
  <c r="AJ26" i="1"/>
  <c r="AK26" i="1"/>
  <c r="AI26" i="1"/>
  <c r="BA105" i="1"/>
  <c r="BB105" i="1"/>
  <c r="AK227" i="1"/>
  <c r="AJ227" i="1"/>
  <c r="AI227" i="1"/>
  <c r="AH227" i="1" s="1"/>
  <c r="AI250" i="1"/>
  <c r="AJ250" i="1"/>
  <c r="AK250" i="1"/>
  <c r="AK255" i="1"/>
  <c r="AI255" i="1"/>
  <c r="AH255" i="1" s="1"/>
  <c r="AJ255" i="1"/>
  <c r="AJ52" i="1"/>
  <c r="AK52" i="1"/>
  <c r="AI52" i="1"/>
  <c r="AH52" i="1" s="1"/>
  <c r="AJ195" i="1"/>
  <c r="AI195" i="1"/>
  <c r="AK195" i="1"/>
  <c r="AI90" i="1"/>
  <c r="AH90" i="1" s="1"/>
  <c r="AJ90" i="1"/>
  <c r="AK90" i="1"/>
  <c r="AK235" i="1"/>
  <c r="AJ235" i="1"/>
  <c r="AI235" i="1"/>
  <c r="AH235" i="1" s="1"/>
  <c r="AK247" i="1"/>
  <c r="AJ247" i="1"/>
  <c r="AI247" i="1"/>
  <c r="AH247" i="1" s="1"/>
  <c r="BB136" i="1"/>
  <c r="BA136" i="1"/>
  <c r="AJ240" i="1"/>
  <c r="AI240" i="1"/>
  <c r="AK240" i="1"/>
  <c r="AK97" i="1"/>
  <c r="AI97" i="1"/>
  <c r="AJ97" i="1"/>
  <c r="BA71" i="1"/>
  <c r="AZ71" i="1" s="1"/>
  <c r="AX71" i="1" s="1"/>
  <c r="BB71" i="1"/>
  <c r="F18" i="1"/>
  <c r="F19" i="1" s="1"/>
  <c r="C18" i="1"/>
  <c r="AB283" i="1"/>
  <c r="AA284" i="1"/>
  <c r="AB284" i="1"/>
  <c r="AB282" i="1"/>
  <c r="AA282" i="1"/>
  <c r="AH195" i="1" l="1"/>
  <c r="AH26" i="1"/>
  <c r="AH56" i="1"/>
  <c r="AH41" i="1"/>
  <c r="AH148" i="1"/>
  <c r="AH76" i="1"/>
  <c r="AH115" i="1"/>
  <c r="AH277" i="1"/>
  <c r="AH139" i="1"/>
  <c r="AH114" i="1"/>
  <c r="AZ122" i="1"/>
  <c r="AX122" i="1" s="1"/>
  <c r="AH163" i="1"/>
  <c r="AZ48" i="1"/>
  <c r="AX48" i="1" s="1"/>
  <c r="AH109" i="1"/>
  <c r="AH229" i="1"/>
  <c r="AH234" i="1"/>
  <c r="AH88" i="1"/>
  <c r="AZ70" i="1"/>
  <c r="AX70" i="1" s="1"/>
  <c r="AH31" i="1"/>
  <c r="AZ89" i="1"/>
  <c r="AX89" i="1" s="1"/>
  <c r="AZ34" i="1"/>
  <c r="AX34" i="1" s="1"/>
  <c r="AZ144" i="1"/>
  <c r="AX144" i="1" s="1"/>
  <c r="AH87" i="1"/>
  <c r="AH48" i="1"/>
  <c r="AH188" i="1"/>
  <c r="AZ23" i="1"/>
  <c r="AX23" i="1" s="1"/>
  <c r="AH137" i="1"/>
  <c r="AH209" i="1"/>
  <c r="AZ116" i="1"/>
  <c r="AX116" i="1" s="1"/>
  <c r="AZ127" i="1"/>
  <c r="AX127" i="1" s="1"/>
  <c r="AH269" i="1"/>
  <c r="AH251" i="1"/>
  <c r="AH104" i="1"/>
  <c r="AZ128" i="1"/>
  <c r="AX128" i="1" s="1"/>
  <c r="AZ8" i="1"/>
  <c r="AX8" i="1" s="1"/>
  <c r="AZ2" i="1"/>
  <c r="AX2" i="1" s="1"/>
  <c r="AH200" i="1"/>
  <c r="AZ29" i="1"/>
  <c r="AX29" i="1" s="1"/>
  <c r="AZ24" i="1"/>
  <c r="AX24" i="1" s="1"/>
  <c r="AZ58" i="1"/>
  <c r="AX58" i="1" s="1"/>
  <c r="AH47" i="1"/>
  <c r="AH180" i="1"/>
  <c r="AZ103" i="1"/>
  <c r="AX103" i="1" s="1"/>
  <c r="AH27" i="1"/>
  <c r="AH160" i="1"/>
  <c r="AB235" i="1"/>
  <c r="AA235" i="1"/>
  <c r="AA80" i="1"/>
  <c r="AB80" i="1"/>
  <c r="AB157" i="1"/>
  <c r="AA157" i="1"/>
  <c r="AB129" i="1"/>
  <c r="AA129" i="1"/>
  <c r="AA216" i="1"/>
  <c r="AB216" i="1"/>
  <c r="AA78" i="1"/>
  <c r="AB78" i="1"/>
  <c r="AH144" i="1"/>
  <c r="AA194" i="1"/>
  <c r="AB194" i="1"/>
  <c r="AA93" i="1"/>
  <c r="AB93" i="1"/>
  <c r="AH205" i="1"/>
  <c r="AA138" i="1"/>
  <c r="AB138" i="1"/>
  <c r="AB107" i="1"/>
  <c r="AA107" i="1"/>
  <c r="AA25" i="1"/>
  <c r="AB25" i="1"/>
  <c r="AB66" i="1"/>
  <c r="AA66" i="1"/>
  <c r="AA275" i="1"/>
  <c r="AB275" i="1"/>
  <c r="AB77" i="1"/>
  <c r="AA77" i="1"/>
  <c r="AH128" i="1"/>
  <c r="AB183" i="1"/>
  <c r="AA183" i="1"/>
  <c r="AB39" i="1"/>
  <c r="AA39" i="1"/>
  <c r="AA82" i="1"/>
  <c r="AB82" i="1"/>
  <c r="AA242" i="1"/>
  <c r="AB242" i="1"/>
  <c r="AB147" i="1"/>
  <c r="AA147" i="1"/>
  <c r="AA61" i="1"/>
  <c r="AB61" i="1"/>
  <c r="AB217" i="1"/>
  <c r="AA217" i="1"/>
  <c r="AB64" i="1"/>
  <c r="AA64" i="1"/>
  <c r="AA70" i="1"/>
  <c r="AB70" i="1"/>
  <c r="AB123" i="1"/>
  <c r="AA123" i="1"/>
  <c r="AA264" i="1"/>
  <c r="AB264" i="1"/>
  <c r="AH240" i="1"/>
  <c r="AA52" i="1"/>
  <c r="AB52" i="1"/>
  <c r="AH250" i="1"/>
  <c r="AH59" i="1"/>
  <c r="AH273" i="1"/>
  <c r="AH72" i="1"/>
  <c r="AB224" i="1"/>
  <c r="AA224" i="1"/>
  <c r="AZ35" i="1"/>
  <c r="AX35" i="1" s="1"/>
  <c r="AZ143" i="1"/>
  <c r="AX143" i="1" s="1"/>
  <c r="AZ3" i="1"/>
  <c r="AX3" i="1" s="1"/>
  <c r="AH51" i="1"/>
  <c r="AZ41" i="1"/>
  <c r="AX41" i="1" s="1"/>
  <c r="AA102" i="1"/>
  <c r="AB102" i="1"/>
  <c r="AH132" i="1"/>
  <c r="AH42" i="1"/>
  <c r="AZ73" i="1"/>
  <c r="AX73" i="1" s="1"/>
  <c r="AB140" i="1"/>
  <c r="AA140" i="1"/>
  <c r="AH44" i="1"/>
  <c r="AH265" i="1"/>
  <c r="AB34" i="1"/>
  <c r="AA34" i="1"/>
  <c r="AZ72" i="1"/>
  <c r="AX72" i="1" s="1"/>
  <c r="AB67" i="1"/>
  <c r="AA67" i="1"/>
  <c r="AH218" i="1"/>
  <c r="AZ132" i="1"/>
  <c r="AX132" i="1" s="1"/>
  <c r="AZ45" i="1"/>
  <c r="AX45" i="1" s="1"/>
  <c r="AB175" i="1"/>
  <c r="AA175" i="1"/>
  <c r="AH198" i="1"/>
  <c r="AZ43" i="1"/>
  <c r="AX43" i="1" s="1"/>
  <c r="AZ104" i="1"/>
  <c r="AX104" i="1" s="1"/>
  <c r="AA249" i="1"/>
  <c r="AB249" i="1"/>
  <c r="AZ47" i="1"/>
  <c r="AX47" i="1" s="1"/>
  <c r="AA135" i="1"/>
  <c r="AB135" i="1"/>
  <c r="AZ77" i="1"/>
  <c r="AX77" i="1" s="1"/>
  <c r="AH211" i="1"/>
  <c r="AH63" i="1"/>
  <c r="AH185" i="1"/>
  <c r="AA181" i="1"/>
  <c r="AB181" i="1"/>
  <c r="AH210" i="1"/>
  <c r="AH193" i="1"/>
  <c r="AH168" i="1"/>
  <c r="AZ111" i="1"/>
  <c r="AX111" i="1" s="1"/>
  <c r="AZ30" i="1"/>
  <c r="AX30" i="1" s="1"/>
  <c r="AZ7" i="1"/>
  <c r="AX7" i="1" s="1"/>
  <c r="AB256" i="1"/>
  <c r="AA256" i="1"/>
  <c r="AZ134" i="1"/>
  <c r="AX134" i="1" s="1"/>
  <c r="AH176" i="1"/>
  <c r="AH214" i="1"/>
  <c r="AB100" i="1"/>
  <c r="AA100" i="1"/>
  <c r="AB197" i="1"/>
  <c r="AA197" i="1"/>
  <c r="AA33" i="1"/>
  <c r="AB33" i="1"/>
  <c r="AB49" i="1"/>
  <c r="AA49" i="1"/>
  <c r="AZ88" i="1"/>
  <c r="AX88" i="1" s="1"/>
  <c r="AA62" i="1"/>
  <c r="AB62" i="1"/>
  <c r="AA204" i="1"/>
  <c r="AB204" i="1"/>
  <c r="AH116" i="1"/>
  <c r="AA71" i="1"/>
  <c r="AB71" i="1"/>
  <c r="AB227" i="1"/>
  <c r="AA227" i="1"/>
  <c r="AB271" i="1"/>
  <c r="AA271" i="1"/>
  <c r="AB201" i="1"/>
  <c r="AA201" i="1"/>
  <c r="AA254" i="1"/>
  <c r="AB254" i="1"/>
  <c r="AA245" i="1"/>
  <c r="AB245" i="1"/>
  <c r="AB103" i="1"/>
  <c r="AA103" i="1"/>
  <c r="AA46" i="1"/>
  <c r="AB46" i="1"/>
  <c r="AA187" i="1"/>
  <c r="AB187" i="1"/>
  <c r="AB96" i="1"/>
  <c r="AA96" i="1"/>
  <c r="AB38" i="1"/>
  <c r="AA38" i="1"/>
  <c r="AA142" i="1"/>
  <c r="AB142" i="1"/>
  <c r="AB179" i="1"/>
  <c r="AA179" i="1"/>
  <c r="AA127" i="1"/>
  <c r="AB127" i="1"/>
  <c r="AB170" i="1"/>
  <c r="AA170" i="1"/>
  <c r="AA202" i="1"/>
  <c r="AB202" i="1"/>
  <c r="AA28" i="1"/>
  <c r="AB28" i="1"/>
  <c r="AB166" i="1"/>
  <c r="AA166" i="1"/>
  <c r="AB24" i="1"/>
  <c r="AA24" i="1"/>
  <c r="AB244" i="1"/>
  <c r="AA244" i="1"/>
  <c r="AB177" i="1"/>
  <c r="AA177" i="1"/>
  <c r="AA186" i="1"/>
  <c r="AB186" i="1"/>
  <c r="AB106" i="1"/>
  <c r="AA106" i="1"/>
  <c r="AA221" i="1"/>
  <c r="AB221" i="1"/>
  <c r="AA233" i="1"/>
  <c r="AB233" i="1"/>
  <c r="AA113" i="1"/>
  <c r="AB113" i="1"/>
  <c r="AA225" i="1"/>
  <c r="AB225" i="1"/>
  <c r="AB43" i="1"/>
  <c r="AA43" i="1"/>
  <c r="AA253" i="1"/>
  <c r="AB253" i="1"/>
  <c r="AB173" i="1"/>
  <c r="AA173" i="1"/>
  <c r="AA45" i="1"/>
  <c r="AB45" i="1"/>
  <c r="AB152" i="1"/>
  <c r="AA152" i="1"/>
  <c r="AA260" i="1"/>
  <c r="AB260" i="1"/>
  <c r="AA68" i="1"/>
  <c r="AB68" i="1"/>
  <c r="AA243" i="1"/>
  <c r="AB243" i="1"/>
  <c r="AZ136" i="1"/>
  <c r="AX136" i="1" s="1"/>
  <c r="AH174" i="1"/>
  <c r="AH57" i="1"/>
  <c r="AH143" i="1"/>
  <c r="AH280" i="1"/>
  <c r="AZ14" i="1"/>
  <c r="AX14" i="1" s="1"/>
  <c r="AZ106" i="1"/>
  <c r="AX106" i="1" s="1"/>
  <c r="AZ65" i="1"/>
  <c r="AX65" i="1" s="1"/>
  <c r="AH83" i="1"/>
  <c r="AH121" i="1"/>
  <c r="AH141" i="1"/>
  <c r="AH119" i="1"/>
  <c r="AH92" i="1"/>
  <c r="AH99" i="1"/>
  <c r="AZ49" i="1"/>
  <c r="AX49" i="1" s="1"/>
  <c r="AZ78" i="1"/>
  <c r="AX78" i="1" s="1"/>
  <c r="AZ55" i="1"/>
  <c r="AX55" i="1" s="1"/>
  <c r="AH146" i="1"/>
  <c r="AZ32" i="1"/>
  <c r="AX32" i="1" s="1"/>
  <c r="AH151" i="1"/>
  <c r="AH258" i="1"/>
  <c r="AH117" i="1"/>
  <c r="AZ36" i="1"/>
  <c r="AX36" i="1" s="1"/>
  <c r="AH206" i="1"/>
  <c r="AH274" i="1"/>
  <c r="AH75" i="1"/>
  <c r="AZ130" i="1"/>
  <c r="AX130" i="1" s="1"/>
  <c r="AZ119" i="1"/>
  <c r="AX119" i="1" s="1"/>
  <c r="AH32" i="1"/>
  <c r="AH278" i="1"/>
  <c r="AZ40" i="1"/>
  <c r="AX40" i="1" s="1"/>
  <c r="AH257" i="1"/>
  <c r="AZ31" i="1"/>
  <c r="AX31" i="1" s="1"/>
  <c r="AH134" i="1"/>
  <c r="AZ4" i="1"/>
  <c r="AX4" i="1" s="1"/>
  <c r="AH84" i="1"/>
  <c r="AH246" i="1"/>
  <c r="AH86" i="1"/>
  <c r="AZ50" i="1"/>
  <c r="AX50" i="1" s="1"/>
  <c r="AH124" i="1"/>
  <c r="AZ108" i="1"/>
  <c r="AX108" i="1" s="1"/>
  <c r="AH223" i="1"/>
  <c r="AZ52" i="1"/>
  <c r="AX52" i="1" s="1"/>
  <c r="AH238" i="1"/>
  <c r="AZ37" i="1"/>
  <c r="AX37" i="1" s="1"/>
  <c r="AA222" i="1"/>
  <c r="AB222" i="1"/>
  <c r="AA263" i="1"/>
  <c r="AB263" i="1"/>
  <c r="AH191" i="1"/>
  <c r="AB237" i="1"/>
  <c r="AA237" i="1"/>
  <c r="AA161" i="1"/>
  <c r="AB161" i="1"/>
  <c r="AH239" i="1"/>
  <c r="AA133" i="1"/>
  <c r="AB133" i="1"/>
  <c r="AA105" i="1"/>
  <c r="AB105" i="1"/>
  <c r="AA230" i="1"/>
  <c r="AB230" i="1"/>
  <c r="AZ96" i="1"/>
  <c r="AX96" i="1" s="1"/>
  <c r="AA261" i="1"/>
  <c r="AB261" i="1"/>
  <c r="AH281" i="1"/>
  <c r="AH159" i="1"/>
  <c r="AZ15" i="1"/>
  <c r="AX15" i="1" s="1"/>
  <c r="AB149" i="1"/>
  <c r="AA149" i="1"/>
  <c r="AA199" i="1"/>
  <c r="AB199" i="1"/>
  <c r="AH178" i="1"/>
  <c r="AH81" i="1"/>
  <c r="AH192" i="1"/>
  <c r="AH226" i="1"/>
  <c r="AH268" i="1"/>
  <c r="AH21" i="1"/>
  <c r="AA21" i="1" s="1"/>
  <c r="AE21" i="1" s="1"/>
  <c r="AH65" i="1"/>
  <c r="AH190" i="1"/>
  <c r="AB40" i="1"/>
  <c r="AA40" i="1"/>
  <c r="AH171" i="1"/>
  <c r="AA156" i="1"/>
  <c r="AB156" i="1"/>
  <c r="AH241" i="1"/>
  <c r="AH130" i="1"/>
  <c r="AB167" i="1"/>
  <c r="AA167" i="1"/>
  <c r="AH69" i="1"/>
  <c r="AH158" i="1"/>
  <c r="AZ82" i="1"/>
  <c r="AX82" i="1" s="1"/>
  <c r="AA153" i="1"/>
  <c r="AB153" i="1"/>
  <c r="AH232" i="1"/>
  <c r="AH248" i="1"/>
  <c r="AB112" i="1"/>
  <c r="AA112" i="1"/>
  <c r="AA150" i="1"/>
  <c r="AB150" i="1"/>
  <c r="AH213" i="1"/>
  <c r="AH228" i="1"/>
  <c r="AB165" i="1"/>
  <c r="AA165" i="1"/>
  <c r="AB208" i="1"/>
  <c r="AA208" i="1"/>
  <c r="AH37" i="1"/>
  <c r="AB247" i="1"/>
  <c r="AA247" i="1"/>
  <c r="AB90" i="1"/>
  <c r="AA90" i="1"/>
  <c r="AB255" i="1"/>
  <c r="AA255" i="1"/>
  <c r="AA145" i="1"/>
  <c r="AB145" i="1"/>
  <c r="AB215" i="1"/>
  <c r="AA215" i="1"/>
  <c r="AB262" i="1"/>
  <c r="AA262" i="1"/>
  <c r="AA220" i="1"/>
  <c r="AB220" i="1"/>
  <c r="AA164" i="1"/>
  <c r="AB164" i="1"/>
  <c r="AB207" i="1"/>
  <c r="AA207" i="1"/>
  <c r="AB162" i="1"/>
  <c r="AA162" i="1"/>
  <c r="AA184" i="1"/>
  <c r="AB184" i="1"/>
  <c r="AB182" i="1"/>
  <c r="AA182" i="1"/>
  <c r="AA276" i="1"/>
  <c r="AB276" i="1"/>
  <c r="AB126" i="1"/>
  <c r="AA126" i="1"/>
  <c r="AA74" i="1"/>
  <c r="AB74" i="1"/>
  <c r="AB172" i="1"/>
  <c r="AA172" i="1"/>
  <c r="AB131" i="1"/>
  <c r="AA131" i="1"/>
  <c r="AA259" i="1"/>
  <c r="AB259" i="1"/>
  <c r="AA272" i="1"/>
  <c r="AB272" i="1"/>
  <c r="AB110" i="1"/>
  <c r="AA110" i="1"/>
  <c r="AB196" i="1"/>
  <c r="AA196" i="1"/>
  <c r="AA36" i="1"/>
  <c r="AB36" i="1"/>
  <c r="AB270" i="1"/>
  <c r="AA270" i="1"/>
  <c r="AA219" i="1"/>
  <c r="AB219" i="1"/>
  <c r="AB50" i="1"/>
  <c r="AA50" i="1"/>
  <c r="AA154" i="1"/>
  <c r="AB154" i="1"/>
  <c r="AB98" i="1"/>
  <c r="AA98" i="1"/>
  <c r="AB108" i="1"/>
  <c r="AA108" i="1"/>
  <c r="AA85" i="1"/>
  <c r="AB85" i="1"/>
  <c r="AA136" i="1"/>
  <c r="AB136" i="1"/>
  <c r="AA111" i="1"/>
  <c r="AB111" i="1"/>
  <c r="AB95" i="1"/>
  <c r="AA95" i="1"/>
  <c r="AA266" i="1"/>
  <c r="AB266" i="1"/>
  <c r="AB118" i="1"/>
  <c r="AA118" i="1"/>
  <c r="AA189" i="1"/>
  <c r="AB189" i="1"/>
  <c r="AB267" i="1"/>
  <c r="AA267" i="1"/>
  <c r="AA94" i="1"/>
  <c r="AB94" i="1"/>
  <c r="AA155" i="1"/>
  <c r="AB155" i="1"/>
  <c r="AB58" i="1"/>
  <c r="AA58" i="1"/>
  <c r="AA212" i="1"/>
  <c r="AB212" i="1"/>
  <c r="AH97" i="1"/>
  <c r="AZ105" i="1"/>
  <c r="AX105" i="1" s="1"/>
  <c r="AA120" i="1"/>
  <c r="AB120" i="1"/>
  <c r="AZ62" i="1"/>
  <c r="AX62" i="1" s="1"/>
  <c r="AZ17" i="1"/>
  <c r="AX17" i="1" s="1"/>
  <c r="AH236" i="1"/>
  <c r="AB125" i="1"/>
  <c r="AA125" i="1"/>
  <c r="AZ10" i="1"/>
  <c r="AX10" i="1" s="1"/>
  <c r="AH30" i="1"/>
  <c r="AH53" i="1"/>
  <c r="AH29" i="1"/>
  <c r="AZ33" i="1"/>
  <c r="AX33" i="1" s="1"/>
  <c r="AH55" i="1"/>
  <c r="AH79" i="1"/>
  <c r="AB73" i="1"/>
  <c r="AA73" i="1"/>
  <c r="AH279" i="1"/>
  <c r="AZ27" i="1"/>
  <c r="AX27" i="1" s="1"/>
  <c r="AH60" i="1"/>
  <c r="AH169" i="1"/>
  <c r="AZ16" i="1"/>
  <c r="AX16" i="1" s="1"/>
  <c r="AH252" i="1"/>
  <c r="AH54" i="1"/>
  <c r="AB91" i="1"/>
  <c r="AA91" i="1"/>
  <c r="AH35" i="1"/>
  <c r="AH203" i="1"/>
  <c r="AH231" i="1"/>
  <c r="AB122" i="1"/>
  <c r="AA122" i="1"/>
  <c r="AH89" i="1"/>
  <c r="AA101" i="1"/>
  <c r="AB101" i="1"/>
  <c r="AD282" i="1"/>
  <c r="AE282" i="1"/>
  <c r="AD284" i="1"/>
  <c r="AE284" i="1"/>
  <c r="AE283" i="1"/>
  <c r="AD283" i="1"/>
  <c r="AA252" i="1" l="1"/>
  <c r="AB252" i="1"/>
  <c r="AD267" i="1"/>
  <c r="AE267" i="1"/>
  <c r="AE110" i="1"/>
  <c r="AD110" i="1"/>
  <c r="AB37" i="1"/>
  <c r="AA37" i="1"/>
  <c r="AB159" i="1"/>
  <c r="AA159" i="1"/>
  <c r="AD212" i="1"/>
  <c r="AE212" i="1"/>
  <c r="AD219" i="1"/>
  <c r="AE219" i="1"/>
  <c r="AE164" i="1"/>
  <c r="AD164" i="1"/>
  <c r="AD112" i="1"/>
  <c r="AE112" i="1"/>
  <c r="AA281" i="1"/>
  <c r="AB281" i="1"/>
  <c r="AB231" i="1"/>
  <c r="AA231" i="1"/>
  <c r="AB169" i="1"/>
  <c r="AA169" i="1"/>
  <c r="AE58" i="1"/>
  <c r="AD58" i="1"/>
  <c r="AD98" i="1"/>
  <c r="AE98" i="1"/>
  <c r="AD270" i="1"/>
  <c r="AE270" i="1"/>
  <c r="AD255" i="1"/>
  <c r="AE255" i="1"/>
  <c r="AD167" i="1"/>
  <c r="AE167" i="1"/>
  <c r="AA178" i="1"/>
  <c r="AB178" i="1"/>
  <c r="AE133" i="1"/>
  <c r="AD133" i="1"/>
  <c r="AE263" i="1"/>
  <c r="AD263" i="1"/>
  <c r="AA124" i="1"/>
  <c r="AB124" i="1"/>
  <c r="AB257" i="1"/>
  <c r="AA257" i="1"/>
  <c r="AA206" i="1"/>
  <c r="AB206" i="1"/>
  <c r="AD106" i="1"/>
  <c r="AE106" i="1"/>
  <c r="AD24" i="1"/>
  <c r="AE24" i="1"/>
  <c r="AD170" i="1"/>
  <c r="AE170" i="1"/>
  <c r="AE38" i="1"/>
  <c r="AD38" i="1"/>
  <c r="AE103" i="1"/>
  <c r="AD103" i="1"/>
  <c r="AE271" i="1"/>
  <c r="AD271" i="1"/>
  <c r="AD204" i="1"/>
  <c r="AE204" i="1"/>
  <c r="AD197" i="1"/>
  <c r="AE197" i="1"/>
  <c r="AD181" i="1"/>
  <c r="AE181" i="1"/>
  <c r="AB44" i="1"/>
  <c r="AA44" i="1"/>
  <c r="AB273" i="1"/>
  <c r="AA273" i="1"/>
  <c r="AD123" i="1"/>
  <c r="AE123" i="1"/>
  <c r="AE39" i="1"/>
  <c r="AD39" i="1"/>
  <c r="AD275" i="1"/>
  <c r="AE275" i="1"/>
  <c r="AE138" i="1"/>
  <c r="AD138" i="1"/>
  <c r="AD78" i="1"/>
  <c r="AE78" i="1"/>
  <c r="AD80" i="1"/>
  <c r="AE80" i="1"/>
  <c r="AB251" i="1"/>
  <c r="AA251" i="1"/>
  <c r="AB48" i="1"/>
  <c r="AA48" i="1"/>
  <c r="AA234" i="1"/>
  <c r="AB234" i="1"/>
  <c r="AB277" i="1"/>
  <c r="AA277" i="1"/>
  <c r="AE122" i="1"/>
  <c r="AD122" i="1"/>
  <c r="AD172" i="1"/>
  <c r="AE172" i="1"/>
  <c r="AE150" i="1"/>
  <c r="AD150" i="1"/>
  <c r="AB191" i="1"/>
  <c r="AA191" i="1"/>
  <c r="AB236" i="1"/>
  <c r="AA236" i="1"/>
  <c r="AE208" i="1"/>
  <c r="AD208" i="1"/>
  <c r="AE40" i="1"/>
  <c r="AD40" i="1"/>
  <c r="AB203" i="1"/>
  <c r="AA203" i="1"/>
  <c r="AB60" i="1"/>
  <c r="AA60" i="1"/>
  <c r="AA29" i="1"/>
  <c r="AB29" i="1"/>
  <c r="AE189" i="1"/>
  <c r="AD189" i="1"/>
  <c r="AE111" i="1"/>
  <c r="AD111" i="1"/>
  <c r="AD272" i="1"/>
  <c r="AE272" i="1"/>
  <c r="AD74" i="1"/>
  <c r="AE74" i="1"/>
  <c r="AE184" i="1"/>
  <c r="AD184" i="1"/>
  <c r="AD220" i="1"/>
  <c r="AE220" i="1"/>
  <c r="AE165" i="1"/>
  <c r="AD165" i="1"/>
  <c r="AA248" i="1"/>
  <c r="AB248" i="1"/>
  <c r="AB190" i="1"/>
  <c r="AA190" i="1"/>
  <c r="AE261" i="1"/>
  <c r="AD261" i="1"/>
  <c r="AB239" i="1"/>
  <c r="AA239" i="1"/>
  <c r="AE243" i="1"/>
  <c r="AD243" i="1"/>
  <c r="AD45" i="1"/>
  <c r="AE45" i="1"/>
  <c r="AE225" i="1"/>
  <c r="AD225" i="1"/>
  <c r="AB185" i="1"/>
  <c r="AA185" i="1"/>
  <c r="AD249" i="1"/>
  <c r="AE249" i="1"/>
  <c r="AA218" i="1"/>
  <c r="AB218" i="1"/>
  <c r="AE140" i="1"/>
  <c r="AD140" i="1"/>
  <c r="AA51" i="1"/>
  <c r="AB51" i="1"/>
  <c r="AA59" i="1"/>
  <c r="AB59" i="1"/>
  <c r="AD61" i="1"/>
  <c r="AE61" i="1"/>
  <c r="AD66" i="1"/>
  <c r="AE66" i="1"/>
  <c r="AA205" i="1"/>
  <c r="AB205" i="1"/>
  <c r="AE235" i="1"/>
  <c r="AD235" i="1"/>
  <c r="AB269" i="1"/>
  <c r="AA269" i="1"/>
  <c r="AA87" i="1"/>
  <c r="AB87" i="1"/>
  <c r="AB229" i="1"/>
  <c r="AA229" i="1"/>
  <c r="AB115" i="1"/>
  <c r="AA115" i="1"/>
  <c r="AE90" i="1"/>
  <c r="AD90" i="1"/>
  <c r="AB232" i="1"/>
  <c r="AA232" i="1"/>
  <c r="AD199" i="1"/>
  <c r="AE199" i="1"/>
  <c r="AE222" i="1"/>
  <c r="AD222" i="1"/>
  <c r="AA278" i="1"/>
  <c r="AB278" i="1"/>
  <c r="AE173" i="1"/>
  <c r="AD173" i="1"/>
  <c r="AD96" i="1"/>
  <c r="AE96" i="1"/>
  <c r="AE227" i="1"/>
  <c r="AD227" i="1"/>
  <c r="AE62" i="1"/>
  <c r="AD62" i="1"/>
  <c r="AD100" i="1"/>
  <c r="AE100" i="1"/>
  <c r="AA63" i="1"/>
  <c r="AB63" i="1"/>
  <c r="AE67" i="1"/>
  <c r="AD67" i="1"/>
  <c r="AB250" i="1"/>
  <c r="AA250" i="1"/>
  <c r="AE147" i="1"/>
  <c r="AD147" i="1"/>
  <c r="AD183" i="1"/>
  <c r="AE183" i="1"/>
  <c r="AE216" i="1"/>
  <c r="AD216" i="1"/>
  <c r="AB109" i="1"/>
  <c r="AA109" i="1"/>
  <c r="AA76" i="1"/>
  <c r="AB76" i="1"/>
  <c r="AA35" i="1"/>
  <c r="AB35" i="1"/>
  <c r="AD118" i="1"/>
  <c r="AE118" i="1"/>
  <c r="AE262" i="1"/>
  <c r="AD262" i="1"/>
  <c r="AB130" i="1"/>
  <c r="AA130" i="1"/>
  <c r="AA86" i="1"/>
  <c r="AB86" i="1"/>
  <c r="AA117" i="1"/>
  <c r="AB117" i="1"/>
  <c r="AA99" i="1"/>
  <c r="AB99" i="1"/>
  <c r="AD166" i="1"/>
  <c r="AE166" i="1"/>
  <c r="AD91" i="1"/>
  <c r="AE91" i="1"/>
  <c r="AB279" i="1"/>
  <c r="AA279" i="1"/>
  <c r="AB30" i="1"/>
  <c r="AA30" i="1"/>
  <c r="AE120" i="1"/>
  <c r="AD120" i="1"/>
  <c r="AE155" i="1"/>
  <c r="AD155" i="1"/>
  <c r="AD136" i="1"/>
  <c r="AE136" i="1"/>
  <c r="AD154" i="1"/>
  <c r="AE154" i="1"/>
  <c r="AD36" i="1"/>
  <c r="AE36" i="1"/>
  <c r="AE259" i="1"/>
  <c r="AD259" i="1"/>
  <c r="AA228" i="1"/>
  <c r="AB228" i="1"/>
  <c r="AB241" i="1"/>
  <c r="AA241" i="1"/>
  <c r="AE149" i="1"/>
  <c r="AD149" i="1"/>
  <c r="AD161" i="1"/>
  <c r="AE161" i="1"/>
  <c r="AB246" i="1"/>
  <c r="AA246" i="1"/>
  <c r="AB32" i="1"/>
  <c r="AA32" i="1"/>
  <c r="AA258" i="1"/>
  <c r="AB258" i="1"/>
  <c r="AA92" i="1"/>
  <c r="AB92" i="1"/>
  <c r="AA280" i="1"/>
  <c r="AB280" i="1"/>
  <c r="AE68" i="1"/>
  <c r="AD68" i="1"/>
  <c r="AD113" i="1"/>
  <c r="AE113" i="1"/>
  <c r="AE186" i="1"/>
  <c r="AD186" i="1"/>
  <c r="AE127" i="1"/>
  <c r="AD127" i="1"/>
  <c r="AD245" i="1"/>
  <c r="AE245" i="1"/>
  <c r="AA211" i="1"/>
  <c r="AB211" i="1"/>
  <c r="AE70" i="1"/>
  <c r="AD70" i="1"/>
  <c r="AE93" i="1"/>
  <c r="AD93" i="1"/>
  <c r="AD129" i="1"/>
  <c r="AE129" i="1"/>
  <c r="AB160" i="1"/>
  <c r="AA160" i="1"/>
  <c r="AA200" i="1"/>
  <c r="AB200" i="1"/>
  <c r="AA148" i="1"/>
  <c r="AB148" i="1"/>
  <c r="AE162" i="1"/>
  <c r="AD162" i="1"/>
  <c r="AB65" i="1"/>
  <c r="AA65" i="1"/>
  <c r="AE196" i="1"/>
  <c r="AD196" i="1"/>
  <c r="AD207" i="1"/>
  <c r="AE207" i="1"/>
  <c r="AD247" i="1"/>
  <c r="AE247" i="1"/>
  <c r="AA213" i="1"/>
  <c r="AB213" i="1"/>
  <c r="AB268" i="1"/>
  <c r="AA268" i="1"/>
  <c r="AD230" i="1"/>
  <c r="AE230" i="1"/>
  <c r="AB238" i="1"/>
  <c r="AA238" i="1"/>
  <c r="AB84" i="1"/>
  <c r="AA84" i="1"/>
  <c r="AB151" i="1"/>
  <c r="AA151" i="1"/>
  <c r="AA119" i="1"/>
  <c r="AB119" i="1"/>
  <c r="AA143" i="1"/>
  <c r="AB143" i="1"/>
  <c r="AE177" i="1"/>
  <c r="AD177" i="1"/>
  <c r="AD179" i="1"/>
  <c r="AE179" i="1"/>
  <c r="AE49" i="1"/>
  <c r="AD49" i="1"/>
  <c r="AB214" i="1"/>
  <c r="AA214" i="1"/>
  <c r="AB168" i="1"/>
  <c r="AA168" i="1"/>
  <c r="AB198" i="1"/>
  <c r="AA198" i="1"/>
  <c r="AA42" i="1"/>
  <c r="AB42" i="1"/>
  <c r="AD52" i="1"/>
  <c r="AE52" i="1"/>
  <c r="AE64" i="1"/>
  <c r="AD64" i="1"/>
  <c r="AA128" i="1"/>
  <c r="AB128" i="1"/>
  <c r="AD25" i="1"/>
  <c r="AE25" i="1"/>
  <c r="AA27" i="1"/>
  <c r="AB27" i="1"/>
  <c r="AA209" i="1"/>
  <c r="AB209" i="1"/>
  <c r="AB163" i="1"/>
  <c r="AA163" i="1"/>
  <c r="AB41" i="1"/>
  <c r="AA41" i="1"/>
  <c r="AB53" i="1"/>
  <c r="AA53" i="1"/>
  <c r="AE126" i="1"/>
  <c r="AD126" i="1"/>
  <c r="AE101" i="1"/>
  <c r="AD101" i="1"/>
  <c r="AD73" i="1"/>
  <c r="AE73" i="1"/>
  <c r="AD50" i="1"/>
  <c r="AE50" i="1"/>
  <c r="AD131" i="1"/>
  <c r="AE131" i="1"/>
  <c r="AD215" i="1"/>
  <c r="AE215" i="1"/>
  <c r="AD153" i="1"/>
  <c r="AE153" i="1"/>
  <c r="AD237" i="1"/>
  <c r="AE237" i="1"/>
  <c r="AA89" i="1"/>
  <c r="AB89" i="1"/>
  <c r="AA54" i="1"/>
  <c r="AB54" i="1"/>
  <c r="AE125" i="1"/>
  <c r="AD125" i="1"/>
  <c r="AA97" i="1"/>
  <c r="AB97" i="1"/>
  <c r="AE94" i="1"/>
  <c r="AD94" i="1"/>
  <c r="AD266" i="1"/>
  <c r="AE266" i="1"/>
  <c r="AE85" i="1"/>
  <c r="AD85" i="1"/>
  <c r="AE276" i="1"/>
  <c r="AD276" i="1"/>
  <c r="AE156" i="1"/>
  <c r="AD156" i="1"/>
  <c r="AA226" i="1"/>
  <c r="AB226" i="1"/>
  <c r="AA141" i="1"/>
  <c r="AB141" i="1"/>
  <c r="AB57" i="1"/>
  <c r="AA57" i="1"/>
  <c r="AE260" i="1"/>
  <c r="AD260" i="1"/>
  <c r="AE253" i="1"/>
  <c r="AD253" i="1"/>
  <c r="AE233" i="1"/>
  <c r="AD233" i="1"/>
  <c r="AE28" i="1"/>
  <c r="AD28" i="1"/>
  <c r="AD187" i="1"/>
  <c r="AE187" i="1"/>
  <c r="AD254" i="1"/>
  <c r="AE254" i="1"/>
  <c r="AE71" i="1"/>
  <c r="AD71" i="1"/>
  <c r="AA176" i="1"/>
  <c r="AB176" i="1"/>
  <c r="AB193" i="1"/>
  <c r="AA193" i="1"/>
  <c r="AD175" i="1"/>
  <c r="AE175" i="1"/>
  <c r="AE34" i="1"/>
  <c r="AD34" i="1"/>
  <c r="AB132" i="1"/>
  <c r="AA132" i="1"/>
  <c r="AE224" i="1"/>
  <c r="AD224" i="1"/>
  <c r="AA240" i="1"/>
  <c r="AB240" i="1"/>
  <c r="AD242" i="1"/>
  <c r="AE242" i="1"/>
  <c r="AD77" i="1"/>
  <c r="AE77" i="1"/>
  <c r="AE107" i="1"/>
  <c r="AD107" i="1"/>
  <c r="AD194" i="1"/>
  <c r="AE194" i="1"/>
  <c r="AD157" i="1"/>
  <c r="AE157" i="1"/>
  <c r="AB137" i="1"/>
  <c r="AA137" i="1"/>
  <c r="AA31" i="1"/>
  <c r="AB31" i="1"/>
  <c r="AA56" i="1"/>
  <c r="AB56" i="1"/>
  <c r="AD95" i="1"/>
  <c r="AE95" i="1"/>
  <c r="AB158" i="1"/>
  <c r="AA158" i="1"/>
  <c r="AA171" i="1"/>
  <c r="AB171" i="1"/>
  <c r="AE105" i="1"/>
  <c r="AD105" i="1"/>
  <c r="AA223" i="1"/>
  <c r="AB223" i="1"/>
  <c r="AA134" i="1"/>
  <c r="AB134" i="1"/>
  <c r="AB75" i="1"/>
  <c r="AA75" i="1"/>
  <c r="AA146" i="1"/>
  <c r="AB146" i="1"/>
  <c r="AB121" i="1"/>
  <c r="AA121" i="1"/>
  <c r="AA174" i="1"/>
  <c r="AB174" i="1"/>
  <c r="AD152" i="1"/>
  <c r="AE152" i="1"/>
  <c r="AE43" i="1"/>
  <c r="AD43" i="1"/>
  <c r="AE244" i="1"/>
  <c r="AD244" i="1"/>
  <c r="AD201" i="1"/>
  <c r="AE201" i="1"/>
  <c r="AA116" i="1"/>
  <c r="AB116" i="1"/>
  <c r="AB210" i="1"/>
  <c r="AA210" i="1"/>
  <c r="AE135" i="1"/>
  <c r="AD135" i="1"/>
  <c r="AD217" i="1"/>
  <c r="AE217" i="1"/>
  <c r="AB144" i="1"/>
  <c r="AA144" i="1"/>
  <c r="AA180" i="1"/>
  <c r="AB180" i="1"/>
  <c r="AB114" i="1"/>
  <c r="AA114" i="1"/>
  <c r="AB26" i="1"/>
  <c r="AA26" i="1"/>
  <c r="AA79" i="1"/>
  <c r="AB79" i="1"/>
  <c r="AD108" i="1"/>
  <c r="AE108" i="1"/>
  <c r="AD182" i="1"/>
  <c r="AE182" i="1"/>
  <c r="AA192" i="1"/>
  <c r="AB192" i="1"/>
  <c r="AA55" i="1"/>
  <c r="AB55" i="1"/>
  <c r="AD145" i="1"/>
  <c r="AE145" i="1"/>
  <c r="AA69" i="1"/>
  <c r="AB69" i="1"/>
  <c r="AB81" i="1"/>
  <c r="AA81" i="1"/>
  <c r="AA274" i="1"/>
  <c r="AB274" i="1"/>
  <c r="AA83" i="1"/>
  <c r="AB83" i="1"/>
  <c r="AD221" i="1"/>
  <c r="AE221" i="1"/>
  <c r="AE202" i="1"/>
  <c r="AD202" i="1"/>
  <c r="AD142" i="1"/>
  <c r="AE142" i="1"/>
  <c r="AE46" i="1"/>
  <c r="AD46" i="1"/>
  <c r="AE33" i="1"/>
  <c r="AD33" i="1"/>
  <c r="AD256" i="1"/>
  <c r="AE256" i="1"/>
  <c r="AB265" i="1"/>
  <c r="AA265" i="1"/>
  <c r="AE102" i="1"/>
  <c r="AD102" i="1"/>
  <c r="AA72" i="1"/>
  <c r="AB72" i="1"/>
  <c r="AE264" i="1"/>
  <c r="AD264" i="1"/>
  <c r="AD82" i="1"/>
  <c r="AE82" i="1"/>
  <c r="AA47" i="1"/>
  <c r="AB47" i="1"/>
  <c r="AA104" i="1"/>
  <c r="AB104" i="1"/>
  <c r="AA188" i="1"/>
  <c r="AB188" i="1"/>
  <c r="AA88" i="1"/>
  <c r="AB88" i="1"/>
  <c r="AA139" i="1"/>
  <c r="AB139" i="1"/>
  <c r="AA195" i="1"/>
  <c r="AB195" i="1"/>
  <c r="AE54" i="1" l="1"/>
  <c r="AD54" i="1"/>
  <c r="AE265" i="1"/>
  <c r="AD265" i="1"/>
  <c r="AE144" i="1"/>
  <c r="AD144" i="1"/>
  <c r="AD75" i="1"/>
  <c r="AE75" i="1"/>
  <c r="AD168" i="1"/>
  <c r="AE168" i="1"/>
  <c r="AD65" i="1"/>
  <c r="AE65" i="1"/>
  <c r="AE88" i="1"/>
  <c r="AD88" i="1"/>
  <c r="AD274" i="1"/>
  <c r="AE274" i="1"/>
  <c r="AD55" i="1"/>
  <c r="AE55" i="1"/>
  <c r="AD79" i="1"/>
  <c r="AE79" i="1"/>
  <c r="AE116" i="1"/>
  <c r="AD116" i="1"/>
  <c r="AE171" i="1"/>
  <c r="AD171" i="1"/>
  <c r="AD31" i="1"/>
  <c r="AE31" i="1"/>
  <c r="AD89" i="1"/>
  <c r="AE89" i="1"/>
  <c r="AE209" i="1"/>
  <c r="AD209" i="1"/>
  <c r="AD213" i="1"/>
  <c r="AE213" i="1"/>
  <c r="AD211" i="1"/>
  <c r="AE211" i="1"/>
  <c r="AD258" i="1"/>
  <c r="AE258" i="1"/>
  <c r="AE76" i="1"/>
  <c r="AD76" i="1"/>
  <c r="AD87" i="1"/>
  <c r="AE87" i="1"/>
  <c r="AE191" i="1"/>
  <c r="AD191" i="1"/>
  <c r="AD277" i="1"/>
  <c r="AE277" i="1"/>
  <c r="AD169" i="1"/>
  <c r="AE169" i="1"/>
  <c r="AE37" i="1"/>
  <c r="AD37" i="1"/>
  <c r="AD139" i="1"/>
  <c r="AE139" i="1"/>
  <c r="AE180" i="1"/>
  <c r="AD180" i="1"/>
  <c r="AD56" i="1"/>
  <c r="AE56" i="1"/>
  <c r="AE92" i="1"/>
  <c r="AD92" i="1"/>
  <c r="AD193" i="1"/>
  <c r="AE193" i="1"/>
  <c r="AE81" i="1"/>
  <c r="AD81" i="1"/>
  <c r="AE26" i="1"/>
  <c r="AD26" i="1"/>
  <c r="AD158" i="1"/>
  <c r="AE158" i="1"/>
  <c r="AD137" i="1"/>
  <c r="AE137" i="1"/>
  <c r="AE132" i="1"/>
  <c r="AD132" i="1"/>
  <c r="AE57" i="1"/>
  <c r="AD57" i="1"/>
  <c r="AE53" i="1"/>
  <c r="AD53" i="1"/>
  <c r="AE214" i="1"/>
  <c r="AD214" i="1"/>
  <c r="AE238" i="1"/>
  <c r="AD238" i="1"/>
  <c r="AD32" i="1"/>
  <c r="AE32" i="1"/>
  <c r="AD241" i="1"/>
  <c r="AE241" i="1"/>
  <c r="AD30" i="1"/>
  <c r="AE30" i="1"/>
  <c r="AD109" i="1"/>
  <c r="AE109" i="1"/>
  <c r="AD250" i="1"/>
  <c r="AE250" i="1"/>
  <c r="AE269" i="1"/>
  <c r="AD269" i="1"/>
  <c r="AD190" i="1"/>
  <c r="AE190" i="1"/>
  <c r="AE188" i="1"/>
  <c r="AD188" i="1"/>
  <c r="AD143" i="1"/>
  <c r="AE143" i="1"/>
  <c r="AE99" i="1"/>
  <c r="AD99" i="1"/>
  <c r="AE278" i="1"/>
  <c r="AD278" i="1"/>
  <c r="AD218" i="1"/>
  <c r="AE218" i="1"/>
  <c r="AE231" i="1"/>
  <c r="AD231" i="1"/>
  <c r="AE47" i="1"/>
  <c r="AD47" i="1"/>
  <c r="AD134" i="1"/>
  <c r="AE134" i="1"/>
  <c r="AE176" i="1"/>
  <c r="AD176" i="1"/>
  <c r="AE97" i="1"/>
  <c r="AD97" i="1"/>
  <c r="AE27" i="1"/>
  <c r="AD27" i="1"/>
  <c r="AE114" i="1"/>
  <c r="AD114" i="1"/>
  <c r="AE121" i="1"/>
  <c r="AD121" i="1"/>
  <c r="AE41" i="1"/>
  <c r="AD41" i="1"/>
  <c r="AD246" i="1"/>
  <c r="AE246" i="1"/>
  <c r="AE279" i="1"/>
  <c r="AD279" i="1"/>
  <c r="AD115" i="1"/>
  <c r="AE115" i="1"/>
  <c r="AE234" i="1"/>
  <c r="AD234" i="1"/>
  <c r="AE206" i="1"/>
  <c r="AD206" i="1"/>
  <c r="AD192" i="1"/>
  <c r="AE192" i="1"/>
  <c r="AD195" i="1"/>
  <c r="AE195" i="1"/>
  <c r="AE72" i="1"/>
  <c r="AD72" i="1"/>
  <c r="AD69" i="1"/>
  <c r="AE69" i="1"/>
  <c r="AD141" i="1"/>
  <c r="AE141" i="1"/>
  <c r="AE119" i="1"/>
  <c r="AD119" i="1"/>
  <c r="AD148" i="1"/>
  <c r="AE148" i="1"/>
  <c r="AD117" i="1"/>
  <c r="AE117" i="1"/>
  <c r="AE59" i="1"/>
  <c r="AD59" i="1"/>
  <c r="AE248" i="1"/>
  <c r="AD248" i="1"/>
  <c r="AD29" i="1"/>
  <c r="AE29" i="1"/>
  <c r="AD48" i="1"/>
  <c r="AE48" i="1"/>
  <c r="AD273" i="1"/>
  <c r="AE273" i="1"/>
  <c r="AE257" i="1"/>
  <c r="AD257" i="1"/>
  <c r="AE174" i="1"/>
  <c r="AD174" i="1"/>
  <c r="AD104" i="1"/>
  <c r="AE104" i="1"/>
  <c r="AE223" i="1"/>
  <c r="AD223" i="1"/>
  <c r="AE42" i="1"/>
  <c r="AD42" i="1"/>
  <c r="AE280" i="1"/>
  <c r="AD280" i="1"/>
  <c r="AE228" i="1"/>
  <c r="AD228" i="1"/>
  <c r="AE210" i="1"/>
  <c r="AD210" i="1"/>
  <c r="AE163" i="1"/>
  <c r="AD163" i="1"/>
  <c r="AD198" i="1"/>
  <c r="AE198" i="1"/>
  <c r="AD151" i="1"/>
  <c r="AE151" i="1"/>
  <c r="AD268" i="1"/>
  <c r="AE268" i="1"/>
  <c r="AE229" i="1"/>
  <c r="AD229" i="1"/>
  <c r="AD185" i="1"/>
  <c r="AE185" i="1"/>
  <c r="AD239" i="1"/>
  <c r="AE239" i="1"/>
  <c r="AE60" i="1"/>
  <c r="AD60" i="1"/>
  <c r="AE178" i="1"/>
  <c r="AD178" i="1"/>
  <c r="AE281" i="1"/>
  <c r="AD281" i="1"/>
  <c r="AE83" i="1"/>
  <c r="AD83" i="1"/>
  <c r="AD146" i="1"/>
  <c r="AE146" i="1"/>
  <c r="AD240" i="1"/>
  <c r="AE240" i="1"/>
  <c r="AE200" i="1"/>
  <c r="AD200" i="1"/>
  <c r="AE86" i="1"/>
  <c r="AD86" i="1"/>
  <c r="AE35" i="1"/>
  <c r="AC11" i="1" s="1"/>
  <c r="AD35" i="1"/>
  <c r="AD63" i="1"/>
  <c r="AE63" i="1"/>
  <c r="AE205" i="1"/>
  <c r="AD205" i="1"/>
  <c r="AE51" i="1"/>
  <c r="AD51" i="1"/>
  <c r="AE236" i="1"/>
  <c r="AD236" i="1"/>
  <c r="AE251" i="1"/>
  <c r="AD251" i="1"/>
  <c r="AE44" i="1"/>
  <c r="AD44" i="1"/>
  <c r="AD159" i="1"/>
  <c r="AE159" i="1"/>
  <c r="AD226" i="1"/>
  <c r="AE226" i="1"/>
  <c r="AD128" i="1"/>
  <c r="AE128" i="1"/>
  <c r="AD84" i="1"/>
  <c r="AE84" i="1"/>
  <c r="AE160" i="1"/>
  <c r="AD160" i="1"/>
  <c r="AE130" i="1"/>
  <c r="AD130" i="1"/>
  <c r="AE232" i="1"/>
  <c r="AD232" i="1"/>
  <c r="AE203" i="1"/>
  <c r="AD203" i="1"/>
  <c r="AD124" i="1"/>
  <c r="AE124" i="1"/>
  <c r="AD252" i="1"/>
  <c r="AE252" i="1"/>
</calcChain>
</file>

<file path=xl/sharedStrings.xml><?xml version="1.0" encoding="utf-8"?>
<sst xmlns="http://schemas.openxmlformats.org/spreadsheetml/2006/main" count="2677" uniqueCount="790">
  <si>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</si>
  <si>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</si>
  <si>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</si>
  <si>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</rPr>
      <t>=</t>
    </r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</si>
  <si>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</si>
  <si>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</si>
  <si>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</si>
  <si>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</si>
  <si>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</si>
  <si>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</si>
  <si>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 </t>
    </r>
  </si>
  <si>
    <r>
      <t>wt.diff</t>
    </r>
    <r>
      <rPr>
        <b/>
        <vertAlign val="superscript"/>
        <sz val="10"/>
        <rFont val="Arial"/>
        <family val="2"/>
      </rPr>
      <t>2</t>
    </r>
  </si>
  <si>
    <t>M</t>
  </si>
  <si>
    <t>days/year</t>
  </si>
  <si>
    <t>Q.+LiTE fit</t>
  </si>
  <si>
    <t>days</t>
  </si>
  <si>
    <t>years</t>
  </si>
  <si>
    <t>Quad</t>
  </si>
  <si>
    <t>Sine + Quad fit</t>
  </si>
  <si>
    <t>Multiplier</t>
  </si>
  <si>
    <t>Power of 10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</si>
  <si>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</si>
  <si>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</si>
  <si>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</si>
  <si>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</si>
  <si>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</si>
  <si>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</si>
  <si>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</si>
  <si>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</si>
  <si>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</si>
  <si>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</si>
  <si>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</si>
  <si>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</si>
  <si>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</si>
  <si>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Cnst</t>
  </si>
  <si>
    <t>Slope</t>
  </si>
  <si>
    <t xml:space="preserve">A (ampl) = </t>
  </si>
  <si>
    <t>rad/cycle</t>
  </si>
  <si>
    <t>e sin nu_o</t>
  </si>
  <si>
    <t>dP/dt =</t>
  </si>
  <si>
    <t>Q+S resid</t>
  </si>
  <si>
    <t xml:space="preserve"> e sin nu</t>
  </si>
  <si>
    <t>e (eccen)</t>
  </si>
  <si>
    <t>HJD</t>
  </si>
  <si>
    <t xml:space="preserve">To = </t>
  </si>
  <si>
    <t>cycle #</t>
  </si>
  <si>
    <t>Q+S fit</t>
  </si>
  <si>
    <t>degrees</t>
  </si>
  <si>
    <t>LTE Resid</t>
  </si>
  <si>
    <t>Q. resid</t>
  </si>
  <si>
    <t>Quad. Ephemeris =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</si>
  <si>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</si>
  <si>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</si>
  <si>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</si>
  <si>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</si>
  <si>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</si>
  <si>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</si>
  <si>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</si>
  <si>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</si>
  <si>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</si>
  <si>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</si>
  <si>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</si>
  <si>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</si>
  <si>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</si>
  <si>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</si>
  <si>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</si>
  <si>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</si>
  <si>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</si>
  <si>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</si>
  <si>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</si>
  <si>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</si>
  <si>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</si>
  <si>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</si>
  <si>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</si>
  <si>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</si>
  <si>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</si>
  <si>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</si>
  <si>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BBSAG Bull.90</t>
  </si>
  <si>
    <t>Cracow</t>
  </si>
  <si>
    <t>I</t>
  </si>
  <si>
    <t>IBVS 5378</t>
  </si>
  <si>
    <t>EW/KW</t>
  </si>
  <si>
    <t>VY Cet / GSC 05856-01042</t>
  </si>
  <si>
    <t>Crakow Eph.</t>
  </si>
  <si>
    <t>IBVS 5438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</si>
  <si>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</si>
  <si>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</si>
  <si>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</si>
  <si>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</si>
  <si>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</si>
  <si>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</si>
  <si>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</si>
  <si>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5543</t>
  </si>
  <si>
    <t>II</t>
  </si>
  <si>
    <t>Add cycle</t>
  </si>
  <si>
    <t>Old Cycle</t>
  </si>
  <si>
    <t>OEJV 0003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</si>
  <si>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</si>
  <si>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</si>
  <si>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</si>
  <si>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</si>
  <si>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</si>
  <si>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</si>
  <si>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</si>
  <si>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</si>
  <si>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</si>
  <si>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</si>
  <si>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</si>
  <si>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-0.004 </t>
  </si>
  <si>
    <t>V </t>
  </si>
  <si>
    <t>E </t>
  </si>
  <si>
    <t>?</t>
  </si>
  <si>
    <t> A.Paschke </t>
  </si>
  <si>
    <t> BBS 90 </t>
  </si>
  <si>
    <t> H.Peter </t>
  </si>
  <si>
    <t> Kiyota </t>
  </si>
  <si>
    <t>VSB 39 </t>
  </si>
  <si>
    <t> Nakajima </t>
  </si>
  <si>
    <t>VSB 44 </t>
  </si>
  <si>
    <t> K. Nagai et al. </t>
  </si>
  <si>
    <t>VSB 45 </t>
  </si>
  <si>
    <t>C </t>
  </si>
  <si>
    <t>Rc</t>
  </si>
  <si>
    <t>VSB 51 </t>
  </si>
  <si>
    <t> R.Diethelm </t>
  </si>
  <si>
    <t>2435406.183 </t>
  </si>
  <si>
    <t> 25.10.1955 16:23 </t>
  </si>
  <si>
    <t> O.I.Eggen </t>
  </si>
  <si>
    <t> PASP 68.142 </t>
  </si>
  <si>
    <t>2435429.021 </t>
  </si>
  <si>
    <t> 17.11.1955 12:30 </t>
  </si>
  <si>
    <t> 0.000 </t>
  </si>
  <si>
    <t>2435431.066 </t>
  </si>
  <si>
    <t> 19.11.1955 13:35 </t>
  </si>
  <si>
    <t>2441645.408 </t>
  </si>
  <si>
    <t> 23.11.1972 21:47 </t>
  </si>
  <si>
    <t> 0.359 </t>
  </si>
  <si>
    <t> K.Locher </t>
  </si>
  <si>
    <t> BBS 6 </t>
  </si>
  <si>
    <t>2441653.405 </t>
  </si>
  <si>
    <t> 01.12.1972 21:43 </t>
  </si>
  <si>
    <t> 0.517 </t>
  </si>
  <si>
    <t> BBS 7 </t>
  </si>
  <si>
    <t>2441657.323 </t>
  </si>
  <si>
    <t> 05.12.1972 19:45 </t>
  </si>
  <si>
    <t> 0.346 </t>
  </si>
  <si>
    <t>2441664.294 </t>
  </si>
  <si>
    <t> 12.12.1972 19:03 </t>
  </si>
  <si>
    <t> 0.500 </t>
  </si>
  <si>
    <t>2441673.334 </t>
  </si>
  <si>
    <t> 21.12.1972 20:00 </t>
  </si>
  <si>
    <t> 0.338 </t>
  </si>
  <si>
    <t>2441694.311 </t>
  </si>
  <si>
    <t> 11.01.1973 19:27 </t>
  </si>
  <si>
    <t> 0.526 </t>
  </si>
  <si>
    <t>2441699.237 </t>
  </si>
  <si>
    <t> 16.01.1973 17:41 </t>
  </si>
  <si>
    <t> 0.340 </t>
  </si>
  <si>
    <t>2441707.251 </t>
  </si>
  <si>
    <t> 24.01.1973 18:01 </t>
  </si>
  <si>
    <t> 0.515 </t>
  </si>
  <si>
    <t>2441708.264 </t>
  </si>
  <si>
    <t> 25.01.1973 18:20 </t>
  </si>
  <si>
    <t> 0.506 </t>
  </si>
  <si>
    <t>2441709.295 </t>
  </si>
  <si>
    <t> 26.01.1973 19:04 </t>
  </si>
  <si>
    <t> 0.514 </t>
  </si>
  <si>
    <t>2441722.253 </t>
  </si>
  <si>
    <t> 08.02.1973 18:04 </t>
  </si>
  <si>
    <t> 0.522 </t>
  </si>
  <si>
    <t> BBS 8 </t>
  </si>
  <si>
    <t>2441895.570 </t>
  </si>
  <si>
    <t> 01.08.1973 01:40 </t>
  </si>
  <si>
    <t> 0.367 </t>
  </si>
  <si>
    <t> BBS 10 </t>
  </si>
  <si>
    <t>2441903.559 </t>
  </si>
  <si>
    <t> 09.08.1973 01:24 </t>
  </si>
  <si>
    <t> 0.347 </t>
  </si>
  <si>
    <t> BBS 11 </t>
  </si>
  <si>
    <t>2441904.577 </t>
  </si>
  <si>
    <t> 10.08.1973 01:50 </t>
  </si>
  <si>
    <t> 0.342 </t>
  </si>
  <si>
    <t>2441905.605 </t>
  </si>
  <si>
    <t> 11.08.1973 02:31 </t>
  </si>
  <si>
    <t> 0.348 </t>
  </si>
  <si>
    <t>2441911.583 </t>
  </si>
  <si>
    <t> 17.08.1973 01:59 </t>
  </si>
  <si>
    <t> 0.362 </t>
  </si>
  <si>
    <t>2441912.592 </t>
  </si>
  <si>
    <t> 18.08.1973 02:12 </t>
  </si>
  <si>
    <t>2441913.613 </t>
  </si>
  <si>
    <t> 19.08.1973 02:42 </t>
  </si>
  <si>
    <t>2441927.592 </t>
  </si>
  <si>
    <t> 02.09.1973 02:12 </t>
  </si>
  <si>
    <t> 0.352 </t>
  </si>
  <si>
    <t>2441928.611 </t>
  </si>
  <si>
    <t> 03.09.1973 02:39 </t>
  </si>
  <si>
    <t> 0.349 </t>
  </si>
  <si>
    <t>2441929.629 </t>
  </si>
  <si>
    <t> 04.09.1973 03:05 </t>
  </si>
  <si>
    <t> 0.345 </t>
  </si>
  <si>
    <t>2441930.654 </t>
  </si>
  <si>
    <t> 05.09.1973 03:41 </t>
  </si>
  <si>
    <t>2441931.506 </t>
  </si>
  <si>
    <t> 06.09.1973 00:08 </t>
  </si>
  <si>
    <t>2441932.522 </t>
  </si>
  <si>
    <t> 07.09.1973 00:31 </t>
  </si>
  <si>
    <t> 0.341 </t>
  </si>
  <si>
    <t>2441933.552 </t>
  </si>
  <si>
    <t> 08.09.1973 01:14 </t>
  </si>
  <si>
    <t>2441934.571 </t>
  </si>
  <si>
    <t> 09.09.1973 01:42 </t>
  </si>
  <si>
    <t>2441942.576 </t>
  </si>
  <si>
    <t> 17.09.1973 01:49 </t>
  </si>
  <si>
    <t>2441953.489 </t>
  </si>
  <si>
    <t> 27.09.1973 23:44 </t>
  </si>
  <si>
    <t>2441954.505 </t>
  </si>
  <si>
    <t> 29.09.1973 00:07 </t>
  </si>
  <si>
    <t>2441958.436 </t>
  </si>
  <si>
    <t> 02.10.1973 22:27 </t>
  </si>
  <si>
    <t> 0.353 </t>
  </si>
  <si>
    <t> BBS 12 </t>
  </si>
  <si>
    <t>2441961.502 </t>
  </si>
  <si>
    <t> 06.10.1973 00:02 </t>
  </si>
  <si>
    <t>2441971.379 </t>
  </si>
  <si>
    <t> 15.10.1973 21:05 </t>
  </si>
  <si>
    <t>2441980.403 </t>
  </si>
  <si>
    <t> 24.10.1973 21:40 </t>
  </si>
  <si>
    <t>2441981.426 </t>
  </si>
  <si>
    <t> 25.10.1973 22:13 </t>
  </si>
  <si>
    <t> 0.339 </t>
  </si>
  <si>
    <t>2441982.443 </t>
  </si>
  <si>
    <t> 26.10.1973 22:37 </t>
  </si>
  <si>
    <t> 0.333 </t>
  </si>
  <si>
    <t>2441984.332 </t>
  </si>
  <si>
    <t> 28.10.1973 19:58 </t>
  </si>
  <si>
    <t>2441987.396 </t>
  </si>
  <si>
    <t> 31.10.1973 21:30 </t>
  </si>
  <si>
    <t> 0.344 </t>
  </si>
  <si>
    <t>2441989.442 </t>
  </si>
  <si>
    <t> 02.11.1973 22:36 </t>
  </si>
  <si>
    <t>2441996.433 </t>
  </si>
  <si>
    <t> 09.11.1973 22:23 </t>
  </si>
  <si>
    <t> 0.350 </t>
  </si>
  <si>
    <t>2441997.451 </t>
  </si>
  <si>
    <t> 10.11.1973 22:49 </t>
  </si>
  <si>
    <t>2442004.434 </t>
  </si>
  <si>
    <t> 17.11.1973 22:24 </t>
  </si>
  <si>
    <t>2442005.293 </t>
  </si>
  <si>
    <t> 18.11.1973 19:01 </t>
  </si>
  <si>
    <t>2442006.316 </t>
  </si>
  <si>
    <t> 19.11.1973 19:35 </t>
  </si>
  <si>
    <t>2442007.331 </t>
  </si>
  <si>
    <t> 20.11.1973 19:56 </t>
  </si>
  <si>
    <t>2442008.354 </t>
  </si>
  <si>
    <t> 21.11.1973 20:29 </t>
  </si>
  <si>
    <t> 0.343 </t>
  </si>
  <si>
    <t>2442009.374 </t>
  </si>
  <si>
    <t> 22.11.1973 20:58 </t>
  </si>
  <si>
    <t>2442010.398 </t>
  </si>
  <si>
    <t> 23.11.1973 21:33 </t>
  </si>
  <si>
    <t>2442011.423 </t>
  </si>
  <si>
    <t> 24.11.1973 22:09 </t>
  </si>
  <si>
    <t>2442015.343 </t>
  </si>
  <si>
    <t> 28.11.1973 20:13 </t>
  </si>
  <si>
    <t>2442018.398 </t>
  </si>
  <si>
    <t> 01.12.1973 21:33 </t>
  </si>
  <si>
    <t> BBS 13 </t>
  </si>
  <si>
    <t>2442026.414 </t>
  </si>
  <si>
    <t> 09.12.1973 21:56 </t>
  </si>
  <si>
    <t>2442027.266 </t>
  </si>
  <si>
    <t> 10.12.1973 18:23 </t>
  </si>
  <si>
    <t>2442035.283 </t>
  </si>
  <si>
    <t> 18.12.1973 18:47 </t>
  </si>
  <si>
    <t>2442035.450 </t>
  </si>
  <si>
    <t> 18.12.1973 22:48 </t>
  </si>
  <si>
    <t>2442039.372 </t>
  </si>
  <si>
    <t> 22.12.1973 20:55 </t>
  </si>
  <si>
    <t>2442058.290 </t>
  </si>
  <si>
    <t> 10.01.1974 18:57 </t>
  </si>
  <si>
    <t>2442071.240 </t>
  </si>
  <si>
    <t> 23.01.1974 17:45 </t>
  </si>
  <si>
    <t>2442074.306 </t>
  </si>
  <si>
    <t> 26.01.1974 19:20 </t>
  </si>
  <si>
    <t>2442269.582 </t>
  </si>
  <si>
    <t> 10.08.1974 01:58 </t>
  </si>
  <si>
    <t> BBS 17 </t>
  </si>
  <si>
    <t>2442273.511 </t>
  </si>
  <si>
    <t> 14.08.1974 00:15 </t>
  </si>
  <si>
    <t>2442274.524 </t>
  </si>
  <si>
    <t> 15.08.1974 00:34 </t>
  </si>
  <si>
    <t>2442275.550 </t>
  </si>
  <si>
    <t> 16.08.1974 01:12 </t>
  </si>
  <si>
    <t>2442276.572 </t>
  </si>
  <si>
    <t> 17.08.1974 01:43 </t>
  </si>
  <si>
    <t>2442285.613 </t>
  </si>
  <si>
    <t> 26.08.1974 02:42 </t>
  </si>
  <si>
    <t>2442288.503 </t>
  </si>
  <si>
    <t> 29.08.1974 00:04 </t>
  </si>
  <si>
    <t>2442289.529 </t>
  </si>
  <si>
    <t> 30.08.1974 00:41 </t>
  </si>
  <si>
    <t>2442290.546 </t>
  </si>
  <si>
    <t> 31.08.1974 01:06 </t>
  </si>
  <si>
    <t>2442291.562 </t>
  </si>
  <si>
    <t> 01.09.1974 01:29 </t>
  </si>
  <si>
    <t>2442296.510 </t>
  </si>
  <si>
    <t> 06.09.1974 00:14 </t>
  </si>
  <si>
    <t>2442299.579 </t>
  </si>
  <si>
    <t> 09.09.1974 01:53 </t>
  </si>
  <si>
    <t>2442301.614 </t>
  </si>
  <si>
    <t> 11.09.1974 02:44 </t>
  </si>
  <si>
    <t> 0.336 </t>
  </si>
  <si>
    <t>2442302.480 </t>
  </si>
  <si>
    <t> 11.09.1974 23:31 </t>
  </si>
  <si>
    <t>2442302.645 </t>
  </si>
  <si>
    <t> 12.09.1974 03:28 </t>
  </si>
  <si>
    <t>2442303.489 </t>
  </si>
  <si>
    <t> 12.09.1974 23:44 </t>
  </si>
  <si>
    <t>2442304.516 </t>
  </si>
  <si>
    <t> 14.09.1974 00:23 </t>
  </si>
  <si>
    <t>2442306.568 </t>
  </si>
  <si>
    <t> 16.09.1974 01:37 </t>
  </si>
  <si>
    <t>2442318.506 </t>
  </si>
  <si>
    <t> 28.09.1974 00:08 </t>
  </si>
  <si>
    <t> 0.358 </t>
  </si>
  <si>
    <t>2442337.411 </t>
  </si>
  <si>
    <t> 16.10.1974 21:51 </t>
  </si>
  <si>
    <t> BBS 18 </t>
  </si>
  <si>
    <t>2442361.432 </t>
  </si>
  <si>
    <t> 09.11.1974 22:22 </t>
  </si>
  <si>
    <t>2442363.308 </t>
  </si>
  <si>
    <t> 11.11.1974 19:23 </t>
  </si>
  <si>
    <t>2442363.478 </t>
  </si>
  <si>
    <t> 11.11.1974 23:28 </t>
  </si>
  <si>
    <t>2442365.349 </t>
  </si>
  <si>
    <t> 13.11.1974 20:22 </t>
  </si>
  <si>
    <t>2442365.358 </t>
  </si>
  <si>
    <t> 13.11.1974 20:35 </t>
  </si>
  <si>
    <t>2442365.527 </t>
  </si>
  <si>
    <t> 14.11.1974 00:38 </t>
  </si>
  <si>
    <t>2442367.403 </t>
  </si>
  <si>
    <t> 15.11.1974 21:40 </t>
  </si>
  <si>
    <t>2442373.359 </t>
  </si>
  <si>
    <t> 21.11.1974 20:36 </t>
  </si>
  <si>
    <t>2442384.265 </t>
  </si>
  <si>
    <t> 02.12.1974 18:21 </t>
  </si>
  <si>
    <t> BBS 19 </t>
  </si>
  <si>
    <t>2442385.274 </t>
  </si>
  <si>
    <t> 03.12.1974 18:34 </t>
  </si>
  <si>
    <t> 0.327 </t>
  </si>
  <si>
    <t>2442385.281 </t>
  </si>
  <si>
    <t> 03.12.1974 18:44 </t>
  </si>
  <si>
    <t> 0.334 </t>
  </si>
  <si>
    <t>2442395.346 </t>
  </si>
  <si>
    <t> 13.12.1974 20:18 </t>
  </si>
  <si>
    <t>2442396.367 </t>
  </si>
  <si>
    <t> 14.12.1974 20:48 </t>
  </si>
  <si>
    <t>2442398.238 </t>
  </si>
  <si>
    <t> 16.12.1974 17:42 </t>
  </si>
  <si>
    <t>2442402.322 </t>
  </si>
  <si>
    <t> 20.12.1974 19:43 </t>
  </si>
  <si>
    <t> 0.335 </t>
  </si>
  <si>
    <t>2442402.327 </t>
  </si>
  <si>
    <t> 20.12.1974 19:50 </t>
  </si>
  <si>
    <t>2442403.360 </t>
  </si>
  <si>
    <t> 21.12.1974 20:38 </t>
  </si>
  <si>
    <t>2442404.208 </t>
  </si>
  <si>
    <t> 22.12.1974 16:59 </t>
  </si>
  <si>
    <t>2442404.386 </t>
  </si>
  <si>
    <t> 22.12.1974 21:15 </t>
  </si>
  <si>
    <t> 0.354 </t>
  </si>
  <si>
    <t>2442405.232 </t>
  </si>
  <si>
    <t> 23.12.1974 17:34 </t>
  </si>
  <si>
    <t>2442408.291 </t>
  </si>
  <si>
    <t> 26.12.1974 18:59 </t>
  </si>
  <si>
    <t>2442414.255 </t>
  </si>
  <si>
    <t> 01.01.1975 18:07 </t>
  </si>
  <si>
    <t> BBS 20 </t>
  </si>
  <si>
    <t>2442417.314 </t>
  </si>
  <si>
    <t> 04.01.1975 19:32 </t>
  </si>
  <si>
    <t> 0.331 </t>
  </si>
  <si>
    <t>2442423.289 </t>
  </si>
  <si>
    <t> 10.01.1975 18:56 </t>
  </si>
  <si>
    <t>2442424.314 </t>
  </si>
  <si>
    <t> 11.01.1975 19:32 </t>
  </si>
  <si>
    <t>2442435.218 </t>
  </si>
  <si>
    <t> 22.01.1975 17:13 </t>
  </si>
  <si>
    <t>2442452.255 </t>
  </si>
  <si>
    <t> 08.02.1975 18:07 </t>
  </si>
  <si>
    <t> BBS 21 </t>
  </si>
  <si>
    <t>2442627.605 </t>
  </si>
  <si>
    <t> 03.08.1975 02:31 </t>
  </si>
  <si>
    <t> BBS 23 </t>
  </si>
  <si>
    <t>2442628.630 </t>
  </si>
  <si>
    <t> 04.08.1975 03:07 </t>
  </si>
  <si>
    <t>2442632.552 </t>
  </si>
  <si>
    <t> 08.08.1975 01:14 </t>
  </si>
  <si>
    <t>2442633.566 </t>
  </si>
  <si>
    <t> 09.08.1975 01:35 </t>
  </si>
  <si>
    <t>2442634.590 </t>
  </si>
  <si>
    <t> 10.08.1975 02:09 </t>
  </si>
  <si>
    <t>2442668.500 </t>
  </si>
  <si>
    <t> 13.09.1975 00:00 </t>
  </si>
  <si>
    <t> BBS 24 </t>
  </si>
  <si>
    <t>2442669.530 </t>
  </si>
  <si>
    <t> 14.09.1975 00:43 </t>
  </si>
  <si>
    <t>2442673.610 </t>
  </si>
  <si>
    <t> 18.09.1975 02:38 </t>
  </si>
  <si>
    <t>2442710.424 </t>
  </si>
  <si>
    <t> 24.10.1975 22:10 </t>
  </si>
  <si>
    <t>2442715.366 </t>
  </si>
  <si>
    <t> 29.10.1975 20:47 </t>
  </si>
  <si>
    <t>2442729.358 </t>
  </si>
  <si>
    <t> 12.11.1975 20:35 </t>
  </si>
  <si>
    <t> 0.364 </t>
  </si>
  <si>
    <t>2442738.371 </t>
  </si>
  <si>
    <t> 21.11.1975 20:54 </t>
  </si>
  <si>
    <t>2442739.391 </t>
  </si>
  <si>
    <t> 22.11.1975 21:23 </t>
  </si>
  <si>
    <t>2442740.242 </t>
  </si>
  <si>
    <t> 23.11.1975 17:48 </t>
  </si>
  <si>
    <t>2442740.409 </t>
  </si>
  <si>
    <t> 23.11.1975 21:48 </t>
  </si>
  <si>
    <t>2442741.433 </t>
  </si>
  <si>
    <t> 24.11.1975 22:23 </t>
  </si>
  <si>
    <t>2442742.278 </t>
  </si>
  <si>
    <t> 25.11.1975 18:40 </t>
  </si>
  <si>
    <t>2442744.342 </t>
  </si>
  <si>
    <t> 27.11.1975 20:12 </t>
  </si>
  <si>
    <t>2442752.340 </t>
  </si>
  <si>
    <t> 05.12.1975 20:09 </t>
  </si>
  <si>
    <t> BBS 25 </t>
  </si>
  <si>
    <t>2442768.359 </t>
  </si>
  <si>
    <t> 21.12.1975 20:36 </t>
  </si>
  <si>
    <t>2442774.328 </t>
  </si>
  <si>
    <t> 27.12.1975 19:52 </t>
  </si>
  <si>
    <t> BBS 25/ </t>
  </si>
  <si>
    <t>2442778.239 </t>
  </si>
  <si>
    <t> 31.12.1975 17:44 </t>
  </si>
  <si>
    <t>2442778.245 </t>
  </si>
  <si>
    <t> 31.12.1975 17:52 </t>
  </si>
  <si>
    <t>2442782.324 </t>
  </si>
  <si>
    <t> 04.01.1976 19:46 </t>
  </si>
  <si>
    <t> BBS 26 </t>
  </si>
  <si>
    <t>2442786.256 </t>
  </si>
  <si>
    <t> 08.01.1976 18:08 </t>
  </si>
  <si>
    <t>2442786.262 </t>
  </si>
  <si>
    <t> 08.01.1976 18:17 </t>
  </si>
  <si>
    <t>2442787.269 </t>
  </si>
  <si>
    <t> 09.01.1976 18:27 </t>
  </si>
  <si>
    <t> 0.337 </t>
  </si>
  <si>
    <t>2443013.556 </t>
  </si>
  <si>
    <t> 23.08.1976 01:20 </t>
  </si>
  <si>
    <t> 0.326 </t>
  </si>
  <si>
    <t> BBS 29 </t>
  </si>
  <si>
    <t>2443014.584 </t>
  </si>
  <si>
    <t> 24.08.1976 02:00 </t>
  </si>
  <si>
    <t> 0.332 </t>
  </si>
  <si>
    <t>2443015.598 </t>
  </si>
  <si>
    <t> 25.08.1976 02:21 </t>
  </si>
  <si>
    <t> 0.323 </t>
  </si>
  <si>
    <t>2443017.625 </t>
  </si>
  <si>
    <t> 27.08.1976 03:00 </t>
  </si>
  <si>
    <t> 0.306 </t>
  </si>
  <si>
    <t>2443044.578 </t>
  </si>
  <si>
    <t> 23.09.1976 01:52 </t>
  </si>
  <si>
    <t> BBS 30 </t>
  </si>
  <si>
    <t>2443046.443 </t>
  </si>
  <si>
    <t> 24.09.1976 22:37 </t>
  </si>
  <si>
    <t> 0.325 </t>
  </si>
  <si>
    <t>2443048.653 </t>
  </si>
  <si>
    <t> 27.09.1976 03:40 </t>
  </si>
  <si>
    <t> 0.320 </t>
  </si>
  <si>
    <t>2443077.460 </t>
  </si>
  <si>
    <t> 25.10.1976 23:02 </t>
  </si>
  <si>
    <t> 0.329 </t>
  </si>
  <si>
    <t>2443154.320 </t>
  </si>
  <si>
    <t> 10.01.1977 19:40 </t>
  </si>
  <si>
    <t> BBS 32 </t>
  </si>
  <si>
    <t>2443366.635 </t>
  </si>
  <si>
    <t> 11.08.1977 03:14 </t>
  </si>
  <si>
    <t> BBS 34 </t>
  </si>
  <si>
    <t>2443371.566 </t>
  </si>
  <si>
    <t> 16.08.1977 01:35 </t>
  </si>
  <si>
    <t> 0.316 </t>
  </si>
  <si>
    <t>2443380.602 </t>
  </si>
  <si>
    <t> 25.08.1977 02:26 </t>
  </si>
  <si>
    <t>2443396.618 </t>
  </si>
  <si>
    <t> 10.09.1977 02:49 </t>
  </si>
  <si>
    <t> 0.318 </t>
  </si>
  <si>
    <t> BBS 35 </t>
  </si>
  <si>
    <t>2443397.655 </t>
  </si>
  <si>
    <t> 11.09.1977 03:43 </t>
  </si>
  <si>
    <t>2443406.510 </t>
  </si>
  <si>
    <t> 20.09.1977 00:14 </t>
  </si>
  <si>
    <t>2443409.578 </t>
  </si>
  <si>
    <t> 23.09.1977 01:52 </t>
  </si>
  <si>
    <t>2443451.324 </t>
  </si>
  <si>
    <t> 03.11.1977 19:46 </t>
  </si>
  <si>
    <t> 0.324 </t>
  </si>
  <si>
    <t>2443453.376 </t>
  </si>
  <si>
    <t> 05.11.1977 21:01 </t>
  </si>
  <si>
    <t>2443488.311 </t>
  </si>
  <si>
    <t> 10.12.1977 19:27 </t>
  </si>
  <si>
    <t> BBS 36 </t>
  </si>
  <si>
    <t>2443515.229 </t>
  </si>
  <si>
    <t> 06.01.1978 17:29 </t>
  </si>
  <si>
    <t>2443517.272 </t>
  </si>
  <si>
    <t> 08.01.1978 18:31 </t>
  </si>
  <si>
    <t>2443735.568 </t>
  </si>
  <si>
    <t> 15.08.1978 01:37 </t>
  </si>
  <si>
    <t> BBS 38 </t>
  </si>
  <si>
    <t>2443749.539 </t>
  </si>
  <si>
    <t> 29.08.1978 00:56 </t>
  </si>
  <si>
    <t>2443822.302 </t>
  </si>
  <si>
    <t> 09.11.1978 19:14 </t>
  </si>
  <si>
    <t> BBS 40 </t>
  </si>
  <si>
    <t>2443828.430 </t>
  </si>
  <si>
    <t> 15.11.1978 22:19 </t>
  </si>
  <si>
    <t>2443833.387 </t>
  </si>
  <si>
    <t> 20.11.1978 21:17 </t>
  </si>
  <si>
    <t>2443845.319 </t>
  </si>
  <si>
    <t> 02.12.1978 19:39 </t>
  </si>
  <si>
    <t> BBS 41 </t>
  </si>
  <si>
    <t>2443903.248 </t>
  </si>
  <si>
    <t> 29.01.1979 17:57 </t>
  </si>
  <si>
    <t>2444087.621 </t>
  </si>
  <si>
    <t> 02.08.1979 02:54 </t>
  </si>
  <si>
    <t> 0.330 </t>
  </si>
  <si>
    <t> BBS 44 </t>
  </si>
  <si>
    <t>2444132.614 </t>
  </si>
  <si>
    <t> 16.09.1979 02:44 </t>
  </si>
  <si>
    <t> BBS 45 </t>
  </si>
  <si>
    <t>2444164.459 </t>
  </si>
  <si>
    <t> 17.10.1979 23:00 </t>
  </si>
  <si>
    <t> 0.315 </t>
  </si>
  <si>
    <t>2444165.506 </t>
  </si>
  <si>
    <t> 19.10.1979 00:08 </t>
  </si>
  <si>
    <t>2444267.232 </t>
  </si>
  <si>
    <t> 28.01.1980 17:34 </t>
  </si>
  <si>
    <t> BBS 46 </t>
  </si>
  <si>
    <t>2444472.576 </t>
  </si>
  <si>
    <t> 21.08.1980 01:49 </t>
  </si>
  <si>
    <t> BBS 49 </t>
  </si>
  <si>
    <t>2444475.642 </t>
  </si>
  <si>
    <t> 24.08.1980 03:24 </t>
  </si>
  <si>
    <t>2444555.395 </t>
  </si>
  <si>
    <t> 11.11.1980 21:28 </t>
  </si>
  <si>
    <t> BBS 51 </t>
  </si>
  <si>
    <t>2444582.328 </t>
  </si>
  <si>
    <t> 08.12.1980 19:52 </t>
  </si>
  <si>
    <t> 0.351 </t>
  </si>
  <si>
    <t> BBS 52 </t>
  </si>
  <si>
    <t>2444583.334 </t>
  </si>
  <si>
    <t> 09.12.1980 20:00 </t>
  </si>
  <si>
    <t>2444598.337 </t>
  </si>
  <si>
    <t> 24.12.1980 20:05 </t>
  </si>
  <si>
    <t>2444613.319 </t>
  </si>
  <si>
    <t> 08.01.1981 19:39 </t>
  </si>
  <si>
    <t>2444842.530 </t>
  </si>
  <si>
    <t> 26.08.1981 00:43 </t>
  </si>
  <si>
    <t> BBS 56 </t>
  </si>
  <si>
    <t>2444847.639 </t>
  </si>
  <si>
    <t> 31.08.1981 03:20 </t>
  </si>
  <si>
    <t>2444868.601 </t>
  </si>
  <si>
    <t> 21.09.1981 02:25 </t>
  </si>
  <si>
    <t>2444873.540 </t>
  </si>
  <si>
    <t> 26.09.1981 00:57 </t>
  </si>
  <si>
    <t>2444877.470 </t>
  </si>
  <si>
    <t> 29.09.1981 23:16 </t>
  </si>
  <si>
    <t>2444883.592 </t>
  </si>
  <si>
    <t> 06.10.1981 02:12 </t>
  </si>
  <si>
    <t> BBS 57 </t>
  </si>
  <si>
    <t>2444924.321 </t>
  </si>
  <si>
    <t> 15.11.1981 19:42 </t>
  </si>
  <si>
    <t>2445211.624 </t>
  </si>
  <si>
    <t> 30.08.1982 02:58 </t>
  </si>
  <si>
    <t> BBS 62 </t>
  </si>
  <si>
    <t>2445226.620 </t>
  </si>
  <si>
    <t> 14.09.1982 02:52 </t>
  </si>
  <si>
    <t>2445231.553 </t>
  </si>
  <si>
    <t> 19.09.1982 01:16 </t>
  </si>
  <si>
    <t>2445252.516 </t>
  </si>
  <si>
    <t> 10.10.1982 00:23 </t>
  </si>
  <si>
    <t> BBS 63 </t>
  </si>
  <si>
    <t>2445254.397 </t>
  </si>
  <si>
    <t> 11.10.1982 21:31 </t>
  </si>
  <si>
    <t>2445263.420 </t>
  </si>
  <si>
    <t> 20.10.1982 22:04 </t>
  </si>
  <si>
    <t>2445323.227 </t>
  </si>
  <si>
    <t> 19.12.1982 17:26 </t>
  </si>
  <si>
    <t> BBS 64 </t>
  </si>
  <si>
    <t>2445561.620 </t>
  </si>
  <si>
    <t> 15.08.1983 02:52 </t>
  </si>
  <si>
    <t> BBS 68 </t>
  </si>
  <si>
    <t>2445585.646 </t>
  </si>
  <si>
    <t> 08.09.1983 03:30 </t>
  </si>
  <si>
    <t>2445594.503 </t>
  </si>
  <si>
    <t> 17.09.1983 00:04 </t>
  </si>
  <si>
    <t> 0.321 </t>
  </si>
  <si>
    <t>2445618.376 </t>
  </si>
  <si>
    <t> 10.10.1983 21:01 </t>
  </si>
  <si>
    <t> BBS 69 </t>
  </si>
  <si>
    <t>2445618.378 </t>
  </si>
  <si>
    <t> 10.10.1983 21:04 </t>
  </si>
  <si>
    <t> N.Stoikidis </t>
  </si>
  <si>
    <t>2445618.385 </t>
  </si>
  <si>
    <t> 10.10.1983 21:14 </t>
  </si>
  <si>
    <t> A.Parris </t>
  </si>
  <si>
    <t>2445647.340 </t>
  </si>
  <si>
    <t> 08.11.1983 20:09 </t>
  </si>
  <si>
    <t>2445670.345 </t>
  </si>
  <si>
    <t> 01.12.1983 20:16 </t>
  </si>
  <si>
    <t> BBS 70 </t>
  </si>
  <si>
    <t>2445691.285 </t>
  </si>
  <si>
    <t> 22.12.1983 18:50 </t>
  </si>
  <si>
    <t> 0.314 </t>
  </si>
  <si>
    <t>2445705.274 </t>
  </si>
  <si>
    <t> 05.01.1984 18:34 </t>
  </si>
  <si>
    <t>2445915.548 </t>
  </si>
  <si>
    <t> 03.08.1984 01:09 </t>
  </si>
  <si>
    <t> BBS 73 </t>
  </si>
  <si>
    <t>2445916.558 </t>
  </si>
  <si>
    <t> 04.08.1984 01:23 </t>
  </si>
  <si>
    <t> 0.311 </t>
  </si>
  <si>
    <t>2445917.591 </t>
  </si>
  <si>
    <t> 05.08.1984 02:11 </t>
  </si>
  <si>
    <t> 0.322 </t>
  </si>
  <si>
    <t>2445989.340 </t>
  </si>
  <si>
    <t> 15.10.1984 20:09 </t>
  </si>
  <si>
    <t> BBS 74 </t>
  </si>
  <si>
    <t>2446316.514 </t>
  </si>
  <si>
    <t> 08.09.1985 00:20 </t>
  </si>
  <si>
    <t> BBS 78 </t>
  </si>
  <si>
    <t>2446731.473 </t>
  </si>
  <si>
    <t> 27.10.1986 23:21 </t>
  </si>
  <si>
    <t> BBS 82 </t>
  </si>
  <si>
    <t>2446770.310 </t>
  </si>
  <si>
    <t> 05.12.1986 19:26 </t>
  </si>
  <si>
    <t>2446798.248 </t>
  </si>
  <si>
    <t> 02.01.1987 17:57 </t>
  </si>
  <si>
    <t>2447027.621 </t>
  </si>
  <si>
    <t> 20.08.1987 02:54 </t>
  </si>
  <si>
    <t> BBS 85 </t>
  </si>
  <si>
    <t>2447118.453 </t>
  </si>
  <si>
    <t> 18.11.1987 22:52 </t>
  </si>
  <si>
    <t> BBS 86 </t>
  </si>
  <si>
    <t>2447169.228 </t>
  </si>
  <si>
    <t> 08.01.1988 17:28 </t>
  </si>
  <si>
    <t> BBS 87 </t>
  </si>
  <si>
    <t>2447480.385 </t>
  </si>
  <si>
    <t> 14.11.1988 21:14 </t>
  </si>
  <si>
    <t>2447480.386 </t>
  </si>
  <si>
    <t> 14.11.1988 21:15 </t>
  </si>
  <si>
    <t>2447481.407 </t>
  </si>
  <si>
    <t> 15.11.1988 21:46 </t>
  </si>
  <si>
    <t>2447744.521 </t>
  </si>
  <si>
    <t> 06.08.1989 00:30 </t>
  </si>
  <si>
    <t> BBS 92 </t>
  </si>
  <si>
    <t>2447854.437 </t>
  </si>
  <si>
    <t> 23.11.1989 22:29 </t>
  </si>
  <si>
    <t> BBS 93 </t>
  </si>
  <si>
    <t>2448126.560 </t>
  </si>
  <si>
    <t> 23.08.1990 01:26 </t>
  </si>
  <si>
    <t> BBS 96 </t>
  </si>
  <si>
    <t>2448176.480 </t>
  </si>
  <si>
    <t> 11.10.1990 23:31 </t>
  </si>
  <si>
    <t> BBS 97 </t>
  </si>
  <si>
    <t>2448484.583 </t>
  </si>
  <si>
    <t> 16.08.1991 01:59 </t>
  </si>
  <si>
    <t> BBS 98 </t>
  </si>
  <si>
    <t>2448606.414 </t>
  </si>
  <si>
    <t> 15.12.1991 21:56 </t>
  </si>
  <si>
    <t> BBS 99 </t>
  </si>
  <si>
    <t>2448871.556 </t>
  </si>
  <si>
    <t> 06.09.1992 01:20 </t>
  </si>
  <si>
    <t> 0.319 </t>
  </si>
  <si>
    <t> BBS 102 </t>
  </si>
  <si>
    <t>2449003.292 </t>
  </si>
  <si>
    <t> 15.01.1993 19:00 </t>
  </si>
  <si>
    <t> BBS 103 </t>
  </si>
  <si>
    <t>2449200.617 </t>
  </si>
  <si>
    <t> 01.08.1993 02:48 </t>
  </si>
  <si>
    <t> 0.328 </t>
  </si>
  <si>
    <t> BBS 104 </t>
  </si>
  <si>
    <t>2449605.508 </t>
  </si>
  <si>
    <t> 10.09.1994 00:11 </t>
  </si>
  <si>
    <t> BBS 107 </t>
  </si>
  <si>
    <t>2449689.353 </t>
  </si>
  <si>
    <t> 02.12.1994 20:28 </t>
  </si>
  <si>
    <t> BBS 108 </t>
  </si>
  <si>
    <t>2449999.492 </t>
  </si>
  <si>
    <t> 08.10.1995 23:48 </t>
  </si>
  <si>
    <t> BBS 110 </t>
  </si>
  <si>
    <t>2450096.284 </t>
  </si>
  <si>
    <t> 13.01.1996 18:48 </t>
  </si>
  <si>
    <t> BBS 111 </t>
  </si>
  <si>
    <t>2450334.507 </t>
  </si>
  <si>
    <t> 08.09.1996 00:10 </t>
  </si>
  <si>
    <t> BBS 113 </t>
  </si>
  <si>
    <t>2450444.233 </t>
  </si>
  <si>
    <t> 26.12.1996 17:35 </t>
  </si>
  <si>
    <t> BBS 114 </t>
  </si>
  <si>
    <t>2450671.563 </t>
  </si>
  <si>
    <t> 11.08.1997 01:30 </t>
  </si>
  <si>
    <t> BBS 115 </t>
  </si>
  <si>
    <t>2450754.369 </t>
  </si>
  <si>
    <t> 01.11.1997 20:51 </t>
  </si>
  <si>
    <t> BBS 116 </t>
  </si>
  <si>
    <t>2451049.517 </t>
  </si>
  <si>
    <t> 24.08.1998 00:24 </t>
  </si>
  <si>
    <t> BBS 118 </t>
  </si>
  <si>
    <t>2451157.038 </t>
  </si>
  <si>
    <t> 09.12.1998 12:54 </t>
  </si>
  <si>
    <t>ns</t>
  </si>
  <si>
    <t> S.Kiyota </t>
  </si>
  <si>
    <t>VSB 47 </t>
  </si>
  <si>
    <t>2451430.547 </t>
  </si>
  <si>
    <t> 09.09.1999 01:07 </t>
  </si>
  <si>
    <t> BBS 121 </t>
  </si>
  <si>
    <t>2451487.97 </t>
  </si>
  <si>
    <t> 05.11.1999 11:16 </t>
  </si>
  <si>
    <t> 0.34 </t>
  </si>
  <si>
    <t>2451549.311 </t>
  </si>
  <si>
    <t> 05.01.2000 19:27 </t>
  </si>
  <si>
    <t> BBS 122 </t>
  </si>
  <si>
    <t>2451796.573 </t>
  </si>
  <si>
    <t> 09.09.2000 01:45 </t>
  </si>
  <si>
    <t> BBS 123 </t>
  </si>
  <si>
    <t>2451926.260 </t>
  </si>
  <si>
    <t> 16.01.2001 18:14 </t>
  </si>
  <si>
    <t> BBS 124 </t>
  </si>
  <si>
    <t>2452185.1064 </t>
  </si>
  <si>
    <t> 02.10.2001 14:33 </t>
  </si>
  <si>
    <t> 0.3469 </t>
  </si>
  <si>
    <t>2452217.9951 </t>
  </si>
  <si>
    <t> 04.11.2001 11:52 </t>
  </si>
  <si>
    <t> 0.3475 </t>
  </si>
  <si>
    <t>2452276.264 </t>
  </si>
  <si>
    <t> 01.01.2002 18:20 </t>
  </si>
  <si>
    <t> BBS 127 </t>
  </si>
  <si>
    <t>2452501.557 </t>
  </si>
  <si>
    <t> 15.08.2002 01:22 </t>
  </si>
  <si>
    <t> 0.356 </t>
  </si>
  <si>
    <t> BBS 128 </t>
  </si>
  <si>
    <t>2452530.521 </t>
  </si>
  <si>
    <t> 13.09.2002 00:30 </t>
  </si>
  <si>
    <t> BBS 129 </t>
  </si>
  <si>
    <t>2452576.0185 </t>
  </si>
  <si>
    <t> 28.10.2002 12:26 </t>
  </si>
  <si>
    <t> 0.3503 </t>
  </si>
  <si>
    <t>VSB 40 </t>
  </si>
  <si>
    <t>2452611.6341 </t>
  </si>
  <si>
    <t> 03.12.2002 03:13 </t>
  </si>
  <si>
    <t> 0.3513 </t>
  </si>
  <si>
    <t> S.Dvorak </t>
  </si>
  <si>
    <t>IBVS 5378 </t>
  </si>
  <si>
    <t>2452876.608 </t>
  </si>
  <si>
    <t> 25.08.2003 02:35 </t>
  </si>
  <si>
    <t> BBS 130 </t>
  </si>
  <si>
    <t>2453240.595 </t>
  </si>
  <si>
    <t> 23.08.2004 02:16 </t>
  </si>
  <si>
    <t>OEJV 0003 </t>
  </si>
  <si>
    <t>2453620.587 </t>
  </si>
  <si>
    <t> 07.09.2005 02:05 </t>
  </si>
  <si>
    <t>2453721.9834 </t>
  </si>
  <si>
    <t> 17.12.2005 11:36 </t>
  </si>
  <si>
    <t> 0.3426 </t>
  </si>
  <si>
    <t>2454017.1317 </t>
  </si>
  <si>
    <t> 08.10.2006 15:09 </t>
  </si>
  <si>
    <t> 0.3497 </t>
  </si>
  <si>
    <t>2455503.077 </t>
  </si>
  <si>
    <t> 02.11.2010 13:50 </t>
  </si>
  <si>
    <t> 0.365 </t>
  </si>
  <si>
    <t> K.Shiokawa </t>
  </si>
  <si>
    <t>2455503.2492 </t>
  </si>
  <si>
    <t> 02.11.2010 17:58 </t>
  </si>
  <si>
    <t> 0.3665 </t>
  </si>
  <si>
    <t>wt</t>
  </si>
  <si>
    <t>AU</t>
  </si>
  <si>
    <t>Q resid</t>
  </si>
  <si>
    <t>JAVSO..44…69</t>
  </si>
  <si>
    <t>JAVSO..46…79 (2018)</t>
  </si>
  <si>
    <t>VSB-64</t>
  </si>
  <si>
    <t>B</t>
  </si>
  <si>
    <t>VSB 067</t>
  </si>
  <si>
    <t>Ic</t>
  </si>
  <si>
    <t>JAVSO, 49, 265</t>
  </si>
  <si>
    <t>VSB, 91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</si>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</sst>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77" formatCode="0.00000"/>
    <numFmt numFmtId="178" formatCode="0.0000"/>
    <numFmt numFmtId="187" formatCode="0.000E+00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top"/>
    </xf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0" fillId="0" borderId="2" applyNumberFormat="0" applyFont="0" applyFill="0" applyAlignment="0" applyProtection="0"/>
  </cellStyleXfs>
  <cellXfs count="12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5" fillId="0" borderId="1" xfId="0" applyFont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18" fillId="0" borderId="0" xfId="7" applyAlignment="1" applyProtection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0" xfId="0" quotePrefix="1">
      <alignment vertical="top"/>
    </xf>
    <xf numFmtId="0" fontId="5" fillId="2" borderId="14" xfId="0" applyFont="1" applyFill="1" applyBorder="1" applyAlignment="1">
      <alignment horizontal="left" vertical="top" wrapText="1" inden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right" vertical="top" wrapText="1"/>
    </xf>
    <xf numFmtId="0" fontId="18" fillId="2" borderId="14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7" fillId="0" borderId="4" xfId="0" applyFont="1" applyBorder="1" applyAlignment="1"/>
    <xf numFmtId="0" fontId="0" fillId="0" borderId="15" xfId="0" applyBorder="1" applyAlignment="1"/>
    <xf numFmtId="0" fontId="0" fillId="0" borderId="5" xfId="0" applyBorder="1" applyAlignment="1"/>
    <xf numFmtId="0" fontId="0" fillId="0" borderId="0" xfId="0" quotePrefix="1" applyAlignment="1"/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0" fillId="0" borderId="8" xfId="0" applyBorder="1" applyAlignment="1"/>
    <xf numFmtId="0" fontId="10" fillId="0" borderId="16" xfId="0" applyFont="1" applyBorder="1" applyAlignment="1"/>
    <xf numFmtId="0" fontId="0" fillId="0" borderId="16" xfId="0" applyBorder="1" applyAlignment="1">
      <alignment horizontal="right"/>
    </xf>
    <xf numFmtId="0" fontId="0" fillId="0" borderId="9" xfId="0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20" fillId="0" borderId="0" xfId="0" applyFont="1" applyFill="1" applyAlignment="1"/>
    <xf numFmtId="0" fontId="0" fillId="3" borderId="8" xfId="0" applyFill="1" applyBorder="1" applyAlignment="1"/>
    <xf numFmtId="0" fontId="20" fillId="3" borderId="9" xfId="0" applyFont="1" applyFill="1" applyBorder="1" applyAlignment="1"/>
    <xf numFmtId="0" fontId="24" fillId="0" borderId="17" xfId="0" applyFont="1" applyBorder="1" applyAlignment="1"/>
    <xf numFmtId="0" fontId="0" fillId="0" borderId="0" xfId="0" applyBorder="1" applyAlignment="1"/>
    <xf numFmtId="0" fontId="0" fillId="0" borderId="11" xfId="0" applyBorder="1" applyAlignment="1"/>
    <xf numFmtId="0" fontId="0" fillId="3" borderId="10" xfId="0" applyFill="1" applyBorder="1" applyAlignment="1"/>
    <xf numFmtId="0" fontId="20" fillId="3" borderId="11" xfId="0" applyFont="1" applyFill="1" applyBorder="1" applyAlignment="1"/>
    <xf numFmtId="0" fontId="24" fillId="0" borderId="18" xfId="0" applyFont="1" applyBorder="1" applyAlignment="1"/>
    <xf numFmtId="11" fontId="0" fillId="0" borderId="0" xfId="0" applyNumberFormat="1" applyBorder="1" applyAlignment="1"/>
    <xf numFmtId="0" fontId="0" fillId="4" borderId="10" xfId="0" applyFill="1" applyBorder="1" applyAlignment="1"/>
    <xf numFmtId="0" fontId="20" fillId="5" borderId="11" xfId="0" applyFont="1" applyFill="1" applyBorder="1" applyAlignment="1"/>
    <xf numFmtId="0" fontId="0" fillId="0" borderId="0" xfId="0" applyNumberFormat="1" applyBorder="1" applyAlignment="1"/>
    <xf numFmtId="0" fontId="20" fillId="4" borderId="10" xfId="0" applyFont="1" applyFill="1" applyBorder="1" applyAlignment="1"/>
    <xf numFmtId="0" fontId="0" fillId="3" borderId="12" xfId="0" applyFill="1" applyBorder="1" applyAlignment="1"/>
    <xf numFmtId="0" fontId="20" fillId="3" borderId="13" xfId="0" applyFont="1" applyFill="1" applyBorder="1" applyAlignment="1"/>
    <xf numFmtId="0" fontId="24" fillId="0" borderId="19" xfId="0" applyFont="1" applyBorder="1" applyAlignment="1"/>
    <xf numFmtId="0" fontId="0" fillId="0" borderId="10" xfId="0" applyBorder="1" applyAlignment="1"/>
    <xf numFmtId="0" fontId="10" fillId="0" borderId="0" xfId="0" applyFont="1" applyBorder="1" applyAlignment="1"/>
    <xf numFmtId="0" fontId="0" fillId="0" borderId="10" xfId="0" applyBorder="1" applyAlignment="1">
      <alignment horizontal="left"/>
    </xf>
    <xf numFmtId="0" fontId="12" fillId="0" borderId="10" xfId="0" applyFont="1" applyBorder="1" applyAlignment="1"/>
    <xf numFmtId="2" fontId="10" fillId="0" borderId="0" xfId="0" applyNumberFormat="1" applyFont="1" applyBorder="1" applyAlignment="1"/>
    <xf numFmtId="0" fontId="0" fillId="0" borderId="0" xfId="0" applyNumberFormat="1" applyAlignment="1"/>
    <xf numFmtId="1" fontId="10" fillId="0" borderId="0" xfId="0" applyNumberFormat="1" applyFont="1" applyBorder="1" applyAlignment="1"/>
    <xf numFmtId="187" fontId="10" fillId="0" borderId="0" xfId="0" applyNumberFormat="1" applyFont="1" applyBorder="1" applyAlignment="1"/>
    <xf numFmtId="0" fontId="20" fillId="0" borderId="12" xfId="0" applyFont="1" applyFill="1" applyBorder="1" applyAlignment="1"/>
    <xf numFmtId="0" fontId="27" fillId="5" borderId="3" xfId="0" applyFont="1" applyFill="1" applyBorder="1" applyAlignment="1"/>
    <xf numFmtId="0" fontId="0" fillId="0" borderId="3" xfId="0" applyBorder="1" applyAlignment="1"/>
    <xf numFmtId="0" fontId="0" fillId="0" borderId="13" xfId="0" applyBorder="1" applyAlignment="1"/>
    <xf numFmtId="0" fontId="28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Border="1" applyAlignment="1"/>
    <xf numFmtId="14" fontId="20" fillId="0" borderId="0" xfId="0" applyNumberFormat="1" applyFont="1" applyAlignment="1"/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0" fontId="31" fillId="0" borderId="0" xfId="8" applyFont="1" applyAlignment="1">
      <alignment horizontal="left" vertical="center"/>
    </xf>
    <xf numFmtId="0" fontId="31" fillId="0" borderId="0" xfId="8" applyFont="1" applyAlignment="1">
      <alignment horizontal="center"/>
    </xf>
    <xf numFmtId="0" fontId="31" fillId="0" borderId="0" xfId="0" applyFont="1" applyAlignment="1"/>
    <xf numFmtId="0" fontId="31" fillId="0" borderId="0" xfId="0" applyFont="1" applyBorder="1" applyAlignment="1">
      <alignment horizontal="center"/>
    </xf>
    <xf numFmtId="178" fontId="31" fillId="0" borderId="0" xfId="0" applyNumberFormat="1" applyFont="1" applyFill="1" applyBorder="1" applyAlignment="1" applyProtection="1">
      <alignment horizontal="left" vertical="top"/>
    </xf>
    <xf numFmtId="0" fontId="31" fillId="0" borderId="0" xfId="0" applyNumberFormat="1" applyFont="1" applyFill="1" applyBorder="1" applyAlignment="1" applyProtection="1">
      <alignment horizontal="left" vertical="top"/>
    </xf>
    <xf numFmtId="0" fontId="32" fillId="0" borderId="0" xfId="0" applyFont="1">
      <alignment vertical="top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77" fontId="33" fillId="0" borderId="0" xfId="0" applyNumberFormat="1" applyFont="1" applyAlignment="1">
      <alignment vertical="center" wrapText="1"/>
    </xf>
    <xf numFmtId="0" fontId="33" fillId="0" borderId="0" xfId="0" applyFont="1" applyAlignment="1">
      <alignment horizontal="left" vertical="center" wrapText="1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VY Cet - O-C Diagr.</a:t>
            </a:r>
          </a:p>
        </c:rich>
      </c:tx>
      <c:layout>
        <c:manualLayout>
          <c:xMode val="edge"/>
          <c:yMode val="edge"/>
          <c:x val="0.38719512195121952"/>
          <c:y val="3.3240997229916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14634146341464"/>
          <c:y val="0.13573425561355124"/>
          <c:w val="0.81554878048780488"/>
          <c:h val="0.6620507569722193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7A-4912-A40B-F475494CD0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7">
                    <c:v>0</c:v>
                  </c:pt>
                  <c:pt idx="228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4.0000000000000001E-3</c:v>
                  </c:pt>
                  <c:pt idx="244">
                    <c:v>0</c:v>
                  </c:pt>
                  <c:pt idx="245">
                    <c:v>1E-4</c:v>
                  </c:pt>
                  <c:pt idx="246">
                    <c:v>3.0000000000000001E-3</c:v>
                  </c:pt>
                  <c:pt idx="247">
                    <c:v>4.0000000000000001E-3</c:v>
                  </c:pt>
                  <c:pt idx="248">
                    <c:v>3.0000000000000001E-3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1E-4</c:v>
                  </c:pt>
                  <c:pt idx="254">
                    <c:v>1E-4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1E-4</c:v>
                  </c:pt>
                  <c:pt idx="262">
                    <c:v>0</c:v>
                  </c:pt>
                  <c:pt idx="263">
                    <c:v>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7">
                    <c:v>0</c:v>
                  </c:pt>
                  <c:pt idx="228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4.0000000000000001E-3</c:v>
                  </c:pt>
                  <c:pt idx="244">
                    <c:v>0</c:v>
                  </c:pt>
                  <c:pt idx="245">
                    <c:v>1E-4</c:v>
                  </c:pt>
                  <c:pt idx="246">
                    <c:v>3.0000000000000001E-3</c:v>
                  </c:pt>
                  <c:pt idx="247">
                    <c:v>4.0000000000000001E-3</c:v>
                  </c:pt>
                  <c:pt idx="248">
                    <c:v>3.0000000000000001E-3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1E-4</c:v>
                  </c:pt>
                  <c:pt idx="254">
                    <c:v>1E-4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1E-4</c:v>
                  </c:pt>
                  <c:pt idx="262">
                    <c:v>0</c:v>
                  </c:pt>
                  <c:pt idx="26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-1.0100024002895225E-2</c:v>
                </c:pt>
                <c:pt idx="1">
                  <c:v>-6.3276799992308952E-3</c:v>
                </c:pt>
                <c:pt idx="2">
                  <c:v>-6.1838879992137663E-3</c:v>
                </c:pt>
                <c:pt idx="4">
                  <c:v>1.780000000144355E-2</c:v>
                </c:pt>
                <c:pt idx="5">
                  <c:v>5.7798519992502406E-3</c:v>
                </c:pt>
                <c:pt idx="6">
                  <c:v>4.4721199956256896E-3</c:v>
                </c:pt>
                <c:pt idx="7">
                  <c:v>-1.1119923998194281E-2</c:v>
                </c:pt>
                <c:pt idx="8">
                  <c:v>-2.5681760016595945E-3</c:v>
                </c:pt>
                <c:pt idx="9">
                  <c:v>1.4655692000815179E-2</c:v>
                </c:pt>
                <c:pt idx="10">
                  <c:v>-1.0801440002978779E-3</c:v>
                </c:pt>
                <c:pt idx="11">
                  <c:v>3.8997079973341897E-3</c:v>
                </c:pt>
                <c:pt idx="12">
                  <c:v>-5.5283959954977036E-3</c:v>
                </c:pt>
                <c:pt idx="13">
                  <c:v>3.043499993509613E-3</c:v>
                </c:pt>
                <c:pt idx="14">
                  <c:v>1.0287515993695706E-2</c:v>
                </c:pt>
                <c:pt idx="15">
                  <c:v>2.5723888000356965E-2</c:v>
                </c:pt>
                <c:pt idx="16">
                  <c:v>5.7037399965338409E-3</c:v>
                </c:pt>
                <c:pt idx="17">
                  <c:v>1.2756359938066453E-3</c:v>
                </c:pt>
                <c:pt idx="18">
                  <c:v>6.8475320003926754E-3</c:v>
                </c:pt>
                <c:pt idx="19">
                  <c:v>2.0683591996203177E-2</c:v>
                </c:pt>
                <c:pt idx="20">
                  <c:v>7.2554879952804185E-3</c:v>
                </c:pt>
                <c:pt idx="21">
                  <c:v>5.8273839968023822E-3</c:v>
                </c:pt>
                <c:pt idx="22">
                  <c:v>1.1643295998510439E-2</c:v>
                </c:pt>
                <c:pt idx="23">
                  <c:v>8.2151919923489913E-3</c:v>
                </c:pt>
                <c:pt idx="24">
                  <c:v>3.7870879968977533E-3</c:v>
                </c:pt>
                <c:pt idx="25">
                  <c:v>6.3589839992346242E-3</c:v>
                </c:pt>
                <c:pt idx="26">
                  <c:v>6.3355640013469383E-3</c:v>
                </c:pt>
                <c:pt idx="27">
                  <c:v>-9.2540001787710935E-5</c:v>
                </c:pt>
                <c:pt idx="28">
                  <c:v>7.4793560052057728E-3</c:v>
                </c:pt>
                <c:pt idx="29">
                  <c:v>4.0512519990443252E-3</c:v>
                </c:pt>
                <c:pt idx="30">
                  <c:v>3.1103998480830342E-5</c:v>
                </c:pt>
                <c:pt idx="31">
                  <c:v>7.1313279986497946E-3</c:v>
                </c:pt>
                <c:pt idx="32">
                  <c:v>7.0322399551514536E-4</c:v>
                </c:pt>
                <c:pt idx="33">
                  <c:v>1.2395491998177022E-2</c:v>
                </c:pt>
                <c:pt idx="34">
                  <c:v>1.1111179999716114E-2</c:v>
                </c:pt>
                <c:pt idx="35">
                  <c:v>4.6395079989451915E-3</c:v>
                </c:pt>
                <c:pt idx="36">
                  <c:v>-2.8087440005037934E-3</c:v>
                </c:pt>
                <c:pt idx="37">
                  <c:v>-2.2368479985743761E-3</c:v>
                </c:pt>
                <c:pt idx="38">
                  <c:v>-7.6649520051432773E-3</c:v>
                </c:pt>
                <c:pt idx="39">
                  <c:v>6.8835240017506294E-3</c:v>
                </c:pt>
                <c:pt idx="40">
                  <c:v>3.5992119956063107E-3</c:v>
                </c:pt>
                <c:pt idx="41">
                  <c:v>4.7430039994651452E-3</c:v>
                </c:pt>
                <c:pt idx="42">
                  <c:v>9.1509599951677956E-3</c:v>
                </c:pt>
                <c:pt idx="43">
                  <c:v>4.7228559997165576E-3</c:v>
                </c:pt>
                <c:pt idx="44">
                  <c:v>1.1308120010653511E-3</c:v>
                </c:pt>
                <c:pt idx="45">
                  <c:v>8.1073919936898164E-3</c:v>
                </c:pt>
                <c:pt idx="46">
                  <c:v>8.6792879956192337E-3</c:v>
                </c:pt>
                <c:pt idx="47">
                  <c:v>1.2511839959188364E-3</c:v>
                </c:pt>
                <c:pt idx="48">
                  <c:v>1.8230799978482537E-3</c:v>
                </c:pt>
                <c:pt idx="49">
                  <c:v>-6.0502399719553068E-4</c:v>
                </c:pt>
                <c:pt idx="50">
                  <c:v>9.6687200129963458E-4</c:v>
                </c:pt>
                <c:pt idx="51">
                  <c:v>3.5387680036365055E-3</c:v>
                </c:pt>
                <c:pt idx="52">
                  <c:v>4.2310360004194081E-3</c:v>
                </c:pt>
                <c:pt idx="53">
                  <c:v>-8.0532760039204732E-3</c:v>
                </c:pt>
                <c:pt idx="54">
                  <c:v>-1.0734240058809519E-3</c:v>
                </c:pt>
                <c:pt idx="55">
                  <c:v>-1.0968439964926802E-3</c:v>
                </c:pt>
                <c:pt idx="56">
                  <c:v>6.8830079981125891E-3</c:v>
                </c:pt>
                <c:pt idx="57">
                  <c:v>3.478323997114785E-3</c:v>
                </c:pt>
                <c:pt idx="58">
                  <c:v>6.1705920015810989E-3</c:v>
                </c:pt>
                <c:pt idx="59">
                  <c:v>9.2506680011865683E-3</c:v>
                </c:pt>
                <c:pt idx="60">
                  <c:v>8.4946839997428469E-3</c:v>
                </c:pt>
                <c:pt idx="61">
                  <c:v>7.2103719940059818E-3</c:v>
                </c:pt>
                <c:pt idx="62">
                  <c:v>-5.5749199964338914E-4</c:v>
                </c:pt>
                <c:pt idx="63">
                  <c:v>9.134775995335076E-3</c:v>
                </c:pt>
                <c:pt idx="64">
                  <c:v>-2.9332800477277488E-4</c:v>
                </c:pt>
                <c:pt idx="65">
                  <c:v>3.2785680014058016E-3</c:v>
                </c:pt>
                <c:pt idx="66">
                  <c:v>2.8504639994935133E-3</c:v>
                </c:pt>
                <c:pt idx="67">
                  <c:v>1.2402211992593948E-2</c:v>
                </c:pt>
                <c:pt idx="68">
                  <c:v>5.5225839969352819E-3</c:v>
                </c:pt>
                <c:pt idx="69">
                  <c:v>9.0944800031138584E-3</c:v>
                </c:pt>
                <c:pt idx="70">
                  <c:v>3.6663760038209148E-3</c:v>
                </c:pt>
                <c:pt idx="71">
                  <c:v>-2.7617280065896921E-3</c:v>
                </c:pt>
                <c:pt idx="72">
                  <c:v>3.5024360040551983E-3</c:v>
                </c:pt>
                <c:pt idx="73">
                  <c:v>5.2181239952915348E-3</c:v>
                </c:pt>
                <c:pt idx="74">
                  <c:v>-4.6380839994526468E-3</c:v>
                </c:pt>
                <c:pt idx="75">
                  <c:v>9.3384959982358851E-3</c:v>
                </c:pt>
                <c:pt idx="76">
                  <c:v>3.9338119968306273E-3</c:v>
                </c:pt>
                <c:pt idx="77">
                  <c:v>-4.0896080026868731E-3</c:v>
                </c:pt>
                <c:pt idx="78">
                  <c:v>4.8228800005745143E-4</c:v>
                </c:pt>
                <c:pt idx="79">
                  <c:v>7.6260799978626892E-3</c:v>
                </c:pt>
                <c:pt idx="80">
                  <c:v>1.7298200000368524E-2</c:v>
                </c:pt>
                <c:pt idx="81">
                  <c:v>7.378276000963524E-3</c:v>
                </c:pt>
                <c:pt idx="82">
                  <c:v>1.3178320004954003E-3</c:v>
                </c:pt>
                <c:pt idx="83">
                  <c:v>2.866307993826922E-3</c:v>
                </c:pt>
                <c:pt idx="84">
                  <c:v>2.4616240043542348E-3</c:v>
                </c:pt>
                <c:pt idx="85">
                  <c:v>-9.8989999969489872E-4</c:v>
                </c:pt>
                <c:pt idx="86">
                  <c:v>8.0100999985006638E-3</c:v>
                </c:pt>
                <c:pt idx="87">
                  <c:v>6.6054159979103133E-3</c:v>
                </c:pt>
                <c:pt idx="88">
                  <c:v>8.1538919985177927E-3</c:v>
                </c:pt>
                <c:pt idx="89">
                  <c:v>-1.0048002877738327E-5</c:v>
                </c:pt>
                <c:pt idx="90">
                  <c:v>9.0175999503117055E-5</c:v>
                </c:pt>
                <c:pt idx="91">
                  <c:v>-1.3337928001419641E-2</c:v>
                </c:pt>
                <c:pt idx="92">
                  <c:v>-6.3379279963555746E-3</c:v>
                </c:pt>
                <c:pt idx="93">
                  <c:v>4.7857159952400252E-3</c:v>
                </c:pt>
                <c:pt idx="94">
                  <c:v>3.3576119967619888E-3</c:v>
                </c:pt>
                <c:pt idx="95">
                  <c:v>-9.3912007287144661E-5</c:v>
                </c:pt>
                <c:pt idx="96">
                  <c:v>-5.8063280011992902E-3</c:v>
                </c:pt>
                <c:pt idx="97">
                  <c:v>-8.063280038186349E-4</c:v>
                </c:pt>
                <c:pt idx="98">
                  <c:v>9.7655680001480505E-3</c:v>
                </c:pt>
                <c:pt idx="99">
                  <c:v>5.7421479941694997E-3</c:v>
                </c:pt>
                <c:pt idx="100">
                  <c:v>1.3337463999050669E-2</c:v>
                </c:pt>
                <c:pt idx="101">
                  <c:v>7.3140439999406226E-3</c:v>
                </c:pt>
                <c:pt idx="102">
                  <c:v>-9.7026800358435139E-4</c:v>
                </c:pt>
                <c:pt idx="103">
                  <c:v>-1.1342080033500679E-3</c:v>
                </c:pt>
                <c:pt idx="104">
                  <c:v>-9.4185199995990843E-3</c:v>
                </c:pt>
                <c:pt idx="105">
                  <c:v>1.4175399919622578E-3</c:v>
                </c:pt>
                <c:pt idx="106">
                  <c:v>3.9894359942991287E-3</c:v>
                </c:pt>
                <c:pt idx="107">
                  <c:v>2.0896599962725304E-3</c:v>
                </c:pt>
                <c:pt idx="108">
                  <c:v>-1.3787400021101348E-3</c:v>
                </c:pt>
                <c:pt idx="109">
                  <c:v>2.201424002123531E-3</c:v>
                </c:pt>
                <c:pt idx="110">
                  <c:v>4.7733199971844442E-3</c:v>
                </c:pt>
                <c:pt idx="111">
                  <c:v>7.4655880016507581E-3</c:v>
                </c:pt>
                <c:pt idx="112">
                  <c:v>-9.6251600189134479E-4</c:v>
                </c:pt>
                <c:pt idx="113">
                  <c:v>6.0937999660382047E-4</c:v>
                </c:pt>
                <c:pt idx="114">
                  <c:v>7.7263997809495777E-5</c:v>
                </c:pt>
                <c:pt idx="115">
                  <c:v>7.6491599975270219E-3</c:v>
                </c:pt>
                <c:pt idx="116">
                  <c:v>-2.0632560044759884E-3</c:v>
                </c:pt>
                <c:pt idx="117">
                  <c:v>4.5249999966472387E-3</c:v>
                </c:pt>
                <c:pt idx="118">
                  <c:v>4.7891639987938106E-3</c:v>
                </c:pt>
                <c:pt idx="119">
                  <c:v>2.3605075999512337E-2</c:v>
                </c:pt>
                <c:pt idx="120">
                  <c:v>5.1568239941843785E-3</c:v>
                </c:pt>
                <c:pt idx="121">
                  <c:v>2.7287199991405942E-3</c:v>
                </c:pt>
                <c:pt idx="122">
                  <c:v>1.7052999974112026E-3</c:v>
                </c:pt>
                <c:pt idx="123">
                  <c:v>-1.6993840035866015E-3</c:v>
                </c:pt>
                <c:pt idx="124">
                  <c:v>-1.2748800509143621E-4</c:v>
                </c:pt>
                <c:pt idx="125">
                  <c:v>-7.150908000767231E-3</c:v>
                </c:pt>
                <c:pt idx="126">
                  <c:v>1.1992883992206771E-2</c:v>
                </c:pt>
                <c:pt idx="127">
                  <c:v>9.7273599385516718E-4</c:v>
                </c:pt>
                <c:pt idx="128">
                  <c:v>1.9324399981996976E-3</c:v>
                </c:pt>
                <c:pt idx="129">
                  <c:v>6.768500003090594E-3</c:v>
                </c:pt>
                <c:pt idx="130">
                  <c:v>-1.5392319983220659E-3</c:v>
                </c:pt>
                <c:pt idx="131">
                  <c:v>4.460768002900295E-3</c:v>
                </c:pt>
                <c:pt idx="132">
                  <c:v>-6.251648002944421E-3</c:v>
                </c:pt>
                <c:pt idx="133">
                  <c:v>6.4406199962832034E-3</c:v>
                </c:pt>
                <c:pt idx="134">
                  <c:v>1.2440619997505564E-2</c:v>
                </c:pt>
                <c:pt idx="135">
                  <c:v>-2.9874840038246475E-3</c:v>
                </c:pt>
                <c:pt idx="136">
                  <c:v>-1.3407836006081197E-2</c:v>
                </c:pt>
                <c:pt idx="137">
                  <c:v>-7.8359399994951673E-3</c:v>
                </c:pt>
                <c:pt idx="138">
                  <c:v>-1.626404400303727E-2</c:v>
                </c:pt>
                <c:pt idx="139">
                  <c:v>-3.4120251999411266E-2</c:v>
                </c:pt>
                <c:pt idx="140">
                  <c:v>-5.060324001533445E-3</c:v>
                </c:pt>
                <c:pt idx="141">
                  <c:v>-1.4511847999528982E-2</c:v>
                </c:pt>
                <c:pt idx="142">
                  <c:v>-1.9772740000917111E-2</c:v>
                </c:pt>
                <c:pt idx="143">
                  <c:v>-1.1164335999637842E-2</c:v>
                </c:pt>
                <c:pt idx="144">
                  <c:v>-3.676820000691805E-3</c:v>
                </c:pt>
                <c:pt idx="145">
                  <c:v>-1.2913083999592345E-2</c:v>
                </c:pt>
                <c:pt idx="146">
                  <c:v>-2.3648920003324747E-2</c:v>
                </c:pt>
                <c:pt idx="147">
                  <c:v>-1.909717200032901E-2</c:v>
                </c:pt>
                <c:pt idx="148">
                  <c:v>-2.1137468000233639E-2</c:v>
                </c:pt>
                <c:pt idx="149">
                  <c:v>-6.565572002728004E-3</c:v>
                </c:pt>
                <c:pt idx="150">
                  <c:v>-1.2609140001586638E-2</c:v>
                </c:pt>
                <c:pt idx="151">
                  <c:v>-1.1893451999640092E-2</c:v>
                </c:pt>
                <c:pt idx="152">
                  <c:v>-1.5041031998407561E-2</c:v>
                </c:pt>
                <c:pt idx="153">
                  <c:v>-7.8972400078782812E-3</c:v>
                </c:pt>
                <c:pt idx="154">
                  <c:v>-5.8574599970597774E-3</c:v>
                </c:pt>
                <c:pt idx="155">
                  <c:v>-1.1797532002674416E-2</c:v>
                </c:pt>
                <c:pt idx="156">
                  <c:v>-1.365374000306474E-2</c:v>
                </c:pt>
                <c:pt idx="157">
                  <c:v>-6.0539440019056201E-3</c:v>
                </c:pt>
                <c:pt idx="158">
                  <c:v>-8.2380320018273778E-3</c:v>
                </c:pt>
                <c:pt idx="159">
                  <c:v>-8.0381000007037073E-3</c:v>
                </c:pt>
                <c:pt idx="160">
                  <c:v>-1.460672399844043E-2</c:v>
                </c:pt>
                <c:pt idx="161">
                  <c:v>6.574400031240657E-4</c:v>
                </c:pt>
                <c:pt idx="162">
                  <c:v>4.32956000440754E-3</c:v>
                </c:pt>
                <c:pt idx="163">
                  <c:v>-4.2630000025383197E-3</c:v>
                </c:pt>
                <c:pt idx="164">
                  <c:v>-9.1310880015953444E-3</c:v>
                </c:pt>
                <c:pt idx="165">
                  <c:v>-2.9676639969693497E-3</c:v>
                </c:pt>
                <c:pt idx="166">
                  <c:v>-2.364357199985534E-2</c:v>
                </c:pt>
                <c:pt idx="167">
                  <c:v>9.2832399968756363E-4</c:v>
                </c:pt>
                <c:pt idx="168">
                  <c:v>-4.6680239975103177E-3</c:v>
                </c:pt>
                <c:pt idx="169">
                  <c:v>1.6877559974091128E-3</c:v>
                </c:pt>
                <c:pt idx="170">
                  <c:v>4.0344399894820526E-4</c:v>
                </c:pt>
                <c:pt idx="171">
                  <c:v>4.0113319919328205E-3</c:v>
                </c:pt>
                <c:pt idx="172">
                  <c:v>1.3071260000288021E-2</c:v>
                </c:pt>
                <c:pt idx="173">
                  <c:v>-3.3568439976079389E-3</c:v>
                </c:pt>
                <c:pt idx="174">
                  <c:v>4.0309639953193255E-3</c:v>
                </c:pt>
                <c:pt idx="175">
                  <c:v>-9.5812279978417791E-3</c:v>
                </c:pt>
                <c:pt idx="176">
                  <c:v>7.1187919966178015E-3</c:v>
                </c:pt>
                <c:pt idx="177">
                  <c:v>3.9782720050425269E-3</c:v>
                </c:pt>
                <c:pt idx="178">
                  <c:v>6.2021400008234195E-3</c:v>
                </c:pt>
                <c:pt idx="179">
                  <c:v>3.4663039987208322E-3</c:v>
                </c:pt>
                <c:pt idx="180">
                  <c:v>1.4158571997541003E-2</c:v>
                </c:pt>
                <c:pt idx="181">
                  <c:v>1.5899479985819198E-3</c:v>
                </c:pt>
                <c:pt idx="182">
                  <c:v>3.8704719991073944E-3</c:v>
                </c:pt>
                <c:pt idx="183">
                  <c:v>4.5732479993603192E-3</c:v>
                </c:pt>
                <c:pt idx="184">
                  <c:v>4.9610560017754324E-3</c:v>
                </c:pt>
                <c:pt idx="185">
                  <c:v>-3.7747800015495159E-3</c:v>
                </c:pt>
                <c:pt idx="186">
                  <c:v>-5.5091199465095997E-4</c:v>
                </c:pt>
                <c:pt idx="187">
                  <c:v>5.997563996061217E-3</c:v>
                </c:pt>
                <c:pt idx="188">
                  <c:v>-2.4506879999535158E-3</c:v>
                </c:pt>
                <c:pt idx="189">
                  <c:v>-7.4947720058844425E-3</c:v>
                </c:pt>
                <c:pt idx="190">
                  <c:v>-1.0647687995515298E-2</c:v>
                </c:pt>
                <c:pt idx="191">
                  <c:v>-1.1708131998602767E-2</c:v>
                </c:pt>
                <c:pt idx="192">
                  <c:v>-1.5751700004329905E-2</c:v>
                </c:pt>
                <c:pt idx="193">
                  <c:v>5.9253999643260613E-4</c:v>
                </c:pt>
                <c:pt idx="194">
                  <c:v>2.5925399968400598E-3</c:v>
                </c:pt>
                <c:pt idx="195">
                  <c:v>9.5925400019041263E-3</c:v>
                </c:pt>
                <c:pt idx="196">
                  <c:v>-4.2037400053231977E-3</c:v>
                </c:pt>
                <c:pt idx="197">
                  <c:v>-3.8360800026566721E-3</c:v>
                </c:pt>
                <c:pt idx="198">
                  <c:v>-2.3612211996805854E-2</c:v>
                </c:pt>
                <c:pt idx="199">
                  <c:v>-7.7963000003364868E-3</c:v>
                </c:pt>
                <c:pt idx="200">
                  <c:v>-1.3176355998439249E-2</c:v>
                </c:pt>
                <c:pt idx="201">
                  <c:v>-2.5604460002796259E-2</c:v>
                </c:pt>
                <c:pt idx="202">
                  <c:v>-1.5032563998829573E-2</c:v>
                </c:pt>
                <c:pt idx="203">
                  <c:v>-6.4045280014397576E-3</c:v>
                </c:pt>
                <c:pt idx="204">
                  <c:v>-9.3978079967200756E-3</c:v>
                </c:pt>
                <c:pt idx="205">
                  <c:v>1.4196651995007414E-2</c:v>
                </c:pt>
                <c:pt idx="206">
                  <c:v>-1.0713000010582618E-3</c:v>
                </c:pt>
                <c:pt idx="207">
                  <c:v>-9.4394760017166846E-3</c:v>
                </c:pt>
                <c:pt idx="208">
                  <c:v>-1.1441400056355633E-3</c:v>
                </c:pt>
                <c:pt idx="209">
                  <c:v>5.1592879972304218E-3</c:v>
                </c:pt>
                <c:pt idx="210">
                  <c:v>-4.3654399632941931E-4</c:v>
                </c:pt>
                <c:pt idx="211">
                  <c:v>-2.3895279955468141E-3</c:v>
                </c:pt>
                <c:pt idx="212">
                  <c:v>-1.389527998981066E-3</c:v>
                </c:pt>
                <c:pt idx="213">
                  <c:v>-1.9817632004560437E-2</c:v>
                </c:pt>
                <c:pt idx="214">
                  <c:v>-2.81763200473506E-3</c:v>
                </c:pt>
                <c:pt idx="215">
                  <c:v>6.3502720004180446E-3</c:v>
                </c:pt>
                <c:pt idx="216">
                  <c:v>1.1329091998049989E-2</c:v>
                </c:pt>
                <c:pt idx="217">
                  <c:v>-1.9512560029397719E-3</c:v>
                </c:pt>
                <c:pt idx="218">
                  <c:v>-1.0523667995585129E-2</c:v>
                </c:pt>
                <c:pt idx="219">
                  <c:v>8.0765999882714823E-4</c:v>
                </c:pt>
                <c:pt idx="220">
                  <c:v>-7.5414000020828098E-3</c:v>
                </c:pt>
                <c:pt idx="221">
                  <c:v>-1.5229704004013911E-2</c:v>
                </c:pt>
                <c:pt idx="222">
                  <c:v>-2.0504359999904409E-3</c:v>
                </c:pt>
                <c:pt idx="223">
                  <c:v>-5.674508007359691E-3</c:v>
                </c:pt>
                <c:pt idx="224">
                  <c:v>3.7963080030749552E-3</c:v>
                </c:pt>
                <c:pt idx="225">
                  <c:v>9.6917800037772395E-3</c:v>
                </c:pt>
                <c:pt idx="226">
                  <c:v>1.2166899992735125E-2</c:v>
                </c:pt>
                <c:pt idx="227">
                  <c:v>1.4306387995020486E-2</c:v>
                </c:pt>
                <c:pt idx="228">
                  <c:v>1.1558155994862318E-2</c:v>
                </c:pt>
                <c:pt idx="229">
                  <c:v>-3.0583400002797134E-3</c:v>
                </c:pt>
                <c:pt idx="230">
                  <c:v>7.0932040034676902E-3</c:v>
                </c:pt>
                <c:pt idx="231">
                  <c:v>-3.5832200010190718E-3</c:v>
                </c:pt>
                <c:pt idx="232">
                  <c:v>3.5040919974562712E-3</c:v>
                </c:pt>
                <c:pt idx="234">
                  <c:v>8.6306679950212128E-3</c:v>
                </c:pt>
                <c:pt idx="236">
                  <c:v>5.6591999600641429E-4</c:v>
                </c:pt>
                <c:pt idx="237">
                  <c:v>5.3694359958171844E-3</c:v>
                </c:pt>
                <c:pt idx="238">
                  <c:v>1.4404911999008618E-2</c:v>
                </c:pt>
                <c:pt idx="241">
                  <c:v>7.1839759984868579E-3</c:v>
                </c:pt>
                <c:pt idx="242">
                  <c:v>2.5191727996570989E-2</c:v>
                </c:pt>
                <c:pt idx="243">
                  <c:v>2.0395448002091143E-2</c:v>
                </c:pt>
                <c:pt idx="247">
                  <c:v>1.8077219996484928E-2</c:v>
                </c:pt>
                <c:pt idx="248">
                  <c:v>7.6318999999784864E-3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7A-4912-A40B-F475494CD0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7A-4912-A40B-F475494CD0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33">
                  <c:v>-8.5151199891697615E-4</c:v>
                </c:pt>
                <c:pt idx="235">
                  <c:v>5.2521600009640679E-3</c:v>
                </c:pt>
                <c:pt idx="239">
                  <c:v>1.6089915996417403E-2</c:v>
                </c:pt>
                <c:pt idx="240">
                  <c:v>1.6685903996403795E-2</c:v>
                </c:pt>
                <c:pt idx="244">
                  <c:v>1.9844819995341823E-2</c:v>
                </c:pt>
                <c:pt idx="245">
                  <c:v>2.0865863996732514E-2</c:v>
                </c:pt>
                <c:pt idx="246">
                  <c:v>1.5482244001759682E-2</c:v>
                </c:pt>
                <c:pt idx="249">
                  <c:v>1.3244919995486271E-2</c:v>
                </c:pt>
                <c:pt idx="250">
                  <c:v>2.0632232000934891E-2</c:v>
                </c:pt>
                <c:pt idx="251">
                  <c:v>3.7087751996295992E-2</c:v>
                </c:pt>
                <c:pt idx="252">
                  <c:v>3.8883067994902376E-2</c:v>
                </c:pt>
                <c:pt idx="253">
                  <c:v>4.313148000073852E-2</c:v>
                </c:pt>
                <c:pt idx="254">
                  <c:v>4.4190551998326555E-2</c:v>
                </c:pt>
                <c:pt idx="255">
                  <c:v>4.4184408005094156E-2</c:v>
                </c:pt>
                <c:pt idx="256">
                  <c:v>4.4484408004791476E-2</c:v>
                </c:pt>
                <c:pt idx="257">
                  <c:v>4.4884408001962584E-2</c:v>
                </c:pt>
                <c:pt idx="258">
                  <c:v>3.1234355999913532E-2</c:v>
                </c:pt>
                <c:pt idx="259">
                  <c:v>2.6442020003742073E-2</c:v>
                </c:pt>
                <c:pt idx="260">
                  <c:v>2.9042020003544167E-2</c:v>
                </c:pt>
                <c:pt idx="261">
                  <c:v>3.6597887999960221E-2</c:v>
                </c:pt>
                <c:pt idx="262">
                  <c:v>4.1511892137350515E-2</c:v>
                </c:pt>
                <c:pt idx="263">
                  <c:v>4.2965656000887975E-2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7A-4912-A40B-F475494CD0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7A-4912-A40B-F475494CD0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7A-4912-A40B-F475494CD0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7A-4912-A40B-F475494CD015}"/>
            </c:ext>
          </c:extLst>
        </c:ser>
        <c:ser>
          <c:idx val="7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Active!$AW$2:$AW$127</c:f>
              <c:numCache>
                <c:formatCode>General</c:formatCode>
                <c:ptCount val="126"/>
                <c:pt idx="0">
                  <c:v>-20000</c:v>
                </c:pt>
                <c:pt idx="1">
                  <c:v>-19500</c:v>
                </c:pt>
                <c:pt idx="2">
                  <c:v>-19000</c:v>
                </c:pt>
                <c:pt idx="3">
                  <c:v>-18500</c:v>
                </c:pt>
                <c:pt idx="4">
                  <c:v>-18000</c:v>
                </c:pt>
                <c:pt idx="5">
                  <c:v>-17500</c:v>
                </c:pt>
                <c:pt idx="6">
                  <c:v>-17000</c:v>
                </c:pt>
                <c:pt idx="7">
                  <c:v>-16500</c:v>
                </c:pt>
                <c:pt idx="8">
                  <c:v>-16000</c:v>
                </c:pt>
                <c:pt idx="9">
                  <c:v>-15500</c:v>
                </c:pt>
                <c:pt idx="10">
                  <c:v>-15000</c:v>
                </c:pt>
                <c:pt idx="11">
                  <c:v>-14500</c:v>
                </c:pt>
                <c:pt idx="12">
                  <c:v>-14000</c:v>
                </c:pt>
                <c:pt idx="13">
                  <c:v>-13500</c:v>
                </c:pt>
                <c:pt idx="14">
                  <c:v>-13000</c:v>
                </c:pt>
                <c:pt idx="15">
                  <c:v>-12500</c:v>
                </c:pt>
                <c:pt idx="16">
                  <c:v>-12000</c:v>
                </c:pt>
                <c:pt idx="17">
                  <c:v>-11500</c:v>
                </c:pt>
                <c:pt idx="18">
                  <c:v>-11000</c:v>
                </c:pt>
                <c:pt idx="19">
                  <c:v>-10500</c:v>
                </c:pt>
                <c:pt idx="20">
                  <c:v>-10000</c:v>
                </c:pt>
                <c:pt idx="21">
                  <c:v>-9500</c:v>
                </c:pt>
                <c:pt idx="22">
                  <c:v>-9000</c:v>
                </c:pt>
                <c:pt idx="23">
                  <c:v>-8500</c:v>
                </c:pt>
                <c:pt idx="24">
                  <c:v>-8000</c:v>
                </c:pt>
                <c:pt idx="25">
                  <c:v>-7500</c:v>
                </c:pt>
                <c:pt idx="26">
                  <c:v>-7000</c:v>
                </c:pt>
                <c:pt idx="27">
                  <c:v>-6500</c:v>
                </c:pt>
                <c:pt idx="28">
                  <c:v>-6000</c:v>
                </c:pt>
                <c:pt idx="29">
                  <c:v>-5500</c:v>
                </c:pt>
                <c:pt idx="30">
                  <c:v>-5000</c:v>
                </c:pt>
                <c:pt idx="31">
                  <c:v>-4500</c:v>
                </c:pt>
                <c:pt idx="32">
                  <c:v>-4000</c:v>
                </c:pt>
                <c:pt idx="33">
                  <c:v>-3500</c:v>
                </c:pt>
                <c:pt idx="34">
                  <c:v>-3000</c:v>
                </c:pt>
                <c:pt idx="35">
                  <c:v>-2500</c:v>
                </c:pt>
                <c:pt idx="36">
                  <c:v>-2000</c:v>
                </c:pt>
                <c:pt idx="37">
                  <c:v>-1500</c:v>
                </c:pt>
                <c:pt idx="38">
                  <c:v>-1000</c:v>
                </c:pt>
                <c:pt idx="39">
                  <c:v>-500</c:v>
                </c:pt>
                <c:pt idx="40">
                  <c:v>0</c:v>
                </c:pt>
                <c:pt idx="41">
                  <c:v>500</c:v>
                </c:pt>
                <c:pt idx="42">
                  <c:v>1000</c:v>
                </c:pt>
                <c:pt idx="43">
                  <c:v>1500</c:v>
                </c:pt>
                <c:pt idx="44">
                  <c:v>2000</c:v>
                </c:pt>
                <c:pt idx="45">
                  <c:v>2500</c:v>
                </c:pt>
                <c:pt idx="46">
                  <c:v>3000</c:v>
                </c:pt>
                <c:pt idx="47">
                  <c:v>3500</c:v>
                </c:pt>
                <c:pt idx="48">
                  <c:v>4000</c:v>
                </c:pt>
                <c:pt idx="49">
                  <c:v>4500</c:v>
                </c:pt>
                <c:pt idx="50">
                  <c:v>5000</c:v>
                </c:pt>
                <c:pt idx="51">
                  <c:v>5500</c:v>
                </c:pt>
                <c:pt idx="52">
                  <c:v>6000</c:v>
                </c:pt>
                <c:pt idx="53">
                  <c:v>6500</c:v>
                </c:pt>
                <c:pt idx="54">
                  <c:v>7000</c:v>
                </c:pt>
                <c:pt idx="55">
                  <c:v>7500</c:v>
                </c:pt>
                <c:pt idx="56">
                  <c:v>8000</c:v>
                </c:pt>
                <c:pt idx="57">
                  <c:v>8500</c:v>
                </c:pt>
                <c:pt idx="58">
                  <c:v>9000</c:v>
                </c:pt>
                <c:pt idx="59">
                  <c:v>9500</c:v>
                </c:pt>
                <c:pt idx="60">
                  <c:v>10000</c:v>
                </c:pt>
                <c:pt idx="61">
                  <c:v>10500</c:v>
                </c:pt>
                <c:pt idx="62">
                  <c:v>11000</c:v>
                </c:pt>
                <c:pt idx="63">
                  <c:v>11500</c:v>
                </c:pt>
                <c:pt idx="64">
                  <c:v>12000</c:v>
                </c:pt>
                <c:pt idx="65">
                  <c:v>12500</c:v>
                </c:pt>
                <c:pt idx="66">
                  <c:v>13000</c:v>
                </c:pt>
                <c:pt idx="67">
                  <c:v>13500</c:v>
                </c:pt>
                <c:pt idx="68">
                  <c:v>14000</c:v>
                </c:pt>
                <c:pt idx="69">
                  <c:v>14500</c:v>
                </c:pt>
                <c:pt idx="70">
                  <c:v>15000</c:v>
                </c:pt>
                <c:pt idx="71">
                  <c:v>15500</c:v>
                </c:pt>
                <c:pt idx="72">
                  <c:v>16000</c:v>
                </c:pt>
                <c:pt idx="73">
                  <c:v>16500</c:v>
                </c:pt>
                <c:pt idx="74">
                  <c:v>17000</c:v>
                </c:pt>
                <c:pt idx="75">
                  <c:v>17500</c:v>
                </c:pt>
                <c:pt idx="76">
                  <c:v>18000</c:v>
                </c:pt>
                <c:pt idx="77">
                  <c:v>18500</c:v>
                </c:pt>
                <c:pt idx="78">
                  <c:v>19000</c:v>
                </c:pt>
                <c:pt idx="79">
                  <c:v>19500</c:v>
                </c:pt>
                <c:pt idx="80">
                  <c:v>20000</c:v>
                </c:pt>
                <c:pt idx="81">
                  <c:v>20500</c:v>
                </c:pt>
                <c:pt idx="82">
                  <c:v>21000</c:v>
                </c:pt>
                <c:pt idx="83">
                  <c:v>21500</c:v>
                </c:pt>
                <c:pt idx="84">
                  <c:v>22000</c:v>
                </c:pt>
                <c:pt idx="85">
                  <c:v>22500</c:v>
                </c:pt>
                <c:pt idx="86">
                  <c:v>23000</c:v>
                </c:pt>
                <c:pt idx="87">
                  <c:v>23500</c:v>
                </c:pt>
                <c:pt idx="88">
                  <c:v>24000</c:v>
                </c:pt>
                <c:pt idx="89">
                  <c:v>24500</c:v>
                </c:pt>
                <c:pt idx="90">
                  <c:v>25000</c:v>
                </c:pt>
                <c:pt idx="91">
                  <c:v>25500</c:v>
                </c:pt>
                <c:pt idx="92">
                  <c:v>26000</c:v>
                </c:pt>
                <c:pt idx="93">
                  <c:v>26500</c:v>
                </c:pt>
                <c:pt idx="94">
                  <c:v>27000</c:v>
                </c:pt>
                <c:pt idx="95">
                  <c:v>27500</c:v>
                </c:pt>
                <c:pt idx="96">
                  <c:v>28000</c:v>
                </c:pt>
                <c:pt idx="97">
                  <c:v>28500</c:v>
                </c:pt>
                <c:pt idx="98">
                  <c:v>29000</c:v>
                </c:pt>
                <c:pt idx="99">
                  <c:v>29500</c:v>
                </c:pt>
                <c:pt idx="100">
                  <c:v>30000</c:v>
                </c:pt>
                <c:pt idx="101">
                  <c:v>30500</c:v>
                </c:pt>
                <c:pt idx="102">
                  <c:v>31000</c:v>
                </c:pt>
                <c:pt idx="103">
                  <c:v>31500</c:v>
                </c:pt>
                <c:pt idx="104">
                  <c:v>32000</c:v>
                </c:pt>
                <c:pt idx="105">
                  <c:v>32500</c:v>
                </c:pt>
                <c:pt idx="106">
                  <c:v>33000</c:v>
                </c:pt>
                <c:pt idx="107">
                  <c:v>33500</c:v>
                </c:pt>
                <c:pt idx="108">
                  <c:v>34000</c:v>
                </c:pt>
                <c:pt idx="109">
                  <c:v>34500</c:v>
                </c:pt>
                <c:pt idx="110">
                  <c:v>35000</c:v>
                </c:pt>
                <c:pt idx="111">
                  <c:v>35500</c:v>
                </c:pt>
                <c:pt idx="112">
                  <c:v>36000</c:v>
                </c:pt>
                <c:pt idx="113">
                  <c:v>36500</c:v>
                </c:pt>
                <c:pt idx="114">
                  <c:v>37000</c:v>
                </c:pt>
                <c:pt idx="115">
                  <c:v>37500</c:v>
                </c:pt>
                <c:pt idx="116">
                  <c:v>38000</c:v>
                </c:pt>
                <c:pt idx="117">
                  <c:v>38500</c:v>
                </c:pt>
                <c:pt idx="118">
                  <c:v>39000</c:v>
                </c:pt>
                <c:pt idx="119">
                  <c:v>39500</c:v>
                </c:pt>
                <c:pt idx="120">
                  <c:v>40000</c:v>
                </c:pt>
                <c:pt idx="121">
                  <c:v>40500</c:v>
                </c:pt>
                <c:pt idx="122">
                  <c:v>41000</c:v>
                </c:pt>
                <c:pt idx="123">
                  <c:v>41500</c:v>
                </c:pt>
                <c:pt idx="124">
                  <c:v>42000</c:v>
                </c:pt>
                <c:pt idx="125">
                  <c:v>42500</c:v>
                </c:pt>
              </c:numCache>
            </c:numRef>
          </c:xVal>
          <c:yVal>
            <c:numRef>
              <c:f>Active!$AX$2:$AX$127</c:f>
              <c:numCache>
                <c:formatCode>General</c:formatCode>
                <c:ptCount val="126"/>
                <c:pt idx="0">
                  <c:v>4.2006178450257517E-2</c:v>
                </c:pt>
                <c:pt idx="1">
                  <c:v>3.8853741310666504E-2</c:v>
                </c:pt>
                <c:pt idx="2">
                  <c:v>3.4004347230196935E-2</c:v>
                </c:pt>
                <c:pt idx="3">
                  <c:v>2.6522242554164834E-2</c:v>
                </c:pt>
                <c:pt idx="4">
                  <c:v>2.2495607006873312E-2</c:v>
                </c:pt>
                <c:pt idx="5">
                  <c:v>2.2692188275941098E-2</c:v>
                </c:pt>
                <c:pt idx="6">
                  <c:v>2.371519105244884E-2</c:v>
                </c:pt>
                <c:pt idx="7">
                  <c:v>2.4842393717534644E-2</c:v>
                </c:pt>
                <c:pt idx="8">
                  <c:v>2.5877812697222828E-2</c:v>
                </c:pt>
                <c:pt idx="9">
                  <c:v>2.672582244417741E-2</c:v>
                </c:pt>
                <c:pt idx="10">
                  <c:v>2.7293681537799964E-2</c:v>
                </c:pt>
                <c:pt idx="11">
                  <c:v>2.7545305612945301E-2</c:v>
                </c:pt>
                <c:pt idx="12">
                  <c:v>2.7473219017037181E-2</c:v>
                </c:pt>
                <c:pt idx="13">
                  <c:v>2.7000915035173659E-2</c:v>
                </c:pt>
                <c:pt idx="14">
                  <c:v>2.5998347210169893E-2</c:v>
                </c:pt>
                <c:pt idx="15">
                  <c:v>2.4306295392815872E-2</c:v>
                </c:pt>
                <c:pt idx="16">
                  <c:v>2.1638885315252463E-2</c:v>
                </c:pt>
                <c:pt idx="17">
                  <c:v>1.7393465214322164E-2</c:v>
                </c:pt>
                <c:pt idx="18">
                  <c:v>1.0487966498258186E-2</c:v>
                </c:pt>
                <c:pt idx="19">
                  <c:v>5.9403993669822786E-3</c:v>
                </c:pt>
                <c:pt idx="20">
                  <c:v>6.220361851555568E-3</c:v>
                </c:pt>
                <c:pt idx="21">
                  <c:v>7.5285392746371523E-3</c:v>
                </c:pt>
                <c:pt idx="22">
                  <c:v>8.986675425616002E-3</c:v>
                </c:pt>
                <c:pt idx="23">
                  <c:v>1.0367912428223595E-2</c:v>
                </c:pt>
                <c:pt idx="24">
                  <c:v>1.1573839810423883E-2</c:v>
                </c:pt>
                <c:pt idx="25">
                  <c:v>1.2509475887954669E-2</c:v>
                </c:pt>
                <c:pt idx="26">
                  <c:v>1.3129682465316688E-2</c:v>
                </c:pt>
                <c:pt idx="27">
                  <c:v>1.3429637194123871E-2</c:v>
                </c:pt>
                <c:pt idx="28">
                  <c:v>1.3343470801160127E-2</c:v>
                </c:pt>
                <c:pt idx="29">
                  <c:v>1.2744366459196519E-2</c:v>
                </c:pt>
                <c:pt idx="30">
                  <c:v>1.1480104347391919E-2</c:v>
                </c:pt>
                <c:pt idx="31">
                  <c:v>9.288682855344961E-3</c:v>
                </c:pt>
                <c:pt idx="32">
                  <c:v>5.6256314535971606E-3</c:v>
                </c:pt>
                <c:pt idx="33">
                  <c:v>-6.2203931280625921E-4</c:v>
                </c:pt>
                <c:pt idx="34">
                  <c:v>-5.6503878342724538E-3</c:v>
                </c:pt>
                <c:pt idx="35">
                  <c:v>-5.3493883585653745E-3</c:v>
                </c:pt>
                <c:pt idx="36">
                  <c:v>-3.7673377200541135E-3</c:v>
                </c:pt>
                <c:pt idx="37">
                  <c:v>-1.9814628930875234E-3</c:v>
                </c:pt>
                <c:pt idx="38">
                  <c:v>-2.5580115492213854E-4</c:v>
                </c:pt>
                <c:pt idx="39">
                  <c:v>1.3063963802719906E-3</c:v>
                </c:pt>
                <c:pt idx="40">
                  <c:v>2.6090920370676765E-3</c:v>
                </c:pt>
                <c:pt idx="41">
                  <c:v>3.5979951207165749E-3</c:v>
                </c:pt>
                <c:pt idx="42">
                  <c:v>4.2689155547304021E-3</c:v>
                </c:pt>
                <c:pt idx="43">
                  <c:v>4.5667636460268828E-3</c:v>
                </c:pt>
                <c:pt idx="44">
                  <c:v>4.3688290992747155E-3</c:v>
                </c:pt>
                <c:pt idx="45">
                  <c:v>3.5283432682891814E-3</c:v>
                </c:pt>
                <c:pt idx="46">
                  <c:v>1.8047135754664257E-3</c:v>
                </c:pt>
                <c:pt idx="47">
                  <c:v>-1.2952292995576358E-3</c:v>
                </c:pt>
                <c:pt idx="48">
                  <c:v>-6.8444156751194252E-3</c:v>
                </c:pt>
                <c:pt idx="49">
                  <c:v>-1.225833500843115E-2</c:v>
                </c:pt>
                <c:pt idx="50">
                  <c:v>-1.2014039479013673E-2</c:v>
                </c:pt>
                <c:pt idx="51">
                  <c:v>-1.0171695680598201E-2</c:v>
                </c:pt>
                <c:pt idx="52">
                  <c:v>-8.0617932658310909E-3</c:v>
                </c:pt>
                <c:pt idx="53">
                  <c:v>-5.9931414456903531E-3</c:v>
                </c:pt>
                <c:pt idx="54">
                  <c:v>-4.0763155682834035E-3</c:v>
                </c:pt>
                <c:pt idx="55">
                  <c:v>-2.4074622900893076E-3</c:v>
                </c:pt>
                <c:pt idx="56">
                  <c:v>-1.0497384849231621E-3</c:v>
                </c:pt>
                <c:pt idx="57">
                  <c:v>-8.7204676281343874E-6</c:v>
                </c:pt>
                <c:pt idx="58">
                  <c:v>6.7106741972591637E-4</c:v>
                </c:pt>
                <c:pt idx="59">
                  <c:v>8.7207242163529156E-4</c:v>
                </c:pt>
                <c:pt idx="60">
                  <c:v>4.5168887562862907E-4</c:v>
                </c:pt>
                <c:pt idx="61">
                  <c:v>-8.1160206942703251E-4</c:v>
                </c:pt>
                <c:pt idx="62">
                  <c:v>-3.3655489222103913E-3</c:v>
                </c:pt>
                <c:pt idx="63">
                  <c:v>-8.2068034727858161E-3</c:v>
                </c:pt>
                <c:pt idx="64">
                  <c:v>-1.3864258448544138E-2</c:v>
                </c:pt>
                <c:pt idx="65">
                  <c:v>-1.3769850304074807E-2</c:v>
                </c:pt>
                <c:pt idx="66">
                  <c:v>-1.1683666367800636E-2</c:v>
                </c:pt>
                <c:pt idx="67">
                  <c:v>-9.254052557702331E-3</c:v>
                </c:pt>
                <c:pt idx="68">
                  <c:v>-6.8439319646316507E-3</c:v>
                </c:pt>
                <c:pt idx="69">
                  <c:v>-4.5740901510173734E-3</c:v>
                </c:pt>
                <c:pt idx="70">
                  <c:v>-2.5401582858442613E-3</c:v>
                </c:pt>
                <c:pt idx="71">
                  <c:v>-8.1352005604132509E-4</c:v>
                </c:pt>
                <c:pt idx="72">
                  <c:v>5.9693259805274242E-4</c:v>
                </c:pt>
                <c:pt idx="73">
                  <c:v>1.6566584624030439E-3</c:v>
                </c:pt>
                <c:pt idx="74">
                  <c:v>2.2544106677075161E-3</c:v>
                </c:pt>
                <c:pt idx="75">
                  <c:v>2.2507614375662718E-3</c:v>
                </c:pt>
                <c:pt idx="76">
                  <c:v>1.4410163361599374E-3</c:v>
                </c:pt>
                <c:pt idx="77">
                  <c:v>-5.8216589352735838E-4</c:v>
                </c:pt>
                <c:pt idx="78">
                  <c:v>-4.7261572871043767E-3</c:v>
                </c:pt>
                <c:pt idx="79">
                  <c:v>-1.0452177911731277E-2</c:v>
                </c:pt>
                <c:pt idx="80">
                  <c:v>-1.0612128511199047E-2</c:v>
                </c:pt>
                <c:pt idx="81">
                  <c:v>-8.3022310576183443E-3</c:v>
                </c:pt>
                <c:pt idx="82">
                  <c:v>-5.5579346566449394E-3</c:v>
                </c:pt>
                <c:pt idx="83">
                  <c:v>-2.8080043701737708E-3</c:v>
                </c:pt>
                <c:pt idx="84">
                  <c:v>-1.8671258980503262E-4</c:v>
                </c:pt>
                <c:pt idx="85">
                  <c:v>2.2110568862042132E-3</c:v>
                </c:pt>
                <c:pt idx="86">
                  <c:v>4.3066337563899635E-3</c:v>
                </c:pt>
                <c:pt idx="87">
                  <c:v>6.0860531740706322E-3</c:v>
                </c:pt>
                <c:pt idx="88">
                  <c:v>7.5238146443379721E-3</c:v>
                </c:pt>
                <c:pt idx="89">
                  <c:v>8.5161402386559268E-3</c:v>
                </c:pt>
                <c:pt idx="90">
                  <c:v>8.9261287766736822E-3</c:v>
                </c:pt>
                <c:pt idx="91">
                  <c:v>8.5637262822067517E-3</c:v>
                </c:pt>
                <c:pt idx="92">
                  <c:v>7.0577041721468512E-3</c:v>
                </c:pt>
                <c:pt idx="93">
                  <c:v>3.5897229867338765E-3</c:v>
                </c:pt>
                <c:pt idx="94">
                  <c:v>-2.0149163118347102E-3</c:v>
                </c:pt>
                <c:pt idx="95">
                  <c:v>-2.5348996195065261E-3</c:v>
                </c:pt>
                <c:pt idx="96">
                  <c:v>-2.6186237100906708E-5</c:v>
                </c:pt>
                <c:pt idx="97">
                  <c:v>3.0269173146937924E-3</c:v>
                </c:pt>
                <c:pt idx="98">
                  <c:v>6.1148049898685931E-3</c:v>
                </c:pt>
                <c:pt idx="99">
                  <c:v>9.0860359774177449E-3</c:v>
                </c:pt>
                <c:pt idx="100">
                  <c:v>1.184626190806355E-2</c:v>
                </c:pt>
                <c:pt idx="101">
                  <c:v>1.4310696660567522E-2</c:v>
                </c:pt>
                <c:pt idx="102">
                  <c:v>1.6458792331515714E-2</c:v>
                </c:pt>
                <c:pt idx="103">
                  <c:v>1.8272813402946238E-2</c:v>
                </c:pt>
                <c:pt idx="104">
                  <c:v>1.9657544741042685E-2</c:v>
                </c:pt>
                <c:pt idx="105">
                  <c:v>2.0478309900978608E-2</c:v>
                </c:pt>
                <c:pt idx="106">
                  <c:v>2.0557577566336967E-2</c:v>
                </c:pt>
                <c:pt idx="107">
                  <c:v>1.9556519930411059E-2</c:v>
                </c:pt>
                <c:pt idx="108">
                  <c:v>1.6739327361953431E-2</c:v>
                </c:pt>
                <c:pt idx="109">
                  <c:v>1.1440644940827548E-2</c:v>
                </c:pt>
                <c:pt idx="110">
                  <c:v>1.0469546272215618E-2</c:v>
                </c:pt>
                <c:pt idx="111">
                  <c:v>1.3145900217019276E-2</c:v>
                </c:pt>
                <c:pt idx="112">
                  <c:v>1.6500918971658105E-2</c:v>
                </c:pt>
                <c:pt idx="113">
                  <c:v>1.9924659870031045E-2</c:v>
                </c:pt>
                <c:pt idx="114">
                  <c:v>2.324437390971373E-2</c:v>
                </c:pt>
                <c:pt idx="115">
                  <c:v>2.6365561918838952E-2</c:v>
                </c:pt>
                <c:pt idx="116">
                  <c:v>2.9198638412389268E-2</c:v>
                </c:pt>
                <c:pt idx="117">
                  <c:v>3.1715272437242731E-2</c:v>
                </c:pt>
                <c:pt idx="118">
                  <c:v>3.390392892371008E-2</c:v>
                </c:pt>
                <c:pt idx="119">
                  <c:v>3.5678899633466529E-2</c:v>
                </c:pt>
                <c:pt idx="120">
                  <c:v>3.6907778599869025E-2</c:v>
                </c:pt>
                <c:pt idx="121">
                  <c:v>3.7423525573666072E-2</c:v>
                </c:pt>
                <c:pt idx="122">
                  <c:v>3.6916463619666287E-2</c:v>
                </c:pt>
                <c:pt idx="123">
                  <c:v>3.4724699888574448E-2</c:v>
                </c:pt>
                <c:pt idx="124">
                  <c:v>2.9891689207197467E-2</c:v>
                </c:pt>
                <c:pt idx="125">
                  <c:v>2.8411218393929353E-2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7A-4912-A40B-F475494CD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092232"/>
        <c:axId val="1"/>
      </c:scatterChart>
      <c:valAx>
        <c:axId val="895092232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4146341463417"/>
              <c:y val="0.850416675754865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8048780487805E-2"/>
              <c:y val="0.38227204978879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092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9390243902439"/>
          <c:y val="0.92797900262467181"/>
          <c:w val="0.66920731707317072"/>
          <c:h val="5.54016620498615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VY Cet - O-C Diagr.</a:t>
            </a:r>
          </a:p>
        </c:rich>
      </c:tx>
      <c:layout>
        <c:manualLayout>
          <c:xMode val="edge"/>
          <c:yMode val="edge"/>
          <c:x val="0.38812849307078623"/>
          <c:y val="3.3149171270718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4236043087726"/>
          <c:y val="0.13535911602209943"/>
          <c:w val="0.81735281308387597"/>
          <c:h val="0.6629834254143646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E7-4F46-A4F3-EF66620293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7">
                    <c:v>0</c:v>
                  </c:pt>
                  <c:pt idx="228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4.0000000000000001E-3</c:v>
                  </c:pt>
                  <c:pt idx="244">
                    <c:v>0</c:v>
                  </c:pt>
                  <c:pt idx="245">
                    <c:v>1E-4</c:v>
                  </c:pt>
                  <c:pt idx="246">
                    <c:v>3.0000000000000001E-3</c:v>
                  </c:pt>
                  <c:pt idx="247">
                    <c:v>4.0000000000000001E-3</c:v>
                  </c:pt>
                  <c:pt idx="248">
                    <c:v>3.0000000000000001E-3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1E-4</c:v>
                  </c:pt>
                  <c:pt idx="254">
                    <c:v>1E-4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1E-4</c:v>
                  </c:pt>
                  <c:pt idx="262">
                    <c:v>0</c:v>
                  </c:pt>
                  <c:pt idx="263">
                    <c:v>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7">
                    <c:v>0</c:v>
                  </c:pt>
                  <c:pt idx="228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4.0000000000000001E-3</c:v>
                  </c:pt>
                  <c:pt idx="244">
                    <c:v>0</c:v>
                  </c:pt>
                  <c:pt idx="245">
                    <c:v>1E-4</c:v>
                  </c:pt>
                  <c:pt idx="246">
                    <c:v>3.0000000000000001E-3</c:v>
                  </c:pt>
                  <c:pt idx="247">
                    <c:v>4.0000000000000001E-3</c:v>
                  </c:pt>
                  <c:pt idx="248">
                    <c:v>3.0000000000000001E-3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1E-4</c:v>
                  </c:pt>
                  <c:pt idx="254">
                    <c:v>1E-4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1E-4</c:v>
                  </c:pt>
                  <c:pt idx="262">
                    <c:v>0</c:v>
                  </c:pt>
                  <c:pt idx="26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-1.0100024002895225E-2</c:v>
                </c:pt>
                <c:pt idx="1">
                  <c:v>-6.3276799992308952E-3</c:v>
                </c:pt>
                <c:pt idx="2">
                  <c:v>-6.1838879992137663E-3</c:v>
                </c:pt>
                <c:pt idx="4">
                  <c:v>1.780000000144355E-2</c:v>
                </c:pt>
                <c:pt idx="5">
                  <c:v>5.7798519992502406E-3</c:v>
                </c:pt>
                <c:pt idx="6">
                  <c:v>4.4721199956256896E-3</c:v>
                </c:pt>
                <c:pt idx="7">
                  <c:v>-1.1119923998194281E-2</c:v>
                </c:pt>
                <c:pt idx="8">
                  <c:v>-2.5681760016595945E-3</c:v>
                </c:pt>
                <c:pt idx="9">
                  <c:v>1.4655692000815179E-2</c:v>
                </c:pt>
                <c:pt idx="10">
                  <c:v>-1.0801440002978779E-3</c:v>
                </c:pt>
                <c:pt idx="11">
                  <c:v>3.8997079973341897E-3</c:v>
                </c:pt>
                <c:pt idx="12">
                  <c:v>-5.5283959954977036E-3</c:v>
                </c:pt>
                <c:pt idx="13">
                  <c:v>3.043499993509613E-3</c:v>
                </c:pt>
                <c:pt idx="14">
                  <c:v>1.0287515993695706E-2</c:v>
                </c:pt>
                <c:pt idx="15">
                  <c:v>2.5723888000356965E-2</c:v>
                </c:pt>
                <c:pt idx="16">
                  <c:v>5.7037399965338409E-3</c:v>
                </c:pt>
                <c:pt idx="17">
                  <c:v>1.2756359938066453E-3</c:v>
                </c:pt>
                <c:pt idx="18">
                  <c:v>6.8475320003926754E-3</c:v>
                </c:pt>
                <c:pt idx="19">
                  <c:v>2.0683591996203177E-2</c:v>
                </c:pt>
                <c:pt idx="20">
                  <c:v>7.2554879952804185E-3</c:v>
                </c:pt>
                <c:pt idx="21">
                  <c:v>5.8273839968023822E-3</c:v>
                </c:pt>
                <c:pt idx="22">
                  <c:v>1.1643295998510439E-2</c:v>
                </c:pt>
                <c:pt idx="23">
                  <c:v>8.2151919923489913E-3</c:v>
                </c:pt>
                <c:pt idx="24">
                  <c:v>3.7870879968977533E-3</c:v>
                </c:pt>
                <c:pt idx="25">
                  <c:v>6.3589839992346242E-3</c:v>
                </c:pt>
                <c:pt idx="26">
                  <c:v>6.3355640013469383E-3</c:v>
                </c:pt>
                <c:pt idx="27">
                  <c:v>-9.2540001787710935E-5</c:v>
                </c:pt>
                <c:pt idx="28">
                  <c:v>7.4793560052057728E-3</c:v>
                </c:pt>
                <c:pt idx="29">
                  <c:v>4.0512519990443252E-3</c:v>
                </c:pt>
                <c:pt idx="30">
                  <c:v>3.1103998480830342E-5</c:v>
                </c:pt>
                <c:pt idx="31">
                  <c:v>7.1313279986497946E-3</c:v>
                </c:pt>
                <c:pt idx="32">
                  <c:v>7.0322399551514536E-4</c:v>
                </c:pt>
                <c:pt idx="33">
                  <c:v>1.2395491998177022E-2</c:v>
                </c:pt>
                <c:pt idx="34">
                  <c:v>1.1111179999716114E-2</c:v>
                </c:pt>
                <c:pt idx="35">
                  <c:v>4.6395079989451915E-3</c:v>
                </c:pt>
                <c:pt idx="36">
                  <c:v>-2.8087440005037934E-3</c:v>
                </c:pt>
                <c:pt idx="37">
                  <c:v>-2.2368479985743761E-3</c:v>
                </c:pt>
                <c:pt idx="38">
                  <c:v>-7.6649520051432773E-3</c:v>
                </c:pt>
                <c:pt idx="39">
                  <c:v>6.8835240017506294E-3</c:v>
                </c:pt>
                <c:pt idx="40">
                  <c:v>3.5992119956063107E-3</c:v>
                </c:pt>
                <c:pt idx="41">
                  <c:v>4.7430039994651452E-3</c:v>
                </c:pt>
                <c:pt idx="42">
                  <c:v>9.1509599951677956E-3</c:v>
                </c:pt>
                <c:pt idx="43">
                  <c:v>4.7228559997165576E-3</c:v>
                </c:pt>
                <c:pt idx="44">
                  <c:v>1.1308120010653511E-3</c:v>
                </c:pt>
                <c:pt idx="45">
                  <c:v>8.1073919936898164E-3</c:v>
                </c:pt>
                <c:pt idx="46">
                  <c:v>8.6792879956192337E-3</c:v>
                </c:pt>
                <c:pt idx="47">
                  <c:v>1.2511839959188364E-3</c:v>
                </c:pt>
                <c:pt idx="48">
                  <c:v>1.8230799978482537E-3</c:v>
                </c:pt>
                <c:pt idx="49">
                  <c:v>-6.0502399719553068E-4</c:v>
                </c:pt>
                <c:pt idx="50">
                  <c:v>9.6687200129963458E-4</c:v>
                </c:pt>
                <c:pt idx="51">
                  <c:v>3.5387680036365055E-3</c:v>
                </c:pt>
                <c:pt idx="52">
                  <c:v>4.2310360004194081E-3</c:v>
                </c:pt>
                <c:pt idx="53">
                  <c:v>-8.0532760039204732E-3</c:v>
                </c:pt>
                <c:pt idx="54">
                  <c:v>-1.0734240058809519E-3</c:v>
                </c:pt>
                <c:pt idx="55">
                  <c:v>-1.0968439964926802E-3</c:v>
                </c:pt>
                <c:pt idx="56">
                  <c:v>6.8830079981125891E-3</c:v>
                </c:pt>
                <c:pt idx="57">
                  <c:v>3.478323997114785E-3</c:v>
                </c:pt>
                <c:pt idx="58">
                  <c:v>6.1705920015810989E-3</c:v>
                </c:pt>
                <c:pt idx="59">
                  <c:v>9.2506680011865683E-3</c:v>
                </c:pt>
                <c:pt idx="60">
                  <c:v>8.4946839997428469E-3</c:v>
                </c:pt>
                <c:pt idx="61">
                  <c:v>7.2103719940059818E-3</c:v>
                </c:pt>
                <c:pt idx="62">
                  <c:v>-5.5749199964338914E-4</c:v>
                </c:pt>
                <c:pt idx="63">
                  <c:v>9.134775995335076E-3</c:v>
                </c:pt>
                <c:pt idx="64">
                  <c:v>-2.9332800477277488E-4</c:v>
                </c:pt>
                <c:pt idx="65">
                  <c:v>3.2785680014058016E-3</c:v>
                </c:pt>
                <c:pt idx="66">
                  <c:v>2.8504639994935133E-3</c:v>
                </c:pt>
                <c:pt idx="67">
                  <c:v>1.2402211992593948E-2</c:v>
                </c:pt>
                <c:pt idx="68">
                  <c:v>5.5225839969352819E-3</c:v>
                </c:pt>
                <c:pt idx="69">
                  <c:v>9.0944800031138584E-3</c:v>
                </c:pt>
                <c:pt idx="70">
                  <c:v>3.6663760038209148E-3</c:v>
                </c:pt>
                <c:pt idx="71">
                  <c:v>-2.7617280065896921E-3</c:v>
                </c:pt>
                <c:pt idx="72">
                  <c:v>3.5024360040551983E-3</c:v>
                </c:pt>
                <c:pt idx="73">
                  <c:v>5.2181239952915348E-3</c:v>
                </c:pt>
                <c:pt idx="74">
                  <c:v>-4.6380839994526468E-3</c:v>
                </c:pt>
                <c:pt idx="75">
                  <c:v>9.3384959982358851E-3</c:v>
                </c:pt>
                <c:pt idx="76">
                  <c:v>3.9338119968306273E-3</c:v>
                </c:pt>
                <c:pt idx="77">
                  <c:v>-4.0896080026868731E-3</c:v>
                </c:pt>
                <c:pt idx="78">
                  <c:v>4.8228800005745143E-4</c:v>
                </c:pt>
                <c:pt idx="79">
                  <c:v>7.6260799978626892E-3</c:v>
                </c:pt>
                <c:pt idx="80">
                  <c:v>1.7298200000368524E-2</c:v>
                </c:pt>
                <c:pt idx="81">
                  <c:v>7.378276000963524E-3</c:v>
                </c:pt>
                <c:pt idx="82">
                  <c:v>1.3178320004954003E-3</c:v>
                </c:pt>
                <c:pt idx="83">
                  <c:v>2.866307993826922E-3</c:v>
                </c:pt>
                <c:pt idx="84">
                  <c:v>2.4616240043542348E-3</c:v>
                </c:pt>
                <c:pt idx="85">
                  <c:v>-9.8989999969489872E-4</c:v>
                </c:pt>
                <c:pt idx="86">
                  <c:v>8.0100999985006638E-3</c:v>
                </c:pt>
                <c:pt idx="87">
                  <c:v>6.6054159979103133E-3</c:v>
                </c:pt>
                <c:pt idx="88">
                  <c:v>8.1538919985177927E-3</c:v>
                </c:pt>
                <c:pt idx="89">
                  <c:v>-1.0048002877738327E-5</c:v>
                </c:pt>
                <c:pt idx="90">
                  <c:v>9.0175999503117055E-5</c:v>
                </c:pt>
                <c:pt idx="91">
                  <c:v>-1.3337928001419641E-2</c:v>
                </c:pt>
                <c:pt idx="92">
                  <c:v>-6.3379279963555746E-3</c:v>
                </c:pt>
                <c:pt idx="93">
                  <c:v>4.7857159952400252E-3</c:v>
                </c:pt>
                <c:pt idx="94">
                  <c:v>3.3576119967619888E-3</c:v>
                </c:pt>
                <c:pt idx="95">
                  <c:v>-9.3912007287144661E-5</c:v>
                </c:pt>
                <c:pt idx="96">
                  <c:v>-5.8063280011992902E-3</c:v>
                </c:pt>
                <c:pt idx="97">
                  <c:v>-8.063280038186349E-4</c:v>
                </c:pt>
                <c:pt idx="98">
                  <c:v>9.7655680001480505E-3</c:v>
                </c:pt>
                <c:pt idx="99">
                  <c:v>5.7421479941694997E-3</c:v>
                </c:pt>
                <c:pt idx="100">
                  <c:v>1.3337463999050669E-2</c:v>
                </c:pt>
                <c:pt idx="101">
                  <c:v>7.3140439999406226E-3</c:v>
                </c:pt>
                <c:pt idx="102">
                  <c:v>-9.7026800358435139E-4</c:v>
                </c:pt>
                <c:pt idx="103">
                  <c:v>-1.1342080033500679E-3</c:v>
                </c:pt>
                <c:pt idx="104">
                  <c:v>-9.4185199995990843E-3</c:v>
                </c:pt>
                <c:pt idx="105">
                  <c:v>1.4175399919622578E-3</c:v>
                </c:pt>
                <c:pt idx="106">
                  <c:v>3.9894359942991287E-3</c:v>
                </c:pt>
                <c:pt idx="107">
                  <c:v>2.0896599962725304E-3</c:v>
                </c:pt>
                <c:pt idx="108">
                  <c:v>-1.3787400021101348E-3</c:v>
                </c:pt>
                <c:pt idx="109">
                  <c:v>2.201424002123531E-3</c:v>
                </c:pt>
                <c:pt idx="110">
                  <c:v>4.7733199971844442E-3</c:v>
                </c:pt>
                <c:pt idx="111">
                  <c:v>7.4655880016507581E-3</c:v>
                </c:pt>
                <c:pt idx="112">
                  <c:v>-9.6251600189134479E-4</c:v>
                </c:pt>
                <c:pt idx="113">
                  <c:v>6.0937999660382047E-4</c:v>
                </c:pt>
                <c:pt idx="114">
                  <c:v>7.7263997809495777E-5</c:v>
                </c:pt>
                <c:pt idx="115">
                  <c:v>7.6491599975270219E-3</c:v>
                </c:pt>
                <c:pt idx="116">
                  <c:v>-2.0632560044759884E-3</c:v>
                </c:pt>
                <c:pt idx="117">
                  <c:v>4.5249999966472387E-3</c:v>
                </c:pt>
                <c:pt idx="118">
                  <c:v>4.7891639987938106E-3</c:v>
                </c:pt>
                <c:pt idx="119">
                  <c:v>2.3605075999512337E-2</c:v>
                </c:pt>
                <c:pt idx="120">
                  <c:v>5.1568239941843785E-3</c:v>
                </c:pt>
                <c:pt idx="121">
                  <c:v>2.7287199991405942E-3</c:v>
                </c:pt>
                <c:pt idx="122">
                  <c:v>1.7052999974112026E-3</c:v>
                </c:pt>
                <c:pt idx="123">
                  <c:v>-1.6993840035866015E-3</c:v>
                </c:pt>
                <c:pt idx="124">
                  <c:v>-1.2748800509143621E-4</c:v>
                </c:pt>
                <c:pt idx="125">
                  <c:v>-7.150908000767231E-3</c:v>
                </c:pt>
                <c:pt idx="126">
                  <c:v>1.1992883992206771E-2</c:v>
                </c:pt>
                <c:pt idx="127">
                  <c:v>9.7273599385516718E-4</c:v>
                </c:pt>
                <c:pt idx="128">
                  <c:v>1.9324399981996976E-3</c:v>
                </c:pt>
                <c:pt idx="129">
                  <c:v>6.768500003090594E-3</c:v>
                </c:pt>
                <c:pt idx="130">
                  <c:v>-1.5392319983220659E-3</c:v>
                </c:pt>
                <c:pt idx="131">
                  <c:v>4.460768002900295E-3</c:v>
                </c:pt>
                <c:pt idx="132">
                  <c:v>-6.251648002944421E-3</c:v>
                </c:pt>
                <c:pt idx="133">
                  <c:v>6.4406199962832034E-3</c:v>
                </c:pt>
                <c:pt idx="134">
                  <c:v>1.2440619997505564E-2</c:v>
                </c:pt>
                <c:pt idx="135">
                  <c:v>-2.9874840038246475E-3</c:v>
                </c:pt>
                <c:pt idx="136">
                  <c:v>-1.3407836006081197E-2</c:v>
                </c:pt>
                <c:pt idx="137">
                  <c:v>-7.8359399994951673E-3</c:v>
                </c:pt>
                <c:pt idx="138">
                  <c:v>-1.626404400303727E-2</c:v>
                </c:pt>
                <c:pt idx="139">
                  <c:v>-3.4120251999411266E-2</c:v>
                </c:pt>
                <c:pt idx="140">
                  <c:v>-5.060324001533445E-3</c:v>
                </c:pt>
                <c:pt idx="141">
                  <c:v>-1.4511847999528982E-2</c:v>
                </c:pt>
                <c:pt idx="142">
                  <c:v>-1.9772740000917111E-2</c:v>
                </c:pt>
                <c:pt idx="143">
                  <c:v>-1.1164335999637842E-2</c:v>
                </c:pt>
                <c:pt idx="144">
                  <c:v>-3.676820000691805E-3</c:v>
                </c:pt>
                <c:pt idx="145">
                  <c:v>-1.2913083999592345E-2</c:v>
                </c:pt>
                <c:pt idx="146">
                  <c:v>-2.3648920003324747E-2</c:v>
                </c:pt>
                <c:pt idx="147">
                  <c:v>-1.909717200032901E-2</c:v>
                </c:pt>
                <c:pt idx="148">
                  <c:v>-2.1137468000233639E-2</c:v>
                </c:pt>
                <c:pt idx="149">
                  <c:v>-6.565572002728004E-3</c:v>
                </c:pt>
                <c:pt idx="150">
                  <c:v>-1.2609140001586638E-2</c:v>
                </c:pt>
                <c:pt idx="151">
                  <c:v>-1.1893451999640092E-2</c:v>
                </c:pt>
                <c:pt idx="152">
                  <c:v>-1.5041031998407561E-2</c:v>
                </c:pt>
                <c:pt idx="153">
                  <c:v>-7.8972400078782812E-3</c:v>
                </c:pt>
                <c:pt idx="154">
                  <c:v>-5.8574599970597774E-3</c:v>
                </c:pt>
                <c:pt idx="155">
                  <c:v>-1.1797532002674416E-2</c:v>
                </c:pt>
                <c:pt idx="156">
                  <c:v>-1.365374000306474E-2</c:v>
                </c:pt>
                <c:pt idx="157">
                  <c:v>-6.0539440019056201E-3</c:v>
                </c:pt>
                <c:pt idx="158">
                  <c:v>-8.2380320018273778E-3</c:v>
                </c:pt>
                <c:pt idx="159">
                  <c:v>-8.0381000007037073E-3</c:v>
                </c:pt>
                <c:pt idx="160">
                  <c:v>-1.460672399844043E-2</c:v>
                </c:pt>
                <c:pt idx="161">
                  <c:v>6.574400031240657E-4</c:v>
                </c:pt>
                <c:pt idx="162">
                  <c:v>4.32956000440754E-3</c:v>
                </c:pt>
                <c:pt idx="163">
                  <c:v>-4.2630000025383197E-3</c:v>
                </c:pt>
                <c:pt idx="164">
                  <c:v>-9.1310880015953444E-3</c:v>
                </c:pt>
                <c:pt idx="165">
                  <c:v>-2.9676639969693497E-3</c:v>
                </c:pt>
                <c:pt idx="166">
                  <c:v>-2.364357199985534E-2</c:v>
                </c:pt>
                <c:pt idx="167">
                  <c:v>9.2832399968756363E-4</c:v>
                </c:pt>
                <c:pt idx="168">
                  <c:v>-4.6680239975103177E-3</c:v>
                </c:pt>
                <c:pt idx="169">
                  <c:v>1.6877559974091128E-3</c:v>
                </c:pt>
                <c:pt idx="170">
                  <c:v>4.0344399894820526E-4</c:v>
                </c:pt>
                <c:pt idx="171">
                  <c:v>4.0113319919328205E-3</c:v>
                </c:pt>
                <c:pt idx="172">
                  <c:v>1.3071260000288021E-2</c:v>
                </c:pt>
                <c:pt idx="173">
                  <c:v>-3.3568439976079389E-3</c:v>
                </c:pt>
                <c:pt idx="174">
                  <c:v>4.0309639953193255E-3</c:v>
                </c:pt>
                <c:pt idx="175">
                  <c:v>-9.5812279978417791E-3</c:v>
                </c:pt>
                <c:pt idx="176">
                  <c:v>7.1187919966178015E-3</c:v>
                </c:pt>
                <c:pt idx="177">
                  <c:v>3.9782720050425269E-3</c:v>
                </c:pt>
                <c:pt idx="178">
                  <c:v>6.2021400008234195E-3</c:v>
                </c:pt>
                <c:pt idx="179">
                  <c:v>3.4663039987208322E-3</c:v>
                </c:pt>
                <c:pt idx="180">
                  <c:v>1.4158571997541003E-2</c:v>
                </c:pt>
                <c:pt idx="181">
                  <c:v>1.5899479985819198E-3</c:v>
                </c:pt>
                <c:pt idx="182">
                  <c:v>3.8704719991073944E-3</c:v>
                </c:pt>
                <c:pt idx="183">
                  <c:v>4.5732479993603192E-3</c:v>
                </c:pt>
                <c:pt idx="184">
                  <c:v>4.9610560017754324E-3</c:v>
                </c:pt>
                <c:pt idx="185">
                  <c:v>-3.7747800015495159E-3</c:v>
                </c:pt>
                <c:pt idx="186">
                  <c:v>-5.5091199465095997E-4</c:v>
                </c:pt>
                <c:pt idx="187">
                  <c:v>5.997563996061217E-3</c:v>
                </c:pt>
                <c:pt idx="188">
                  <c:v>-2.4506879999535158E-3</c:v>
                </c:pt>
                <c:pt idx="189">
                  <c:v>-7.4947720058844425E-3</c:v>
                </c:pt>
                <c:pt idx="190">
                  <c:v>-1.0647687995515298E-2</c:v>
                </c:pt>
                <c:pt idx="191">
                  <c:v>-1.1708131998602767E-2</c:v>
                </c:pt>
                <c:pt idx="192">
                  <c:v>-1.5751700004329905E-2</c:v>
                </c:pt>
                <c:pt idx="193">
                  <c:v>5.9253999643260613E-4</c:v>
                </c:pt>
                <c:pt idx="194">
                  <c:v>2.5925399968400598E-3</c:v>
                </c:pt>
                <c:pt idx="195">
                  <c:v>9.5925400019041263E-3</c:v>
                </c:pt>
                <c:pt idx="196">
                  <c:v>-4.2037400053231977E-3</c:v>
                </c:pt>
                <c:pt idx="197">
                  <c:v>-3.8360800026566721E-3</c:v>
                </c:pt>
                <c:pt idx="198">
                  <c:v>-2.3612211996805854E-2</c:v>
                </c:pt>
                <c:pt idx="199">
                  <c:v>-7.7963000003364868E-3</c:v>
                </c:pt>
                <c:pt idx="200">
                  <c:v>-1.3176355998439249E-2</c:v>
                </c:pt>
                <c:pt idx="201">
                  <c:v>-2.5604460002796259E-2</c:v>
                </c:pt>
                <c:pt idx="202">
                  <c:v>-1.5032563998829573E-2</c:v>
                </c:pt>
                <c:pt idx="203">
                  <c:v>-6.4045280014397576E-3</c:v>
                </c:pt>
                <c:pt idx="204">
                  <c:v>-9.3978079967200756E-3</c:v>
                </c:pt>
                <c:pt idx="205">
                  <c:v>1.4196651995007414E-2</c:v>
                </c:pt>
                <c:pt idx="206">
                  <c:v>-1.0713000010582618E-3</c:v>
                </c:pt>
                <c:pt idx="207">
                  <c:v>-9.4394760017166846E-3</c:v>
                </c:pt>
                <c:pt idx="208">
                  <c:v>-1.1441400056355633E-3</c:v>
                </c:pt>
                <c:pt idx="209">
                  <c:v>5.1592879972304218E-3</c:v>
                </c:pt>
                <c:pt idx="210">
                  <c:v>-4.3654399632941931E-4</c:v>
                </c:pt>
                <c:pt idx="211">
                  <c:v>-2.3895279955468141E-3</c:v>
                </c:pt>
                <c:pt idx="212">
                  <c:v>-1.389527998981066E-3</c:v>
                </c:pt>
                <c:pt idx="213">
                  <c:v>-1.9817632004560437E-2</c:v>
                </c:pt>
                <c:pt idx="214">
                  <c:v>-2.81763200473506E-3</c:v>
                </c:pt>
                <c:pt idx="215">
                  <c:v>6.3502720004180446E-3</c:v>
                </c:pt>
                <c:pt idx="216">
                  <c:v>1.1329091998049989E-2</c:v>
                </c:pt>
                <c:pt idx="217">
                  <c:v>-1.9512560029397719E-3</c:v>
                </c:pt>
                <c:pt idx="218">
                  <c:v>-1.0523667995585129E-2</c:v>
                </c:pt>
                <c:pt idx="219">
                  <c:v>8.0765999882714823E-4</c:v>
                </c:pt>
                <c:pt idx="220">
                  <c:v>-7.5414000020828098E-3</c:v>
                </c:pt>
                <c:pt idx="221">
                  <c:v>-1.5229704004013911E-2</c:v>
                </c:pt>
                <c:pt idx="222">
                  <c:v>-2.0504359999904409E-3</c:v>
                </c:pt>
                <c:pt idx="223">
                  <c:v>-5.674508007359691E-3</c:v>
                </c:pt>
                <c:pt idx="224">
                  <c:v>3.7963080030749552E-3</c:v>
                </c:pt>
                <c:pt idx="225">
                  <c:v>9.6917800037772395E-3</c:v>
                </c:pt>
                <c:pt idx="226">
                  <c:v>1.2166899992735125E-2</c:v>
                </c:pt>
                <c:pt idx="227">
                  <c:v>1.4306387995020486E-2</c:v>
                </c:pt>
                <c:pt idx="228">
                  <c:v>1.1558155994862318E-2</c:v>
                </c:pt>
                <c:pt idx="229">
                  <c:v>-3.0583400002797134E-3</c:v>
                </c:pt>
                <c:pt idx="230">
                  <c:v>7.0932040034676902E-3</c:v>
                </c:pt>
                <c:pt idx="231">
                  <c:v>-3.5832200010190718E-3</c:v>
                </c:pt>
                <c:pt idx="232">
                  <c:v>3.5040919974562712E-3</c:v>
                </c:pt>
                <c:pt idx="234">
                  <c:v>8.6306679950212128E-3</c:v>
                </c:pt>
                <c:pt idx="236">
                  <c:v>5.6591999600641429E-4</c:v>
                </c:pt>
                <c:pt idx="237">
                  <c:v>5.3694359958171844E-3</c:v>
                </c:pt>
                <c:pt idx="238">
                  <c:v>1.4404911999008618E-2</c:v>
                </c:pt>
                <c:pt idx="241">
                  <c:v>7.1839759984868579E-3</c:v>
                </c:pt>
                <c:pt idx="242">
                  <c:v>2.5191727996570989E-2</c:v>
                </c:pt>
                <c:pt idx="243">
                  <c:v>2.0395448002091143E-2</c:v>
                </c:pt>
                <c:pt idx="247">
                  <c:v>1.8077219996484928E-2</c:v>
                </c:pt>
                <c:pt idx="248">
                  <c:v>7.6318999999784864E-3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E7-4F46-A4F3-EF66620293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E7-4F46-A4F3-EF66620293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33">
                  <c:v>-8.5151199891697615E-4</c:v>
                </c:pt>
                <c:pt idx="235">
                  <c:v>5.2521600009640679E-3</c:v>
                </c:pt>
                <c:pt idx="239">
                  <c:v>1.6089915996417403E-2</c:v>
                </c:pt>
                <c:pt idx="240">
                  <c:v>1.6685903996403795E-2</c:v>
                </c:pt>
                <c:pt idx="244">
                  <c:v>1.9844819995341823E-2</c:v>
                </c:pt>
                <c:pt idx="245">
                  <c:v>2.0865863996732514E-2</c:v>
                </c:pt>
                <c:pt idx="246">
                  <c:v>1.5482244001759682E-2</c:v>
                </c:pt>
                <c:pt idx="249">
                  <c:v>1.3244919995486271E-2</c:v>
                </c:pt>
                <c:pt idx="250">
                  <c:v>2.0632232000934891E-2</c:v>
                </c:pt>
                <c:pt idx="251">
                  <c:v>3.7087751996295992E-2</c:v>
                </c:pt>
                <c:pt idx="252">
                  <c:v>3.8883067994902376E-2</c:v>
                </c:pt>
                <c:pt idx="253">
                  <c:v>4.313148000073852E-2</c:v>
                </c:pt>
                <c:pt idx="254">
                  <c:v>4.4190551998326555E-2</c:v>
                </c:pt>
                <c:pt idx="255">
                  <c:v>4.4184408005094156E-2</c:v>
                </c:pt>
                <c:pt idx="256">
                  <c:v>4.4484408004791476E-2</c:v>
                </c:pt>
                <c:pt idx="257">
                  <c:v>4.4884408001962584E-2</c:v>
                </c:pt>
                <c:pt idx="258">
                  <c:v>3.1234355999913532E-2</c:v>
                </c:pt>
                <c:pt idx="259">
                  <c:v>2.6442020003742073E-2</c:v>
                </c:pt>
                <c:pt idx="260">
                  <c:v>2.9042020003544167E-2</c:v>
                </c:pt>
                <c:pt idx="261">
                  <c:v>3.6597887999960221E-2</c:v>
                </c:pt>
                <c:pt idx="262">
                  <c:v>4.1511892137350515E-2</c:v>
                </c:pt>
                <c:pt idx="263">
                  <c:v>4.2965656000887975E-2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E7-4F46-A4F3-EF66620293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E7-4F46-A4F3-EF66620293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E7-4F46-A4F3-EF66620293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E7-4F46-A4F3-EF666202937B}"/>
            </c:ext>
          </c:extLst>
        </c:ser>
        <c:ser>
          <c:idx val="7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Active!$AW$2:$AW$145</c:f>
              <c:numCache>
                <c:formatCode>General</c:formatCode>
                <c:ptCount val="144"/>
                <c:pt idx="0">
                  <c:v>-20000</c:v>
                </c:pt>
                <c:pt idx="1">
                  <c:v>-19500</c:v>
                </c:pt>
                <c:pt idx="2">
                  <c:v>-19000</c:v>
                </c:pt>
                <c:pt idx="3">
                  <c:v>-18500</c:v>
                </c:pt>
                <c:pt idx="4">
                  <c:v>-18000</c:v>
                </c:pt>
                <c:pt idx="5">
                  <c:v>-17500</c:v>
                </c:pt>
                <c:pt idx="6">
                  <c:v>-17000</c:v>
                </c:pt>
                <c:pt idx="7">
                  <c:v>-16500</c:v>
                </c:pt>
                <c:pt idx="8">
                  <c:v>-16000</c:v>
                </c:pt>
                <c:pt idx="9">
                  <c:v>-15500</c:v>
                </c:pt>
                <c:pt idx="10">
                  <c:v>-15000</c:v>
                </c:pt>
                <c:pt idx="11">
                  <c:v>-14500</c:v>
                </c:pt>
                <c:pt idx="12">
                  <c:v>-14000</c:v>
                </c:pt>
                <c:pt idx="13">
                  <c:v>-13500</c:v>
                </c:pt>
                <c:pt idx="14">
                  <c:v>-13000</c:v>
                </c:pt>
                <c:pt idx="15">
                  <c:v>-12500</c:v>
                </c:pt>
                <c:pt idx="16">
                  <c:v>-12000</c:v>
                </c:pt>
                <c:pt idx="17">
                  <c:v>-11500</c:v>
                </c:pt>
                <c:pt idx="18">
                  <c:v>-11000</c:v>
                </c:pt>
                <c:pt idx="19">
                  <c:v>-10500</c:v>
                </c:pt>
                <c:pt idx="20">
                  <c:v>-10000</c:v>
                </c:pt>
                <c:pt idx="21">
                  <c:v>-9500</c:v>
                </c:pt>
                <c:pt idx="22">
                  <c:v>-9000</c:v>
                </c:pt>
                <c:pt idx="23">
                  <c:v>-8500</c:v>
                </c:pt>
                <c:pt idx="24">
                  <c:v>-8000</c:v>
                </c:pt>
                <c:pt idx="25">
                  <c:v>-7500</c:v>
                </c:pt>
                <c:pt idx="26">
                  <c:v>-7000</c:v>
                </c:pt>
                <c:pt idx="27">
                  <c:v>-6500</c:v>
                </c:pt>
                <c:pt idx="28">
                  <c:v>-6000</c:v>
                </c:pt>
                <c:pt idx="29">
                  <c:v>-5500</c:v>
                </c:pt>
                <c:pt idx="30">
                  <c:v>-5000</c:v>
                </c:pt>
                <c:pt idx="31">
                  <c:v>-4500</c:v>
                </c:pt>
                <c:pt idx="32">
                  <c:v>-4000</c:v>
                </c:pt>
                <c:pt idx="33">
                  <c:v>-3500</c:v>
                </c:pt>
                <c:pt idx="34">
                  <c:v>-3000</c:v>
                </c:pt>
                <c:pt idx="35">
                  <c:v>-2500</c:v>
                </c:pt>
                <c:pt idx="36">
                  <c:v>-2000</c:v>
                </c:pt>
                <c:pt idx="37">
                  <c:v>-1500</c:v>
                </c:pt>
                <c:pt idx="38">
                  <c:v>-1000</c:v>
                </c:pt>
                <c:pt idx="39">
                  <c:v>-500</c:v>
                </c:pt>
                <c:pt idx="40">
                  <c:v>0</c:v>
                </c:pt>
                <c:pt idx="41">
                  <c:v>500</c:v>
                </c:pt>
                <c:pt idx="42">
                  <c:v>1000</c:v>
                </c:pt>
                <c:pt idx="43">
                  <c:v>1500</c:v>
                </c:pt>
                <c:pt idx="44">
                  <c:v>2000</c:v>
                </c:pt>
                <c:pt idx="45">
                  <c:v>2500</c:v>
                </c:pt>
                <c:pt idx="46">
                  <c:v>3000</c:v>
                </c:pt>
                <c:pt idx="47">
                  <c:v>3500</c:v>
                </c:pt>
                <c:pt idx="48">
                  <c:v>4000</c:v>
                </c:pt>
                <c:pt idx="49">
                  <c:v>4500</c:v>
                </c:pt>
                <c:pt idx="50">
                  <c:v>5000</c:v>
                </c:pt>
                <c:pt idx="51">
                  <c:v>5500</c:v>
                </c:pt>
                <c:pt idx="52">
                  <c:v>6000</c:v>
                </c:pt>
                <c:pt idx="53">
                  <c:v>6500</c:v>
                </c:pt>
                <c:pt idx="54">
                  <c:v>7000</c:v>
                </c:pt>
                <c:pt idx="55">
                  <c:v>7500</c:v>
                </c:pt>
                <c:pt idx="56">
                  <c:v>8000</c:v>
                </c:pt>
                <c:pt idx="57">
                  <c:v>8500</c:v>
                </c:pt>
                <c:pt idx="58">
                  <c:v>9000</c:v>
                </c:pt>
                <c:pt idx="59">
                  <c:v>9500</c:v>
                </c:pt>
                <c:pt idx="60">
                  <c:v>10000</c:v>
                </c:pt>
                <c:pt idx="61">
                  <c:v>10500</c:v>
                </c:pt>
                <c:pt idx="62">
                  <c:v>11000</c:v>
                </c:pt>
                <c:pt idx="63">
                  <c:v>11500</c:v>
                </c:pt>
                <c:pt idx="64">
                  <c:v>12000</c:v>
                </c:pt>
                <c:pt idx="65">
                  <c:v>12500</c:v>
                </c:pt>
                <c:pt idx="66">
                  <c:v>13000</c:v>
                </c:pt>
                <c:pt idx="67">
                  <c:v>13500</c:v>
                </c:pt>
                <c:pt idx="68">
                  <c:v>14000</c:v>
                </c:pt>
                <c:pt idx="69">
                  <c:v>14500</c:v>
                </c:pt>
                <c:pt idx="70">
                  <c:v>15000</c:v>
                </c:pt>
                <c:pt idx="71">
                  <c:v>15500</c:v>
                </c:pt>
                <c:pt idx="72">
                  <c:v>16000</c:v>
                </c:pt>
                <c:pt idx="73">
                  <c:v>16500</c:v>
                </c:pt>
                <c:pt idx="74">
                  <c:v>17000</c:v>
                </c:pt>
                <c:pt idx="75">
                  <c:v>17500</c:v>
                </c:pt>
                <c:pt idx="76">
                  <c:v>18000</c:v>
                </c:pt>
                <c:pt idx="77">
                  <c:v>18500</c:v>
                </c:pt>
                <c:pt idx="78">
                  <c:v>19000</c:v>
                </c:pt>
                <c:pt idx="79">
                  <c:v>19500</c:v>
                </c:pt>
                <c:pt idx="80">
                  <c:v>20000</c:v>
                </c:pt>
                <c:pt idx="81">
                  <c:v>20500</c:v>
                </c:pt>
                <c:pt idx="82">
                  <c:v>21000</c:v>
                </c:pt>
                <c:pt idx="83">
                  <c:v>21500</c:v>
                </c:pt>
                <c:pt idx="84">
                  <c:v>22000</c:v>
                </c:pt>
                <c:pt idx="85">
                  <c:v>22500</c:v>
                </c:pt>
                <c:pt idx="86">
                  <c:v>23000</c:v>
                </c:pt>
                <c:pt idx="87">
                  <c:v>23500</c:v>
                </c:pt>
                <c:pt idx="88">
                  <c:v>24000</c:v>
                </c:pt>
                <c:pt idx="89">
                  <c:v>24500</c:v>
                </c:pt>
                <c:pt idx="90">
                  <c:v>25000</c:v>
                </c:pt>
                <c:pt idx="91">
                  <c:v>25500</c:v>
                </c:pt>
                <c:pt idx="92">
                  <c:v>26000</c:v>
                </c:pt>
                <c:pt idx="93">
                  <c:v>26500</c:v>
                </c:pt>
                <c:pt idx="94">
                  <c:v>27000</c:v>
                </c:pt>
                <c:pt idx="95">
                  <c:v>27500</c:v>
                </c:pt>
                <c:pt idx="96">
                  <c:v>28000</c:v>
                </c:pt>
                <c:pt idx="97">
                  <c:v>28500</c:v>
                </c:pt>
                <c:pt idx="98">
                  <c:v>29000</c:v>
                </c:pt>
                <c:pt idx="99">
                  <c:v>29500</c:v>
                </c:pt>
                <c:pt idx="100">
                  <c:v>30000</c:v>
                </c:pt>
                <c:pt idx="101">
                  <c:v>30500</c:v>
                </c:pt>
                <c:pt idx="102">
                  <c:v>31000</c:v>
                </c:pt>
                <c:pt idx="103">
                  <c:v>31500</c:v>
                </c:pt>
                <c:pt idx="104">
                  <c:v>32000</c:v>
                </c:pt>
                <c:pt idx="105">
                  <c:v>32500</c:v>
                </c:pt>
                <c:pt idx="106">
                  <c:v>33000</c:v>
                </c:pt>
                <c:pt idx="107">
                  <c:v>33500</c:v>
                </c:pt>
                <c:pt idx="108">
                  <c:v>34000</c:v>
                </c:pt>
                <c:pt idx="109">
                  <c:v>34500</c:v>
                </c:pt>
                <c:pt idx="110">
                  <c:v>35000</c:v>
                </c:pt>
                <c:pt idx="111">
                  <c:v>35500</c:v>
                </c:pt>
                <c:pt idx="112">
                  <c:v>36000</c:v>
                </c:pt>
                <c:pt idx="113">
                  <c:v>36500</c:v>
                </c:pt>
                <c:pt idx="114">
                  <c:v>37000</c:v>
                </c:pt>
                <c:pt idx="115">
                  <c:v>37500</c:v>
                </c:pt>
                <c:pt idx="116">
                  <c:v>38000</c:v>
                </c:pt>
                <c:pt idx="117">
                  <c:v>38500</c:v>
                </c:pt>
                <c:pt idx="118">
                  <c:v>39000</c:v>
                </c:pt>
                <c:pt idx="119">
                  <c:v>39500</c:v>
                </c:pt>
                <c:pt idx="120">
                  <c:v>40000</c:v>
                </c:pt>
                <c:pt idx="121">
                  <c:v>40500</c:v>
                </c:pt>
                <c:pt idx="122">
                  <c:v>41000</c:v>
                </c:pt>
                <c:pt idx="123">
                  <c:v>41500</c:v>
                </c:pt>
                <c:pt idx="124">
                  <c:v>42000</c:v>
                </c:pt>
                <c:pt idx="125">
                  <c:v>42500</c:v>
                </c:pt>
                <c:pt idx="126">
                  <c:v>43000</c:v>
                </c:pt>
                <c:pt idx="127">
                  <c:v>43500</c:v>
                </c:pt>
                <c:pt idx="128">
                  <c:v>44000</c:v>
                </c:pt>
                <c:pt idx="129">
                  <c:v>44500</c:v>
                </c:pt>
                <c:pt idx="130">
                  <c:v>45000</c:v>
                </c:pt>
                <c:pt idx="131">
                  <c:v>45500</c:v>
                </c:pt>
                <c:pt idx="132">
                  <c:v>46000</c:v>
                </c:pt>
                <c:pt idx="133">
                  <c:v>46500</c:v>
                </c:pt>
                <c:pt idx="134">
                  <c:v>47000</c:v>
                </c:pt>
                <c:pt idx="135">
                  <c:v>47500</c:v>
                </c:pt>
                <c:pt idx="136">
                  <c:v>48000</c:v>
                </c:pt>
                <c:pt idx="137">
                  <c:v>48500</c:v>
                </c:pt>
                <c:pt idx="138">
                  <c:v>49000</c:v>
                </c:pt>
                <c:pt idx="139">
                  <c:v>49500</c:v>
                </c:pt>
                <c:pt idx="140">
                  <c:v>50000</c:v>
                </c:pt>
                <c:pt idx="141">
                  <c:v>50500</c:v>
                </c:pt>
                <c:pt idx="142">
                  <c:v>51000</c:v>
                </c:pt>
                <c:pt idx="143">
                  <c:v>51500</c:v>
                </c:pt>
              </c:numCache>
            </c:numRef>
          </c:xVal>
          <c:yVal>
            <c:numRef>
              <c:f>Active!$AX$2:$AX$145</c:f>
              <c:numCache>
                <c:formatCode>General</c:formatCode>
                <c:ptCount val="144"/>
                <c:pt idx="0">
                  <c:v>4.2006178450257517E-2</c:v>
                </c:pt>
                <c:pt idx="1">
                  <c:v>3.8853741310666504E-2</c:v>
                </c:pt>
                <c:pt idx="2">
                  <c:v>3.4004347230196935E-2</c:v>
                </c:pt>
                <c:pt idx="3">
                  <c:v>2.6522242554164834E-2</c:v>
                </c:pt>
                <c:pt idx="4">
                  <c:v>2.2495607006873312E-2</c:v>
                </c:pt>
                <c:pt idx="5">
                  <c:v>2.2692188275941098E-2</c:v>
                </c:pt>
                <c:pt idx="6">
                  <c:v>2.371519105244884E-2</c:v>
                </c:pt>
                <c:pt idx="7">
                  <c:v>2.4842393717534644E-2</c:v>
                </c:pt>
                <c:pt idx="8">
                  <c:v>2.5877812697222828E-2</c:v>
                </c:pt>
                <c:pt idx="9">
                  <c:v>2.672582244417741E-2</c:v>
                </c:pt>
                <c:pt idx="10">
                  <c:v>2.7293681537799964E-2</c:v>
                </c:pt>
                <c:pt idx="11">
                  <c:v>2.7545305612945301E-2</c:v>
                </c:pt>
                <c:pt idx="12">
                  <c:v>2.7473219017037181E-2</c:v>
                </c:pt>
                <c:pt idx="13">
                  <c:v>2.7000915035173659E-2</c:v>
                </c:pt>
                <c:pt idx="14">
                  <c:v>2.5998347210169893E-2</c:v>
                </c:pt>
                <c:pt idx="15">
                  <c:v>2.4306295392815872E-2</c:v>
                </c:pt>
                <c:pt idx="16">
                  <c:v>2.1638885315252463E-2</c:v>
                </c:pt>
                <c:pt idx="17">
                  <c:v>1.7393465214322164E-2</c:v>
                </c:pt>
                <c:pt idx="18">
                  <c:v>1.0487966498258186E-2</c:v>
                </c:pt>
                <c:pt idx="19">
                  <c:v>5.9403993669822786E-3</c:v>
                </c:pt>
                <c:pt idx="20">
                  <c:v>6.220361851555568E-3</c:v>
                </c:pt>
                <c:pt idx="21">
                  <c:v>7.5285392746371523E-3</c:v>
                </c:pt>
                <c:pt idx="22">
                  <c:v>8.986675425616002E-3</c:v>
                </c:pt>
                <c:pt idx="23">
                  <c:v>1.0367912428223595E-2</c:v>
                </c:pt>
                <c:pt idx="24">
                  <c:v>1.1573839810423883E-2</c:v>
                </c:pt>
                <c:pt idx="25">
                  <c:v>1.2509475887954669E-2</c:v>
                </c:pt>
                <c:pt idx="26">
                  <c:v>1.3129682465316688E-2</c:v>
                </c:pt>
                <c:pt idx="27">
                  <c:v>1.3429637194123871E-2</c:v>
                </c:pt>
                <c:pt idx="28">
                  <c:v>1.3343470801160127E-2</c:v>
                </c:pt>
                <c:pt idx="29">
                  <c:v>1.2744366459196519E-2</c:v>
                </c:pt>
                <c:pt idx="30">
                  <c:v>1.1480104347391919E-2</c:v>
                </c:pt>
                <c:pt idx="31">
                  <c:v>9.288682855344961E-3</c:v>
                </c:pt>
                <c:pt idx="32">
                  <c:v>5.6256314535971606E-3</c:v>
                </c:pt>
                <c:pt idx="33">
                  <c:v>-6.2203931280625921E-4</c:v>
                </c:pt>
                <c:pt idx="34">
                  <c:v>-5.6503878342724538E-3</c:v>
                </c:pt>
                <c:pt idx="35">
                  <c:v>-5.3493883585653745E-3</c:v>
                </c:pt>
                <c:pt idx="36">
                  <c:v>-3.7673377200541135E-3</c:v>
                </c:pt>
                <c:pt idx="37">
                  <c:v>-1.9814628930875234E-3</c:v>
                </c:pt>
                <c:pt idx="38">
                  <c:v>-2.5580115492213854E-4</c:v>
                </c:pt>
                <c:pt idx="39">
                  <c:v>1.3063963802719906E-3</c:v>
                </c:pt>
                <c:pt idx="40">
                  <c:v>2.6090920370676765E-3</c:v>
                </c:pt>
                <c:pt idx="41">
                  <c:v>3.5979951207165749E-3</c:v>
                </c:pt>
                <c:pt idx="42">
                  <c:v>4.2689155547304021E-3</c:v>
                </c:pt>
                <c:pt idx="43">
                  <c:v>4.5667636460268828E-3</c:v>
                </c:pt>
                <c:pt idx="44">
                  <c:v>4.3688290992747155E-3</c:v>
                </c:pt>
                <c:pt idx="45">
                  <c:v>3.5283432682891814E-3</c:v>
                </c:pt>
                <c:pt idx="46">
                  <c:v>1.8047135754664257E-3</c:v>
                </c:pt>
                <c:pt idx="47">
                  <c:v>-1.2952292995576358E-3</c:v>
                </c:pt>
                <c:pt idx="48">
                  <c:v>-6.8444156751194252E-3</c:v>
                </c:pt>
                <c:pt idx="49">
                  <c:v>-1.225833500843115E-2</c:v>
                </c:pt>
                <c:pt idx="50">
                  <c:v>-1.2014039479013673E-2</c:v>
                </c:pt>
                <c:pt idx="51">
                  <c:v>-1.0171695680598201E-2</c:v>
                </c:pt>
                <c:pt idx="52">
                  <c:v>-8.0617932658310909E-3</c:v>
                </c:pt>
                <c:pt idx="53">
                  <c:v>-5.9931414456903531E-3</c:v>
                </c:pt>
                <c:pt idx="54">
                  <c:v>-4.0763155682834035E-3</c:v>
                </c:pt>
                <c:pt idx="55">
                  <c:v>-2.4074622900893076E-3</c:v>
                </c:pt>
                <c:pt idx="56">
                  <c:v>-1.0497384849231621E-3</c:v>
                </c:pt>
                <c:pt idx="57">
                  <c:v>-8.7204676281343874E-6</c:v>
                </c:pt>
                <c:pt idx="58">
                  <c:v>6.7106741972591637E-4</c:v>
                </c:pt>
                <c:pt idx="59">
                  <c:v>8.7207242163529156E-4</c:v>
                </c:pt>
                <c:pt idx="60">
                  <c:v>4.5168887562862907E-4</c:v>
                </c:pt>
                <c:pt idx="61">
                  <c:v>-8.1160206942703251E-4</c:v>
                </c:pt>
                <c:pt idx="62">
                  <c:v>-3.3655489222103913E-3</c:v>
                </c:pt>
                <c:pt idx="63">
                  <c:v>-8.2068034727858161E-3</c:v>
                </c:pt>
                <c:pt idx="64">
                  <c:v>-1.3864258448544138E-2</c:v>
                </c:pt>
                <c:pt idx="65">
                  <c:v>-1.3769850304074807E-2</c:v>
                </c:pt>
                <c:pt idx="66">
                  <c:v>-1.1683666367800636E-2</c:v>
                </c:pt>
                <c:pt idx="67">
                  <c:v>-9.254052557702331E-3</c:v>
                </c:pt>
                <c:pt idx="68">
                  <c:v>-6.8439319646316507E-3</c:v>
                </c:pt>
                <c:pt idx="69">
                  <c:v>-4.5740901510173734E-3</c:v>
                </c:pt>
                <c:pt idx="70">
                  <c:v>-2.5401582858442613E-3</c:v>
                </c:pt>
                <c:pt idx="71">
                  <c:v>-8.1352005604132509E-4</c:v>
                </c:pt>
                <c:pt idx="72">
                  <c:v>5.9693259805274242E-4</c:v>
                </c:pt>
                <c:pt idx="73">
                  <c:v>1.6566584624030439E-3</c:v>
                </c:pt>
                <c:pt idx="74">
                  <c:v>2.2544106677075161E-3</c:v>
                </c:pt>
                <c:pt idx="75">
                  <c:v>2.2507614375662718E-3</c:v>
                </c:pt>
                <c:pt idx="76">
                  <c:v>1.4410163361599374E-3</c:v>
                </c:pt>
                <c:pt idx="77">
                  <c:v>-5.8216589352735838E-4</c:v>
                </c:pt>
                <c:pt idx="78">
                  <c:v>-4.7261572871043767E-3</c:v>
                </c:pt>
                <c:pt idx="79">
                  <c:v>-1.0452177911731277E-2</c:v>
                </c:pt>
                <c:pt idx="80">
                  <c:v>-1.0612128511199047E-2</c:v>
                </c:pt>
                <c:pt idx="81">
                  <c:v>-8.3022310576183443E-3</c:v>
                </c:pt>
                <c:pt idx="82">
                  <c:v>-5.5579346566449394E-3</c:v>
                </c:pt>
                <c:pt idx="83">
                  <c:v>-2.8080043701737708E-3</c:v>
                </c:pt>
                <c:pt idx="84">
                  <c:v>-1.8671258980503262E-4</c:v>
                </c:pt>
                <c:pt idx="85">
                  <c:v>2.2110568862042132E-3</c:v>
                </c:pt>
                <c:pt idx="86">
                  <c:v>4.3066337563899635E-3</c:v>
                </c:pt>
                <c:pt idx="87">
                  <c:v>6.0860531740706322E-3</c:v>
                </c:pt>
                <c:pt idx="88">
                  <c:v>7.5238146443379721E-3</c:v>
                </c:pt>
                <c:pt idx="89">
                  <c:v>8.5161402386559268E-3</c:v>
                </c:pt>
                <c:pt idx="90">
                  <c:v>8.9261287766736822E-3</c:v>
                </c:pt>
                <c:pt idx="91">
                  <c:v>8.5637262822067517E-3</c:v>
                </c:pt>
                <c:pt idx="92">
                  <c:v>7.0577041721468512E-3</c:v>
                </c:pt>
                <c:pt idx="93">
                  <c:v>3.5897229867338765E-3</c:v>
                </c:pt>
                <c:pt idx="94">
                  <c:v>-2.0149163118347102E-3</c:v>
                </c:pt>
                <c:pt idx="95">
                  <c:v>-2.5348996195065261E-3</c:v>
                </c:pt>
                <c:pt idx="96">
                  <c:v>-2.6186237100906708E-5</c:v>
                </c:pt>
                <c:pt idx="97">
                  <c:v>3.0269173146937924E-3</c:v>
                </c:pt>
                <c:pt idx="98">
                  <c:v>6.1148049898685931E-3</c:v>
                </c:pt>
                <c:pt idx="99">
                  <c:v>9.0860359774177449E-3</c:v>
                </c:pt>
                <c:pt idx="100">
                  <c:v>1.184626190806355E-2</c:v>
                </c:pt>
                <c:pt idx="101">
                  <c:v>1.4310696660567522E-2</c:v>
                </c:pt>
                <c:pt idx="102">
                  <c:v>1.6458792331515714E-2</c:v>
                </c:pt>
                <c:pt idx="103">
                  <c:v>1.8272813402946238E-2</c:v>
                </c:pt>
                <c:pt idx="104">
                  <c:v>1.9657544741042685E-2</c:v>
                </c:pt>
                <c:pt idx="105">
                  <c:v>2.0478309900978608E-2</c:v>
                </c:pt>
                <c:pt idx="106">
                  <c:v>2.0557577566336967E-2</c:v>
                </c:pt>
                <c:pt idx="107">
                  <c:v>1.9556519930411059E-2</c:v>
                </c:pt>
                <c:pt idx="108">
                  <c:v>1.6739327361953431E-2</c:v>
                </c:pt>
                <c:pt idx="109">
                  <c:v>1.1440644940827548E-2</c:v>
                </c:pt>
                <c:pt idx="110">
                  <c:v>1.0469546272215618E-2</c:v>
                </c:pt>
                <c:pt idx="111">
                  <c:v>1.3145900217019276E-2</c:v>
                </c:pt>
                <c:pt idx="112">
                  <c:v>1.6500918971658105E-2</c:v>
                </c:pt>
                <c:pt idx="113">
                  <c:v>1.9924659870031045E-2</c:v>
                </c:pt>
                <c:pt idx="114">
                  <c:v>2.324437390971373E-2</c:v>
                </c:pt>
                <c:pt idx="115">
                  <c:v>2.6365561918838952E-2</c:v>
                </c:pt>
                <c:pt idx="116">
                  <c:v>2.9198638412389268E-2</c:v>
                </c:pt>
                <c:pt idx="117">
                  <c:v>3.1715272437242731E-2</c:v>
                </c:pt>
                <c:pt idx="118">
                  <c:v>3.390392892371008E-2</c:v>
                </c:pt>
                <c:pt idx="119">
                  <c:v>3.5678899633466529E-2</c:v>
                </c:pt>
                <c:pt idx="120">
                  <c:v>3.6907778599869025E-2</c:v>
                </c:pt>
                <c:pt idx="121">
                  <c:v>3.7423525573666072E-2</c:v>
                </c:pt>
                <c:pt idx="122">
                  <c:v>3.6916463619666287E-2</c:v>
                </c:pt>
                <c:pt idx="123">
                  <c:v>3.4724699888574448E-2</c:v>
                </c:pt>
                <c:pt idx="124">
                  <c:v>2.9891689207197467E-2</c:v>
                </c:pt>
                <c:pt idx="125">
                  <c:v>2.8411218393929353E-2</c:v>
                </c:pt>
                <c:pt idx="126">
                  <c:v>3.1215744554744598E-2</c:v>
                </c:pt>
                <c:pt idx="127">
                  <c:v>3.4864553279742E-2</c:v>
                </c:pt>
                <c:pt idx="128">
                  <c:v>3.8621730067765314E-2</c:v>
                </c:pt>
                <c:pt idx="129">
                  <c:v>4.2288515018690631E-2</c:v>
                </c:pt>
                <c:pt idx="130">
                  <c:v>4.5769087905953978E-2</c:v>
                </c:pt>
                <c:pt idx="131">
                  <c:v>4.8970430636848021E-2</c:v>
                </c:pt>
                <c:pt idx="132">
                  <c:v>5.1855586864905143E-2</c:v>
                </c:pt>
                <c:pt idx="133">
                  <c:v>5.4417428661580065E-2</c:v>
                </c:pt>
                <c:pt idx="134">
                  <c:v>5.6580476247321571E-2</c:v>
                </c:pt>
                <c:pt idx="135">
                  <c:v>5.8214967256127702E-2</c:v>
                </c:pt>
                <c:pt idx="136">
                  <c:v>5.9162442518667729E-2</c:v>
                </c:pt>
                <c:pt idx="137">
                  <c:v>5.9139481421208076E-2</c:v>
                </c:pt>
                <c:pt idx="138">
                  <c:v>5.7549468769323091E-2</c:v>
                </c:pt>
                <c:pt idx="139">
                  <c:v>5.3302974820653125E-2</c:v>
                </c:pt>
                <c:pt idx="140">
                  <c:v>5.1302992679297561E-2</c:v>
                </c:pt>
                <c:pt idx="141">
                  <c:v>5.4185417705486204E-2</c:v>
                </c:pt>
                <c:pt idx="142">
                  <c:v>5.8118380526511568E-2</c:v>
                </c:pt>
                <c:pt idx="143">
                  <c:v>6.2206198257833009E-2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E7-4F46-A4F3-EF666202937B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Active!$V$2:$V$27</c:f>
              <c:numCache>
                <c:formatCode>General</c:formatCode>
                <c:ptCount val="26"/>
                <c:pt idx="0">
                  <c:v>-20000</c:v>
                </c:pt>
                <c:pt idx="1">
                  <c:v>-15000</c:v>
                </c:pt>
                <c:pt idx="2">
                  <c:v>-10000</c:v>
                </c:pt>
                <c:pt idx="3">
                  <c:v>-5000</c:v>
                </c:pt>
                <c:pt idx="4">
                  <c:v>0</c:v>
                </c:pt>
                <c:pt idx="5">
                  <c:v>5000</c:v>
                </c:pt>
                <c:pt idx="6">
                  <c:v>10000</c:v>
                </c:pt>
                <c:pt idx="7">
                  <c:v>15000</c:v>
                </c:pt>
                <c:pt idx="8">
                  <c:v>20000</c:v>
                </c:pt>
                <c:pt idx="9">
                  <c:v>25000</c:v>
                </c:pt>
                <c:pt idx="10">
                  <c:v>30000</c:v>
                </c:pt>
                <c:pt idx="11">
                  <c:v>35000</c:v>
                </c:pt>
                <c:pt idx="12">
                  <c:v>40000</c:v>
                </c:pt>
                <c:pt idx="13">
                  <c:v>45000</c:v>
                </c:pt>
              </c:numCache>
            </c:numRef>
          </c:xVal>
          <c:yVal>
            <c:numRef>
              <c:f>Active!$W$2:$W$27</c:f>
              <c:numCache>
                <c:formatCode>General</c:formatCode>
                <c:ptCount val="26"/>
                <c:pt idx="0">
                  <c:v>3.5287246437384664E-2</c:v>
                </c:pt>
                <c:pt idx="1">
                  <c:v>2.2846999720113961E-2</c:v>
                </c:pt>
                <c:pt idx="2">
                  <c:v>1.2579775838316532E-2</c:v>
                </c:pt>
                <c:pt idx="3">
                  <c:v>4.4855747919923849E-3</c:v>
                </c:pt>
                <c:pt idx="4">
                  <c:v>-1.4356034188584789E-3</c:v>
                </c:pt>
                <c:pt idx="5">
                  <c:v>-5.1837587942360598E-3</c:v>
                </c:pt>
                <c:pt idx="6">
                  <c:v>-6.7588913341403581E-3</c:v>
                </c:pt>
                <c:pt idx="7">
                  <c:v>-6.1610010385713728E-3</c:v>
                </c:pt>
                <c:pt idx="8">
                  <c:v>-3.3900879075291108E-3</c:v>
                </c:pt>
                <c:pt idx="9">
                  <c:v>1.5538480589864373E-3</c:v>
                </c:pt>
                <c:pt idx="10">
                  <c:v>8.6708068609752734E-3</c:v>
                </c:pt>
                <c:pt idx="11">
                  <c:v>1.7960788498437394E-2</c:v>
                </c:pt>
                <c:pt idx="12">
                  <c:v>2.9423792971372778E-2</c:v>
                </c:pt>
                <c:pt idx="13">
                  <c:v>4.3059820279781454E-2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E7-4F46-A4F3-EF6662029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093544"/>
        <c:axId val="1"/>
      </c:scatterChart>
      <c:valAx>
        <c:axId val="895093544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6605783866057839"/>
              <c:y val="0.856353591160221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06240487062402E-2"/>
              <c:y val="0.383977900552486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093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38356164383561"/>
          <c:y val="0.91988950276243098"/>
          <c:w val="0.75951293759512939"/>
          <c:h val="5.52486187845303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VY Cet - O-C Diagr.</a:t>
            </a:r>
          </a:p>
        </c:rich>
      </c:tx>
      <c:layout>
        <c:manualLayout>
          <c:xMode val="edge"/>
          <c:yMode val="edge"/>
          <c:x val="0.38812850521344405"/>
          <c:y val="3.31492447741552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4236043087726"/>
          <c:y val="0.13535911602209943"/>
          <c:w val="0.81735281308387597"/>
          <c:h val="0.6629834254143646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27-4BFA-A96E-A4A90FBAB46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7">
                    <c:v>0</c:v>
                  </c:pt>
                  <c:pt idx="228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4.0000000000000001E-3</c:v>
                  </c:pt>
                  <c:pt idx="244">
                    <c:v>0</c:v>
                  </c:pt>
                  <c:pt idx="245">
                    <c:v>1E-4</c:v>
                  </c:pt>
                  <c:pt idx="246">
                    <c:v>3.0000000000000001E-3</c:v>
                  </c:pt>
                  <c:pt idx="247">
                    <c:v>4.0000000000000001E-3</c:v>
                  </c:pt>
                  <c:pt idx="248">
                    <c:v>3.0000000000000001E-3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1E-4</c:v>
                  </c:pt>
                  <c:pt idx="254">
                    <c:v>1E-4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1E-4</c:v>
                  </c:pt>
                  <c:pt idx="262">
                    <c:v>0</c:v>
                  </c:pt>
                  <c:pt idx="263">
                    <c:v>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7">
                    <c:v>0</c:v>
                  </c:pt>
                  <c:pt idx="228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4.0000000000000001E-3</c:v>
                  </c:pt>
                  <c:pt idx="244">
                    <c:v>0</c:v>
                  </c:pt>
                  <c:pt idx="245">
                    <c:v>1E-4</c:v>
                  </c:pt>
                  <c:pt idx="246">
                    <c:v>3.0000000000000001E-3</c:v>
                  </c:pt>
                  <c:pt idx="247">
                    <c:v>4.0000000000000001E-3</c:v>
                  </c:pt>
                  <c:pt idx="248">
                    <c:v>3.0000000000000001E-3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1E-4</c:v>
                  </c:pt>
                  <c:pt idx="254">
                    <c:v>1E-4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1E-4</c:v>
                  </c:pt>
                  <c:pt idx="262">
                    <c:v>0</c:v>
                  </c:pt>
                  <c:pt idx="26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-1.0100024002895225E-2</c:v>
                </c:pt>
                <c:pt idx="1">
                  <c:v>-6.3276799992308952E-3</c:v>
                </c:pt>
                <c:pt idx="2">
                  <c:v>-6.1838879992137663E-3</c:v>
                </c:pt>
                <c:pt idx="4">
                  <c:v>1.780000000144355E-2</c:v>
                </c:pt>
                <c:pt idx="5">
                  <c:v>5.7798519992502406E-3</c:v>
                </c:pt>
                <c:pt idx="6">
                  <c:v>4.4721199956256896E-3</c:v>
                </c:pt>
                <c:pt idx="7">
                  <c:v>-1.1119923998194281E-2</c:v>
                </c:pt>
                <c:pt idx="8">
                  <c:v>-2.5681760016595945E-3</c:v>
                </c:pt>
                <c:pt idx="9">
                  <c:v>1.4655692000815179E-2</c:v>
                </c:pt>
                <c:pt idx="10">
                  <c:v>-1.0801440002978779E-3</c:v>
                </c:pt>
                <c:pt idx="11">
                  <c:v>3.8997079973341897E-3</c:v>
                </c:pt>
                <c:pt idx="12">
                  <c:v>-5.5283959954977036E-3</c:v>
                </c:pt>
                <c:pt idx="13">
                  <c:v>3.043499993509613E-3</c:v>
                </c:pt>
                <c:pt idx="14">
                  <c:v>1.0287515993695706E-2</c:v>
                </c:pt>
                <c:pt idx="15">
                  <c:v>2.5723888000356965E-2</c:v>
                </c:pt>
                <c:pt idx="16">
                  <c:v>5.7037399965338409E-3</c:v>
                </c:pt>
                <c:pt idx="17">
                  <c:v>1.2756359938066453E-3</c:v>
                </c:pt>
                <c:pt idx="18">
                  <c:v>6.8475320003926754E-3</c:v>
                </c:pt>
                <c:pt idx="19">
                  <c:v>2.0683591996203177E-2</c:v>
                </c:pt>
                <c:pt idx="20">
                  <c:v>7.2554879952804185E-3</c:v>
                </c:pt>
                <c:pt idx="21">
                  <c:v>5.8273839968023822E-3</c:v>
                </c:pt>
                <c:pt idx="22">
                  <c:v>1.1643295998510439E-2</c:v>
                </c:pt>
                <c:pt idx="23">
                  <c:v>8.2151919923489913E-3</c:v>
                </c:pt>
                <c:pt idx="24">
                  <c:v>3.7870879968977533E-3</c:v>
                </c:pt>
                <c:pt idx="25">
                  <c:v>6.3589839992346242E-3</c:v>
                </c:pt>
                <c:pt idx="26">
                  <c:v>6.3355640013469383E-3</c:v>
                </c:pt>
                <c:pt idx="27">
                  <c:v>-9.2540001787710935E-5</c:v>
                </c:pt>
                <c:pt idx="28">
                  <c:v>7.4793560052057728E-3</c:v>
                </c:pt>
                <c:pt idx="29">
                  <c:v>4.0512519990443252E-3</c:v>
                </c:pt>
                <c:pt idx="30">
                  <c:v>3.1103998480830342E-5</c:v>
                </c:pt>
                <c:pt idx="31">
                  <c:v>7.1313279986497946E-3</c:v>
                </c:pt>
                <c:pt idx="32">
                  <c:v>7.0322399551514536E-4</c:v>
                </c:pt>
                <c:pt idx="33">
                  <c:v>1.2395491998177022E-2</c:v>
                </c:pt>
                <c:pt idx="34">
                  <c:v>1.1111179999716114E-2</c:v>
                </c:pt>
                <c:pt idx="35">
                  <c:v>4.6395079989451915E-3</c:v>
                </c:pt>
                <c:pt idx="36">
                  <c:v>-2.8087440005037934E-3</c:v>
                </c:pt>
                <c:pt idx="37">
                  <c:v>-2.2368479985743761E-3</c:v>
                </c:pt>
                <c:pt idx="38">
                  <c:v>-7.6649520051432773E-3</c:v>
                </c:pt>
                <c:pt idx="39">
                  <c:v>6.8835240017506294E-3</c:v>
                </c:pt>
                <c:pt idx="40">
                  <c:v>3.5992119956063107E-3</c:v>
                </c:pt>
                <c:pt idx="41">
                  <c:v>4.7430039994651452E-3</c:v>
                </c:pt>
                <c:pt idx="42">
                  <c:v>9.1509599951677956E-3</c:v>
                </c:pt>
                <c:pt idx="43">
                  <c:v>4.7228559997165576E-3</c:v>
                </c:pt>
                <c:pt idx="44">
                  <c:v>1.1308120010653511E-3</c:v>
                </c:pt>
                <c:pt idx="45">
                  <c:v>8.1073919936898164E-3</c:v>
                </c:pt>
                <c:pt idx="46">
                  <c:v>8.6792879956192337E-3</c:v>
                </c:pt>
                <c:pt idx="47">
                  <c:v>1.2511839959188364E-3</c:v>
                </c:pt>
                <c:pt idx="48">
                  <c:v>1.8230799978482537E-3</c:v>
                </c:pt>
                <c:pt idx="49">
                  <c:v>-6.0502399719553068E-4</c:v>
                </c:pt>
                <c:pt idx="50">
                  <c:v>9.6687200129963458E-4</c:v>
                </c:pt>
                <c:pt idx="51">
                  <c:v>3.5387680036365055E-3</c:v>
                </c:pt>
                <c:pt idx="52">
                  <c:v>4.2310360004194081E-3</c:v>
                </c:pt>
                <c:pt idx="53">
                  <c:v>-8.0532760039204732E-3</c:v>
                </c:pt>
                <c:pt idx="54">
                  <c:v>-1.0734240058809519E-3</c:v>
                </c:pt>
                <c:pt idx="55">
                  <c:v>-1.0968439964926802E-3</c:v>
                </c:pt>
                <c:pt idx="56">
                  <c:v>6.8830079981125891E-3</c:v>
                </c:pt>
                <c:pt idx="57">
                  <c:v>3.478323997114785E-3</c:v>
                </c:pt>
                <c:pt idx="58">
                  <c:v>6.1705920015810989E-3</c:v>
                </c:pt>
                <c:pt idx="59">
                  <c:v>9.2506680011865683E-3</c:v>
                </c:pt>
                <c:pt idx="60">
                  <c:v>8.4946839997428469E-3</c:v>
                </c:pt>
                <c:pt idx="61">
                  <c:v>7.2103719940059818E-3</c:v>
                </c:pt>
                <c:pt idx="62">
                  <c:v>-5.5749199964338914E-4</c:v>
                </c:pt>
                <c:pt idx="63">
                  <c:v>9.134775995335076E-3</c:v>
                </c:pt>
                <c:pt idx="64">
                  <c:v>-2.9332800477277488E-4</c:v>
                </c:pt>
                <c:pt idx="65">
                  <c:v>3.2785680014058016E-3</c:v>
                </c:pt>
                <c:pt idx="66">
                  <c:v>2.8504639994935133E-3</c:v>
                </c:pt>
                <c:pt idx="67">
                  <c:v>1.2402211992593948E-2</c:v>
                </c:pt>
                <c:pt idx="68">
                  <c:v>5.5225839969352819E-3</c:v>
                </c:pt>
                <c:pt idx="69">
                  <c:v>9.0944800031138584E-3</c:v>
                </c:pt>
                <c:pt idx="70">
                  <c:v>3.6663760038209148E-3</c:v>
                </c:pt>
                <c:pt idx="71">
                  <c:v>-2.7617280065896921E-3</c:v>
                </c:pt>
                <c:pt idx="72">
                  <c:v>3.5024360040551983E-3</c:v>
                </c:pt>
                <c:pt idx="73">
                  <c:v>5.2181239952915348E-3</c:v>
                </c:pt>
                <c:pt idx="74">
                  <c:v>-4.6380839994526468E-3</c:v>
                </c:pt>
                <c:pt idx="75">
                  <c:v>9.3384959982358851E-3</c:v>
                </c:pt>
                <c:pt idx="76">
                  <c:v>3.9338119968306273E-3</c:v>
                </c:pt>
                <c:pt idx="77">
                  <c:v>-4.0896080026868731E-3</c:v>
                </c:pt>
                <c:pt idx="78">
                  <c:v>4.8228800005745143E-4</c:v>
                </c:pt>
                <c:pt idx="79">
                  <c:v>7.6260799978626892E-3</c:v>
                </c:pt>
                <c:pt idx="80">
                  <c:v>1.7298200000368524E-2</c:v>
                </c:pt>
                <c:pt idx="81">
                  <c:v>7.378276000963524E-3</c:v>
                </c:pt>
                <c:pt idx="82">
                  <c:v>1.3178320004954003E-3</c:v>
                </c:pt>
                <c:pt idx="83">
                  <c:v>2.866307993826922E-3</c:v>
                </c:pt>
                <c:pt idx="84">
                  <c:v>2.4616240043542348E-3</c:v>
                </c:pt>
                <c:pt idx="85">
                  <c:v>-9.8989999969489872E-4</c:v>
                </c:pt>
                <c:pt idx="86">
                  <c:v>8.0100999985006638E-3</c:v>
                </c:pt>
                <c:pt idx="87">
                  <c:v>6.6054159979103133E-3</c:v>
                </c:pt>
                <c:pt idx="88">
                  <c:v>8.1538919985177927E-3</c:v>
                </c:pt>
                <c:pt idx="89">
                  <c:v>-1.0048002877738327E-5</c:v>
                </c:pt>
                <c:pt idx="90">
                  <c:v>9.0175999503117055E-5</c:v>
                </c:pt>
                <c:pt idx="91">
                  <c:v>-1.3337928001419641E-2</c:v>
                </c:pt>
                <c:pt idx="92">
                  <c:v>-6.3379279963555746E-3</c:v>
                </c:pt>
                <c:pt idx="93">
                  <c:v>4.7857159952400252E-3</c:v>
                </c:pt>
                <c:pt idx="94">
                  <c:v>3.3576119967619888E-3</c:v>
                </c:pt>
                <c:pt idx="95">
                  <c:v>-9.3912007287144661E-5</c:v>
                </c:pt>
                <c:pt idx="96">
                  <c:v>-5.8063280011992902E-3</c:v>
                </c:pt>
                <c:pt idx="97">
                  <c:v>-8.063280038186349E-4</c:v>
                </c:pt>
                <c:pt idx="98">
                  <c:v>9.7655680001480505E-3</c:v>
                </c:pt>
                <c:pt idx="99">
                  <c:v>5.7421479941694997E-3</c:v>
                </c:pt>
                <c:pt idx="100">
                  <c:v>1.3337463999050669E-2</c:v>
                </c:pt>
                <c:pt idx="101">
                  <c:v>7.3140439999406226E-3</c:v>
                </c:pt>
                <c:pt idx="102">
                  <c:v>-9.7026800358435139E-4</c:v>
                </c:pt>
                <c:pt idx="103">
                  <c:v>-1.1342080033500679E-3</c:v>
                </c:pt>
                <c:pt idx="104">
                  <c:v>-9.4185199995990843E-3</c:v>
                </c:pt>
                <c:pt idx="105">
                  <c:v>1.4175399919622578E-3</c:v>
                </c:pt>
                <c:pt idx="106">
                  <c:v>3.9894359942991287E-3</c:v>
                </c:pt>
                <c:pt idx="107">
                  <c:v>2.0896599962725304E-3</c:v>
                </c:pt>
                <c:pt idx="108">
                  <c:v>-1.3787400021101348E-3</c:v>
                </c:pt>
                <c:pt idx="109">
                  <c:v>2.201424002123531E-3</c:v>
                </c:pt>
                <c:pt idx="110">
                  <c:v>4.7733199971844442E-3</c:v>
                </c:pt>
                <c:pt idx="111">
                  <c:v>7.4655880016507581E-3</c:v>
                </c:pt>
                <c:pt idx="112">
                  <c:v>-9.6251600189134479E-4</c:v>
                </c:pt>
                <c:pt idx="113">
                  <c:v>6.0937999660382047E-4</c:v>
                </c:pt>
                <c:pt idx="114">
                  <c:v>7.7263997809495777E-5</c:v>
                </c:pt>
                <c:pt idx="115">
                  <c:v>7.6491599975270219E-3</c:v>
                </c:pt>
                <c:pt idx="116">
                  <c:v>-2.0632560044759884E-3</c:v>
                </c:pt>
                <c:pt idx="117">
                  <c:v>4.5249999966472387E-3</c:v>
                </c:pt>
                <c:pt idx="118">
                  <c:v>4.7891639987938106E-3</c:v>
                </c:pt>
                <c:pt idx="119">
                  <c:v>2.3605075999512337E-2</c:v>
                </c:pt>
                <c:pt idx="120">
                  <c:v>5.1568239941843785E-3</c:v>
                </c:pt>
                <c:pt idx="121">
                  <c:v>2.7287199991405942E-3</c:v>
                </c:pt>
                <c:pt idx="122">
                  <c:v>1.7052999974112026E-3</c:v>
                </c:pt>
                <c:pt idx="123">
                  <c:v>-1.6993840035866015E-3</c:v>
                </c:pt>
                <c:pt idx="124">
                  <c:v>-1.2748800509143621E-4</c:v>
                </c:pt>
                <c:pt idx="125">
                  <c:v>-7.150908000767231E-3</c:v>
                </c:pt>
                <c:pt idx="126">
                  <c:v>1.1992883992206771E-2</c:v>
                </c:pt>
                <c:pt idx="127">
                  <c:v>9.7273599385516718E-4</c:v>
                </c:pt>
                <c:pt idx="128">
                  <c:v>1.9324399981996976E-3</c:v>
                </c:pt>
                <c:pt idx="129">
                  <c:v>6.768500003090594E-3</c:v>
                </c:pt>
                <c:pt idx="130">
                  <c:v>-1.5392319983220659E-3</c:v>
                </c:pt>
                <c:pt idx="131">
                  <c:v>4.460768002900295E-3</c:v>
                </c:pt>
                <c:pt idx="132">
                  <c:v>-6.251648002944421E-3</c:v>
                </c:pt>
                <c:pt idx="133">
                  <c:v>6.4406199962832034E-3</c:v>
                </c:pt>
                <c:pt idx="134">
                  <c:v>1.2440619997505564E-2</c:v>
                </c:pt>
                <c:pt idx="135">
                  <c:v>-2.9874840038246475E-3</c:v>
                </c:pt>
                <c:pt idx="136">
                  <c:v>-1.3407836006081197E-2</c:v>
                </c:pt>
                <c:pt idx="137">
                  <c:v>-7.8359399994951673E-3</c:v>
                </c:pt>
                <c:pt idx="138">
                  <c:v>-1.626404400303727E-2</c:v>
                </c:pt>
                <c:pt idx="139">
                  <c:v>-3.4120251999411266E-2</c:v>
                </c:pt>
                <c:pt idx="140">
                  <c:v>-5.060324001533445E-3</c:v>
                </c:pt>
                <c:pt idx="141">
                  <c:v>-1.4511847999528982E-2</c:v>
                </c:pt>
                <c:pt idx="142">
                  <c:v>-1.9772740000917111E-2</c:v>
                </c:pt>
                <c:pt idx="143">
                  <c:v>-1.1164335999637842E-2</c:v>
                </c:pt>
                <c:pt idx="144">
                  <c:v>-3.676820000691805E-3</c:v>
                </c:pt>
                <c:pt idx="145">
                  <c:v>-1.2913083999592345E-2</c:v>
                </c:pt>
                <c:pt idx="146">
                  <c:v>-2.3648920003324747E-2</c:v>
                </c:pt>
                <c:pt idx="147">
                  <c:v>-1.909717200032901E-2</c:v>
                </c:pt>
                <c:pt idx="148">
                  <c:v>-2.1137468000233639E-2</c:v>
                </c:pt>
                <c:pt idx="149">
                  <c:v>-6.565572002728004E-3</c:v>
                </c:pt>
                <c:pt idx="150">
                  <c:v>-1.2609140001586638E-2</c:v>
                </c:pt>
                <c:pt idx="151">
                  <c:v>-1.1893451999640092E-2</c:v>
                </c:pt>
                <c:pt idx="152">
                  <c:v>-1.5041031998407561E-2</c:v>
                </c:pt>
                <c:pt idx="153">
                  <c:v>-7.8972400078782812E-3</c:v>
                </c:pt>
                <c:pt idx="154">
                  <c:v>-5.8574599970597774E-3</c:v>
                </c:pt>
                <c:pt idx="155">
                  <c:v>-1.1797532002674416E-2</c:v>
                </c:pt>
                <c:pt idx="156">
                  <c:v>-1.365374000306474E-2</c:v>
                </c:pt>
                <c:pt idx="157">
                  <c:v>-6.0539440019056201E-3</c:v>
                </c:pt>
                <c:pt idx="158">
                  <c:v>-8.2380320018273778E-3</c:v>
                </c:pt>
                <c:pt idx="159">
                  <c:v>-8.0381000007037073E-3</c:v>
                </c:pt>
                <c:pt idx="160">
                  <c:v>-1.460672399844043E-2</c:v>
                </c:pt>
                <c:pt idx="161">
                  <c:v>6.574400031240657E-4</c:v>
                </c:pt>
                <c:pt idx="162">
                  <c:v>4.32956000440754E-3</c:v>
                </c:pt>
                <c:pt idx="163">
                  <c:v>-4.2630000025383197E-3</c:v>
                </c:pt>
                <c:pt idx="164">
                  <c:v>-9.1310880015953444E-3</c:v>
                </c:pt>
                <c:pt idx="165">
                  <c:v>-2.9676639969693497E-3</c:v>
                </c:pt>
                <c:pt idx="166">
                  <c:v>-2.364357199985534E-2</c:v>
                </c:pt>
                <c:pt idx="167">
                  <c:v>9.2832399968756363E-4</c:v>
                </c:pt>
                <c:pt idx="168">
                  <c:v>-4.6680239975103177E-3</c:v>
                </c:pt>
                <c:pt idx="169">
                  <c:v>1.6877559974091128E-3</c:v>
                </c:pt>
                <c:pt idx="170">
                  <c:v>4.0344399894820526E-4</c:v>
                </c:pt>
                <c:pt idx="171">
                  <c:v>4.0113319919328205E-3</c:v>
                </c:pt>
                <c:pt idx="172">
                  <c:v>1.3071260000288021E-2</c:v>
                </c:pt>
                <c:pt idx="173">
                  <c:v>-3.3568439976079389E-3</c:v>
                </c:pt>
                <c:pt idx="174">
                  <c:v>4.0309639953193255E-3</c:v>
                </c:pt>
                <c:pt idx="175">
                  <c:v>-9.5812279978417791E-3</c:v>
                </c:pt>
                <c:pt idx="176">
                  <c:v>7.1187919966178015E-3</c:v>
                </c:pt>
                <c:pt idx="177">
                  <c:v>3.9782720050425269E-3</c:v>
                </c:pt>
                <c:pt idx="178">
                  <c:v>6.2021400008234195E-3</c:v>
                </c:pt>
                <c:pt idx="179">
                  <c:v>3.4663039987208322E-3</c:v>
                </c:pt>
                <c:pt idx="180">
                  <c:v>1.4158571997541003E-2</c:v>
                </c:pt>
                <c:pt idx="181">
                  <c:v>1.5899479985819198E-3</c:v>
                </c:pt>
                <c:pt idx="182">
                  <c:v>3.8704719991073944E-3</c:v>
                </c:pt>
                <c:pt idx="183">
                  <c:v>4.5732479993603192E-3</c:v>
                </c:pt>
                <c:pt idx="184">
                  <c:v>4.9610560017754324E-3</c:v>
                </c:pt>
                <c:pt idx="185">
                  <c:v>-3.7747800015495159E-3</c:v>
                </c:pt>
                <c:pt idx="186">
                  <c:v>-5.5091199465095997E-4</c:v>
                </c:pt>
                <c:pt idx="187">
                  <c:v>5.997563996061217E-3</c:v>
                </c:pt>
                <c:pt idx="188">
                  <c:v>-2.4506879999535158E-3</c:v>
                </c:pt>
                <c:pt idx="189">
                  <c:v>-7.4947720058844425E-3</c:v>
                </c:pt>
                <c:pt idx="190">
                  <c:v>-1.0647687995515298E-2</c:v>
                </c:pt>
                <c:pt idx="191">
                  <c:v>-1.1708131998602767E-2</c:v>
                </c:pt>
                <c:pt idx="192">
                  <c:v>-1.5751700004329905E-2</c:v>
                </c:pt>
                <c:pt idx="193">
                  <c:v>5.9253999643260613E-4</c:v>
                </c:pt>
                <c:pt idx="194">
                  <c:v>2.5925399968400598E-3</c:v>
                </c:pt>
                <c:pt idx="195">
                  <c:v>9.5925400019041263E-3</c:v>
                </c:pt>
                <c:pt idx="196">
                  <c:v>-4.2037400053231977E-3</c:v>
                </c:pt>
                <c:pt idx="197">
                  <c:v>-3.8360800026566721E-3</c:v>
                </c:pt>
                <c:pt idx="198">
                  <c:v>-2.3612211996805854E-2</c:v>
                </c:pt>
                <c:pt idx="199">
                  <c:v>-7.7963000003364868E-3</c:v>
                </c:pt>
                <c:pt idx="200">
                  <c:v>-1.3176355998439249E-2</c:v>
                </c:pt>
                <c:pt idx="201">
                  <c:v>-2.5604460002796259E-2</c:v>
                </c:pt>
                <c:pt idx="202">
                  <c:v>-1.5032563998829573E-2</c:v>
                </c:pt>
                <c:pt idx="203">
                  <c:v>-6.4045280014397576E-3</c:v>
                </c:pt>
                <c:pt idx="204">
                  <c:v>-9.3978079967200756E-3</c:v>
                </c:pt>
                <c:pt idx="205">
                  <c:v>1.4196651995007414E-2</c:v>
                </c:pt>
                <c:pt idx="206">
                  <c:v>-1.0713000010582618E-3</c:v>
                </c:pt>
                <c:pt idx="207">
                  <c:v>-9.4394760017166846E-3</c:v>
                </c:pt>
                <c:pt idx="208">
                  <c:v>-1.1441400056355633E-3</c:v>
                </c:pt>
                <c:pt idx="209">
                  <c:v>5.1592879972304218E-3</c:v>
                </c:pt>
                <c:pt idx="210">
                  <c:v>-4.3654399632941931E-4</c:v>
                </c:pt>
                <c:pt idx="211">
                  <c:v>-2.3895279955468141E-3</c:v>
                </c:pt>
                <c:pt idx="212">
                  <c:v>-1.389527998981066E-3</c:v>
                </c:pt>
                <c:pt idx="213">
                  <c:v>-1.9817632004560437E-2</c:v>
                </c:pt>
                <c:pt idx="214">
                  <c:v>-2.81763200473506E-3</c:v>
                </c:pt>
                <c:pt idx="215">
                  <c:v>6.3502720004180446E-3</c:v>
                </c:pt>
                <c:pt idx="216">
                  <c:v>1.1329091998049989E-2</c:v>
                </c:pt>
                <c:pt idx="217">
                  <c:v>-1.9512560029397719E-3</c:v>
                </c:pt>
                <c:pt idx="218">
                  <c:v>-1.0523667995585129E-2</c:v>
                </c:pt>
                <c:pt idx="219">
                  <c:v>8.0765999882714823E-4</c:v>
                </c:pt>
                <c:pt idx="220">
                  <c:v>-7.5414000020828098E-3</c:v>
                </c:pt>
                <c:pt idx="221">
                  <c:v>-1.5229704004013911E-2</c:v>
                </c:pt>
                <c:pt idx="222">
                  <c:v>-2.0504359999904409E-3</c:v>
                </c:pt>
                <c:pt idx="223">
                  <c:v>-5.674508007359691E-3</c:v>
                </c:pt>
                <c:pt idx="224">
                  <c:v>3.7963080030749552E-3</c:v>
                </c:pt>
                <c:pt idx="225">
                  <c:v>9.6917800037772395E-3</c:v>
                </c:pt>
                <c:pt idx="226">
                  <c:v>1.2166899992735125E-2</c:v>
                </c:pt>
                <c:pt idx="227">
                  <c:v>1.4306387995020486E-2</c:v>
                </c:pt>
                <c:pt idx="228">
                  <c:v>1.1558155994862318E-2</c:v>
                </c:pt>
                <c:pt idx="229">
                  <c:v>-3.0583400002797134E-3</c:v>
                </c:pt>
                <c:pt idx="230">
                  <c:v>7.0932040034676902E-3</c:v>
                </c:pt>
                <c:pt idx="231">
                  <c:v>-3.5832200010190718E-3</c:v>
                </c:pt>
                <c:pt idx="232">
                  <c:v>3.5040919974562712E-3</c:v>
                </c:pt>
                <c:pt idx="234">
                  <c:v>8.6306679950212128E-3</c:v>
                </c:pt>
                <c:pt idx="236">
                  <c:v>5.6591999600641429E-4</c:v>
                </c:pt>
                <c:pt idx="237">
                  <c:v>5.3694359958171844E-3</c:v>
                </c:pt>
                <c:pt idx="238">
                  <c:v>1.4404911999008618E-2</c:v>
                </c:pt>
                <c:pt idx="241">
                  <c:v>7.1839759984868579E-3</c:v>
                </c:pt>
                <c:pt idx="242">
                  <c:v>2.5191727996570989E-2</c:v>
                </c:pt>
                <c:pt idx="243">
                  <c:v>2.0395448002091143E-2</c:v>
                </c:pt>
                <c:pt idx="247">
                  <c:v>1.8077219996484928E-2</c:v>
                </c:pt>
                <c:pt idx="248">
                  <c:v>7.6318999999784864E-3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27-4BFA-A96E-A4A90FBAB46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27-4BFA-A96E-A4A90FBAB46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33">
                  <c:v>-8.5151199891697615E-4</c:v>
                </c:pt>
                <c:pt idx="235">
                  <c:v>5.2521600009640679E-3</c:v>
                </c:pt>
                <c:pt idx="239">
                  <c:v>1.6089915996417403E-2</c:v>
                </c:pt>
                <c:pt idx="240">
                  <c:v>1.6685903996403795E-2</c:v>
                </c:pt>
                <c:pt idx="244">
                  <c:v>1.9844819995341823E-2</c:v>
                </c:pt>
                <c:pt idx="245">
                  <c:v>2.0865863996732514E-2</c:v>
                </c:pt>
                <c:pt idx="246">
                  <c:v>1.5482244001759682E-2</c:v>
                </c:pt>
                <c:pt idx="249">
                  <c:v>1.3244919995486271E-2</c:v>
                </c:pt>
                <c:pt idx="250">
                  <c:v>2.0632232000934891E-2</c:v>
                </c:pt>
                <c:pt idx="251">
                  <c:v>3.7087751996295992E-2</c:v>
                </c:pt>
                <c:pt idx="252">
                  <c:v>3.8883067994902376E-2</c:v>
                </c:pt>
                <c:pt idx="253">
                  <c:v>4.313148000073852E-2</c:v>
                </c:pt>
                <c:pt idx="254">
                  <c:v>4.4190551998326555E-2</c:v>
                </c:pt>
                <c:pt idx="255">
                  <c:v>4.4184408005094156E-2</c:v>
                </c:pt>
                <c:pt idx="256">
                  <c:v>4.4484408004791476E-2</c:v>
                </c:pt>
                <c:pt idx="257">
                  <c:v>4.4884408001962584E-2</c:v>
                </c:pt>
                <c:pt idx="258">
                  <c:v>3.1234355999913532E-2</c:v>
                </c:pt>
                <c:pt idx="259">
                  <c:v>2.6442020003742073E-2</c:v>
                </c:pt>
                <c:pt idx="260">
                  <c:v>2.9042020003544167E-2</c:v>
                </c:pt>
                <c:pt idx="261">
                  <c:v>3.6597887999960221E-2</c:v>
                </c:pt>
                <c:pt idx="262">
                  <c:v>4.1511892137350515E-2</c:v>
                </c:pt>
                <c:pt idx="263">
                  <c:v>4.2965656000887975E-2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27-4BFA-A96E-A4A90FBAB46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27-4BFA-A96E-A4A90FBAB46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27-4BFA-A96E-A4A90FBAB46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27-4BFA-A96E-A4A90FBAB46E}"/>
            </c:ext>
          </c:extLst>
        </c:ser>
        <c:ser>
          <c:idx val="7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Active!$AW$2:$AW$145</c:f>
              <c:numCache>
                <c:formatCode>General</c:formatCode>
                <c:ptCount val="144"/>
                <c:pt idx="0">
                  <c:v>-20000</c:v>
                </c:pt>
                <c:pt idx="1">
                  <c:v>-19500</c:v>
                </c:pt>
                <c:pt idx="2">
                  <c:v>-19000</c:v>
                </c:pt>
                <c:pt idx="3">
                  <c:v>-18500</c:v>
                </c:pt>
                <c:pt idx="4">
                  <c:v>-18000</c:v>
                </c:pt>
                <c:pt idx="5">
                  <c:v>-17500</c:v>
                </c:pt>
                <c:pt idx="6">
                  <c:v>-17000</c:v>
                </c:pt>
                <c:pt idx="7">
                  <c:v>-16500</c:v>
                </c:pt>
                <c:pt idx="8">
                  <c:v>-16000</c:v>
                </c:pt>
                <c:pt idx="9">
                  <c:v>-15500</c:v>
                </c:pt>
                <c:pt idx="10">
                  <c:v>-15000</c:v>
                </c:pt>
                <c:pt idx="11">
                  <c:v>-14500</c:v>
                </c:pt>
                <c:pt idx="12">
                  <c:v>-14000</c:v>
                </c:pt>
                <c:pt idx="13">
                  <c:v>-13500</c:v>
                </c:pt>
                <c:pt idx="14">
                  <c:v>-13000</c:v>
                </c:pt>
                <c:pt idx="15">
                  <c:v>-12500</c:v>
                </c:pt>
                <c:pt idx="16">
                  <c:v>-12000</c:v>
                </c:pt>
                <c:pt idx="17">
                  <c:v>-11500</c:v>
                </c:pt>
                <c:pt idx="18">
                  <c:v>-11000</c:v>
                </c:pt>
                <c:pt idx="19">
                  <c:v>-10500</c:v>
                </c:pt>
                <c:pt idx="20">
                  <c:v>-10000</c:v>
                </c:pt>
                <c:pt idx="21">
                  <c:v>-9500</c:v>
                </c:pt>
                <c:pt idx="22">
                  <c:v>-9000</c:v>
                </c:pt>
                <c:pt idx="23">
                  <c:v>-8500</c:v>
                </c:pt>
                <c:pt idx="24">
                  <c:v>-8000</c:v>
                </c:pt>
                <c:pt idx="25">
                  <c:v>-7500</c:v>
                </c:pt>
                <c:pt idx="26">
                  <c:v>-7000</c:v>
                </c:pt>
                <c:pt idx="27">
                  <c:v>-6500</c:v>
                </c:pt>
                <c:pt idx="28">
                  <c:v>-6000</c:v>
                </c:pt>
                <c:pt idx="29">
                  <c:v>-5500</c:v>
                </c:pt>
                <c:pt idx="30">
                  <c:v>-5000</c:v>
                </c:pt>
                <c:pt idx="31">
                  <c:v>-4500</c:v>
                </c:pt>
                <c:pt idx="32">
                  <c:v>-4000</c:v>
                </c:pt>
                <c:pt idx="33">
                  <c:v>-3500</c:v>
                </c:pt>
                <c:pt idx="34">
                  <c:v>-3000</c:v>
                </c:pt>
                <c:pt idx="35">
                  <c:v>-2500</c:v>
                </c:pt>
                <c:pt idx="36">
                  <c:v>-2000</c:v>
                </c:pt>
                <c:pt idx="37">
                  <c:v>-1500</c:v>
                </c:pt>
                <c:pt idx="38">
                  <c:v>-1000</c:v>
                </c:pt>
                <c:pt idx="39">
                  <c:v>-500</c:v>
                </c:pt>
                <c:pt idx="40">
                  <c:v>0</c:v>
                </c:pt>
                <c:pt idx="41">
                  <c:v>500</c:v>
                </c:pt>
                <c:pt idx="42">
                  <c:v>1000</c:v>
                </c:pt>
                <c:pt idx="43">
                  <c:v>1500</c:v>
                </c:pt>
                <c:pt idx="44">
                  <c:v>2000</c:v>
                </c:pt>
                <c:pt idx="45">
                  <c:v>2500</c:v>
                </c:pt>
                <c:pt idx="46">
                  <c:v>3000</c:v>
                </c:pt>
                <c:pt idx="47">
                  <c:v>3500</c:v>
                </c:pt>
                <c:pt idx="48">
                  <c:v>4000</c:v>
                </c:pt>
                <c:pt idx="49">
                  <c:v>4500</c:v>
                </c:pt>
                <c:pt idx="50">
                  <c:v>5000</c:v>
                </c:pt>
                <c:pt idx="51">
                  <c:v>5500</c:v>
                </c:pt>
                <c:pt idx="52">
                  <c:v>6000</c:v>
                </c:pt>
                <c:pt idx="53">
                  <c:v>6500</c:v>
                </c:pt>
                <c:pt idx="54">
                  <c:v>7000</c:v>
                </c:pt>
                <c:pt idx="55">
                  <c:v>7500</c:v>
                </c:pt>
                <c:pt idx="56">
                  <c:v>8000</c:v>
                </c:pt>
                <c:pt idx="57">
                  <c:v>8500</c:v>
                </c:pt>
                <c:pt idx="58">
                  <c:v>9000</c:v>
                </c:pt>
                <c:pt idx="59">
                  <c:v>9500</c:v>
                </c:pt>
                <c:pt idx="60">
                  <c:v>10000</c:v>
                </c:pt>
                <c:pt idx="61">
                  <c:v>10500</c:v>
                </c:pt>
                <c:pt idx="62">
                  <c:v>11000</c:v>
                </c:pt>
                <c:pt idx="63">
                  <c:v>11500</c:v>
                </c:pt>
                <c:pt idx="64">
                  <c:v>12000</c:v>
                </c:pt>
                <c:pt idx="65">
                  <c:v>12500</c:v>
                </c:pt>
                <c:pt idx="66">
                  <c:v>13000</c:v>
                </c:pt>
                <c:pt idx="67">
                  <c:v>13500</c:v>
                </c:pt>
                <c:pt idx="68">
                  <c:v>14000</c:v>
                </c:pt>
                <c:pt idx="69">
                  <c:v>14500</c:v>
                </c:pt>
                <c:pt idx="70">
                  <c:v>15000</c:v>
                </c:pt>
                <c:pt idx="71">
                  <c:v>15500</c:v>
                </c:pt>
                <c:pt idx="72">
                  <c:v>16000</c:v>
                </c:pt>
                <c:pt idx="73">
                  <c:v>16500</c:v>
                </c:pt>
                <c:pt idx="74">
                  <c:v>17000</c:v>
                </c:pt>
                <c:pt idx="75">
                  <c:v>17500</c:v>
                </c:pt>
                <c:pt idx="76">
                  <c:v>18000</c:v>
                </c:pt>
                <c:pt idx="77">
                  <c:v>18500</c:v>
                </c:pt>
                <c:pt idx="78">
                  <c:v>19000</c:v>
                </c:pt>
                <c:pt idx="79">
                  <c:v>19500</c:v>
                </c:pt>
                <c:pt idx="80">
                  <c:v>20000</c:v>
                </c:pt>
                <c:pt idx="81">
                  <c:v>20500</c:v>
                </c:pt>
                <c:pt idx="82">
                  <c:v>21000</c:v>
                </c:pt>
                <c:pt idx="83">
                  <c:v>21500</c:v>
                </c:pt>
                <c:pt idx="84">
                  <c:v>22000</c:v>
                </c:pt>
                <c:pt idx="85">
                  <c:v>22500</c:v>
                </c:pt>
                <c:pt idx="86">
                  <c:v>23000</c:v>
                </c:pt>
                <c:pt idx="87">
                  <c:v>23500</c:v>
                </c:pt>
                <c:pt idx="88">
                  <c:v>24000</c:v>
                </c:pt>
                <c:pt idx="89">
                  <c:v>24500</c:v>
                </c:pt>
                <c:pt idx="90">
                  <c:v>25000</c:v>
                </c:pt>
                <c:pt idx="91">
                  <c:v>25500</c:v>
                </c:pt>
                <c:pt idx="92">
                  <c:v>26000</c:v>
                </c:pt>
                <c:pt idx="93">
                  <c:v>26500</c:v>
                </c:pt>
                <c:pt idx="94">
                  <c:v>27000</c:v>
                </c:pt>
                <c:pt idx="95">
                  <c:v>27500</c:v>
                </c:pt>
                <c:pt idx="96">
                  <c:v>28000</c:v>
                </c:pt>
                <c:pt idx="97">
                  <c:v>28500</c:v>
                </c:pt>
                <c:pt idx="98">
                  <c:v>29000</c:v>
                </c:pt>
                <c:pt idx="99">
                  <c:v>29500</c:v>
                </c:pt>
                <c:pt idx="100">
                  <c:v>30000</c:v>
                </c:pt>
                <c:pt idx="101">
                  <c:v>30500</c:v>
                </c:pt>
                <c:pt idx="102">
                  <c:v>31000</c:v>
                </c:pt>
                <c:pt idx="103">
                  <c:v>31500</c:v>
                </c:pt>
                <c:pt idx="104">
                  <c:v>32000</c:v>
                </c:pt>
                <c:pt idx="105">
                  <c:v>32500</c:v>
                </c:pt>
                <c:pt idx="106">
                  <c:v>33000</c:v>
                </c:pt>
                <c:pt idx="107">
                  <c:v>33500</c:v>
                </c:pt>
                <c:pt idx="108">
                  <c:v>34000</c:v>
                </c:pt>
                <c:pt idx="109">
                  <c:v>34500</c:v>
                </c:pt>
                <c:pt idx="110">
                  <c:v>35000</c:v>
                </c:pt>
                <c:pt idx="111">
                  <c:v>35500</c:v>
                </c:pt>
                <c:pt idx="112">
                  <c:v>36000</c:v>
                </c:pt>
                <c:pt idx="113">
                  <c:v>36500</c:v>
                </c:pt>
                <c:pt idx="114">
                  <c:v>37000</c:v>
                </c:pt>
                <c:pt idx="115">
                  <c:v>37500</c:v>
                </c:pt>
                <c:pt idx="116">
                  <c:v>38000</c:v>
                </c:pt>
                <c:pt idx="117">
                  <c:v>38500</c:v>
                </c:pt>
                <c:pt idx="118">
                  <c:v>39000</c:v>
                </c:pt>
                <c:pt idx="119">
                  <c:v>39500</c:v>
                </c:pt>
                <c:pt idx="120">
                  <c:v>40000</c:v>
                </c:pt>
                <c:pt idx="121">
                  <c:v>40500</c:v>
                </c:pt>
                <c:pt idx="122">
                  <c:v>41000</c:v>
                </c:pt>
                <c:pt idx="123">
                  <c:v>41500</c:v>
                </c:pt>
                <c:pt idx="124">
                  <c:v>42000</c:v>
                </c:pt>
                <c:pt idx="125">
                  <c:v>42500</c:v>
                </c:pt>
                <c:pt idx="126">
                  <c:v>43000</c:v>
                </c:pt>
                <c:pt idx="127">
                  <c:v>43500</c:v>
                </c:pt>
                <c:pt idx="128">
                  <c:v>44000</c:v>
                </c:pt>
                <c:pt idx="129">
                  <c:v>44500</c:v>
                </c:pt>
                <c:pt idx="130">
                  <c:v>45000</c:v>
                </c:pt>
                <c:pt idx="131">
                  <c:v>45500</c:v>
                </c:pt>
                <c:pt idx="132">
                  <c:v>46000</c:v>
                </c:pt>
                <c:pt idx="133">
                  <c:v>46500</c:v>
                </c:pt>
                <c:pt idx="134">
                  <c:v>47000</c:v>
                </c:pt>
                <c:pt idx="135">
                  <c:v>47500</c:v>
                </c:pt>
                <c:pt idx="136">
                  <c:v>48000</c:v>
                </c:pt>
                <c:pt idx="137">
                  <c:v>48500</c:v>
                </c:pt>
                <c:pt idx="138">
                  <c:v>49000</c:v>
                </c:pt>
                <c:pt idx="139">
                  <c:v>49500</c:v>
                </c:pt>
                <c:pt idx="140">
                  <c:v>50000</c:v>
                </c:pt>
                <c:pt idx="141">
                  <c:v>50500</c:v>
                </c:pt>
                <c:pt idx="142">
                  <c:v>51000</c:v>
                </c:pt>
                <c:pt idx="143">
                  <c:v>51500</c:v>
                </c:pt>
              </c:numCache>
            </c:numRef>
          </c:xVal>
          <c:yVal>
            <c:numRef>
              <c:f>Active!$AX$2:$AX$145</c:f>
              <c:numCache>
                <c:formatCode>General</c:formatCode>
                <c:ptCount val="144"/>
                <c:pt idx="0">
                  <c:v>4.2006178450257517E-2</c:v>
                </c:pt>
                <c:pt idx="1">
                  <c:v>3.8853741310666504E-2</c:v>
                </c:pt>
                <c:pt idx="2">
                  <c:v>3.4004347230196935E-2</c:v>
                </c:pt>
                <c:pt idx="3">
                  <c:v>2.6522242554164834E-2</c:v>
                </c:pt>
                <c:pt idx="4">
                  <c:v>2.2495607006873312E-2</c:v>
                </c:pt>
                <c:pt idx="5">
                  <c:v>2.2692188275941098E-2</c:v>
                </c:pt>
                <c:pt idx="6">
                  <c:v>2.371519105244884E-2</c:v>
                </c:pt>
                <c:pt idx="7">
                  <c:v>2.4842393717534644E-2</c:v>
                </c:pt>
                <c:pt idx="8">
                  <c:v>2.5877812697222828E-2</c:v>
                </c:pt>
                <c:pt idx="9">
                  <c:v>2.672582244417741E-2</c:v>
                </c:pt>
                <c:pt idx="10">
                  <c:v>2.7293681537799964E-2</c:v>
                </c:pt>
                <c:pt idx="11">
                  <c:v>2.7545305612945301E-2</c:v>
                </c:pt>
                <c:pt idx="12">
                  <c:v>2.7473219017037181E-2</c:v>
                </c:pt>
                <c:pt idx="13">
                  <c:v>2.7000915035173659E-2</c:v>
                </c:pt>
                <c:pt idx="14">
                  <c:v>2.5998347210169893E-2</c:v>
                </c:pt>
                <c:pt idx="15">
                  <c:v>2.4306295392815872E-2</c:v>
                </c:pt>
                <c:pt idx="16">
                  <c:v>2.1638885315252463E-2</c:v>
                </c:pt>
                <c:pt idx="17">
                  <c:v>1.7393465214322164E-2</c:v>
                </c:pt>
                <c:pt idx="18">
                  <c:v>1.0487966498258186E-2</c:v>
                </c:pt>
                <c:pt idx="19">
                  <c:v>5.9403993669822786E-3</c:v>
                </c:pt>
                <c:pt idx="20">
                  <c:v>6.220361851555568E-3</c:v>
                </c:pt>
                <c:pt idx="21">
                  <c:v>7.5285392746371523E-3</c:v>
                </c:pt>
                <c:pt idx="22">
                  <c:v>8.986675425616002E-3</c:v>
                </c:pt>
                <c:pt idx="23">
                  <c:v>1.0367912428223595E-2</c:v>
                </c:pt>
                <c:pt idx="24">
                  <c:v>1.1573839810423883E-2</c:v>
                </c:pt>
                <c:pt idx="25">
                  <c:v>1.2509475887954669E-2</c:v>
                </c:pt>
                <c:pt idx="26">
                  <c:v>1.3129682465316688E-2</c:v>
                </c:pt>
                <c:pt idx="27">
                  <c:v>1.3429637194123871E-2</c:v>
                </c:pt>
                <c:pt idx="28">
                  <c:v>1.3343470801160127E-2</c:v>
                </c:pt>
                <c:pt idx="29">
                  <c:v>1.2744366459196519E-2</c:v>
                </c:pt>
                <c:pt idx="30">
                  <c:v>1.1480104347391919E-2</c:v>
                </c:pt>
                <c:pt idx="31">
                  <c:v>9.288682855344961E-3</c:v>
                </c:pt>
                <c:pt idx="32">
                  <c:v>5.6256314535971606E-3</c:v>
                </c:pt>
                <c:pt idx="33">
                  <c:v>-6.2203931280625921E-4</c:v>
                </c:pt>
                <c:pt idx="34">
                  <c:v>-5.6503878342724538E-3</c:v>
                </c:pt>
                <c:pt idx="35">
                  <c:v>-5.3493883585653745E-3</c:v>
                </c:pt>
                <c:pt idx="36">
                  <c:v>-3.7673377200541135E-3</c:v>
                </c:pt>
                <c:pt idx="37">
                  <c:v>-1.9814628930875234E-3</c:v>
                </c:pt>
                <c:pt idx="38">
                  <c:v>-2.5580115492213854E-4</c:v>
                </c:pt>
                <c:pt idx="39">
                  <c:v>1.3063963802719906E-3</c:v>
                </c:pt>
                <c:pt idx="40">
                  <c:v>2.6090920370676765E-3</c:v>
                </c:pt>
                <c:pt idx="41">
                  <c:v>3.5979951207165749E-3</c:v>
                </c:pt>
                <c:pt idx="42">
                  <c:v>4.2689155547304021E-3</c:v>
                </c:pt>
                <c:pt idx="43">
                  <c:v>4.5667636460268828E-3</c:v>
                </c:pt>
                <c:pt idx="44">
                  <c:v>4.3688290992747155E-3</c:v>
                </c:pt>
                <c:pt idx="45">
                  <c:v>3.5283432682891814E-3</c:v>
                </c:pt>
                <c:pt idx="46">
                  <c:v>1.8047135754664257E-3</c:v>
                </c:pt>
                <c:pt idx="47">
                  <c:v>-1.2952292995576358E-3</c:v>
                </c:pt>
                <c:pt idx="48">
                  <c:v>-6.8444156751194252E-3</c:v>
                </c:pt>
                <c:pt idx="49">
                  <c:v>-1.225833500843115E-2</c:v>
                </c:pt>
                <c:pt idx="50">
                  <c:v>-1.2014039479013673E-2</c:v>
                </c:pt>
                <c:pt idx="51">
                  <c:v>-1.0171695680598201E-2</c:v>
                </c:pt>
                <c:pt idx="52">
                  <c:v>-8.0617932658310909E-3</c:v>
                </c:pt>
                <c:pt idx="53">
                  <c:v>-5.9931414456903531E-3</c:v>
                </c:pt>
                <c:pt idx="54">
                  <c:v>-4.0763155682834035E-3</c:v>
                </c:pt>
                <c:pt idx="55">
                  <c:v>-2.4074622900893076E-3</c:v>
                </c:pt>
                <c:pt idx="56">
                  <c:v>-1.0497384849231621E-3</c:v>
                </c:pt>
                <c:pt idx="57">
                  <c:v>-8.7204676281343874E-6</c:v>
                </c:pt>
                <c:pt idx="58">
                  <c:v>6.7106741972591637E-4</c:v>
                </c:pt>
                <c:pt idx="59">
                  <c:v>8.7207242163529156E-4</c:v>
                </c:pt>
                <c:pt idx="60">
                  <c:v>4.5168887562862907E-4</c:v>
                </c:pt>
                <c:pt idx="61">
                  <c:v>-8.1160206942703251E-4</c:v>
                </c:pt>
                <c:pt idx="62">
                  <c:v>-3.3655489222103913E-3</c:v>
                </c:pt>
                <c:pt idx="63">
                  <c:v>-8.2068034727858161E-3</c:v>
                </c:pt>
                <c:pt idx="64">
                  <c:v>-1.3864258448544138E-2</c:v>
                </c:pt>
                <c:pt idx="65">
                  <c:v>-1.3769850304074807E-2</c:v>
                </c:pt>
                <c:pt idx="66">
                  <c:v>-1.1683666367800636E-2</c:v>
                </c:pt>
                <c:pt idx="67">
                  <c:v>-9.254052557702331E-3</c:v>
                </c:pt>
                <c:pt idx="68">
                  <c:v>-6.8439319646316507E-3</c:v>
                </c:pt>
                <c:pt idx="69">
                  <c:v>-4.5740901510173734E-3</c:v>
                </c:pt>
                <c:pt idx="70">
                  <c:v>-2.5401582858442613E-3</c:v>
                </c:pt>
                <c:pt idx="71">
                  <c:v>-8.1352005604132509E-4</c:v>
                </c:pt>
                <c:pt idx="72">
                  <c:v>5.9693259805274242E-4</c:v>
                </c:pt>
                <c:pt idx="73">
                  <c:v>1.6566584624030439E-3</c:v>
                </c:pt>
                <c:pt idx="74">
                  <c:v>2.2544106677075161E-3</c:v>
                </c:pt>
                <c:pt idx="75">
                  <c:v>2.2507614375662718E-3</c:v>
                </c:pt>
                <c:pt idx="76">
                  <c:v>1.4410163361599374E-3</c:v>
                </c:pt>
                <c:pt idx="77">
                  <c:v>-5.8216589352735838E-4</c:v>
                </c:pt>
                <c:pt idx="78">
                  <c:v>-4.7261572871043767E-3</c:v>
                </c:pt>
                <c:pt idx="79">
                  <c:v>-1.0452177911731277E-2</c:v>
                </c:pt>
                <c:pt idx="80">
                  <c:v>-1.0612128511199047E-2</c:v>
                </c:pt>
                <c:pt idx="81">
                  <c:v>-8.3022310576183443E-3</c:v>
                </c:pt>
                <c:pt idx="82">
                  <c:v>-5.5579346566449394E-3</c:v>
                </c:pt>
                <c:pt idx="83">
                  <c:v>-2.8080043701737708E-3</c:v>
                </c:pt>
                <c:pt idx="84">
                  <c:v>-1.8671258980503262E-4</c:v>
                </c:pt>
                <c:pt idx="85">
                  <c:v>2.2110568862042132E-3</c:v>
                </c:pt>
                <c:pt idx="86">
                  <c:v>4.3066337563899635E-3</c:v>
                </c:pt>
                <c:pt idx="87">
                  <c:v>6.0860531740706322E-3</c:v>
                </c:pt>
                <c:pt idx="88">
                  <c:v>7.5238146443379721E-3</c:v>
                </c:pt>
                <c:pt idx="89">
                  <c:v>8.5161402386559268E-3</c:v>
                </c:pt>
                <c:pt idx="90">
                  <c:v>8.9261287766736822E-3</c:v>
                </c:pt>
                <c:pt idx="91">
                  <c:v>8.5637262822067517E-3</c:v>
                </c:pt>
                <c:pt idx="92">
                  <c:v>7.0577041721468512E-3</c:v>
                </c:pt>
                <c:pt idx="93">
                  <c:v>3.5897229867338765E-3</c:v>
                </c:pt>
                <c:pt idx="94">
                  <c:v>-2.0149163118347102E-3</c:v>
                </c:pt>
                <c:pt idx="95">
                  <c:v>-2.5348996195065261E-3</c:v>
                </c:pt>
                <c:pt idx="96">
                  <c:v>-2.6186237100906708E-5</c:v>
                </c:pt>
                <c:pt idx="97">
                  <c:v>3.0269173146937924E-3</c:v>
                </c:pt>
                <c:pt idx="98">
                  <c:v>6.1148049898685931E-3</c:v>
                </c:pt>
                <c:pt idx="99">
                  <c:v>9.0860359774177449E-3</c:v>
                </c:pt>
                <c:pt idx="100">
                  <c:v>1.184626190806355E-2</c:v>
                </c:pt>
                <c:pt idx="101">
                  <c:v>1.4310696660567522E-2</c:v>
                </c:pt>
                <c:pt idx="102">
                  <c:v>1.6458792331515714E-2</c:v>
                </c:pt>
                <c:pt idx="103">
                  <c:v>1.8272813402946238E-2</c:v>
                </c:pt>
                <c:pt idx="104">
                  <c:v>1.9657544741042685E-2</c:v>
                </c:pt>
                <c:pt idx="105">
                  <c:v>2.0478309900978608E-2</c:v>
                </c:pt>
                <c:pt idx="106">
                  <c:v>2.0557577566336967E-2</c:v>
                </c:pt>
                <c:pt idx="107">
                  <c:v>1.9556519930411059E-2</c:v>
                </c:pt>
                <c:pt idx="108">
                  <c:v>1.6739327361953431E-2</c:v>
                </c:pt>
                <c:pt idx="109">
                  <c:v>1.1440644940827548E-2</c:v>
                </c:pt>
                <c:pt idx="110">
                  <c:v>1.0469546272215618E-2</c:v>
                </c:pt>
                <c:pt idx="111">
                  <c:v>1.3145900217019276E-2</c:v>
                </c:pt>
                <c:pt idx="112">
                  <c:v>1.6500918971658105E-2</c:v>
                </c:pt>
                <c:pt idx="113">
                  <c:v>1.9924659870031045E-2</c:v>
                </c:pt>
                <c:pt idx="114">
                  <c:v>2.324437390971373E-2</c:v>
                </c:pt>
                <c:pt idx="115">
                  <c:v>2.6365561918838952E-2</c:v>
                </c:pt>
                <c:pt idx="116">
                  <c:v>2.9198638412389268E-2</c:v>
                </c:pt>
                <c:pt idx="117">
                  <c:v>3.1715272437242731E-2</c:v>
                </c:pt>
                <c:pt idx="118">
                  <c:v>3.390392892371008E-2</c:v>
                </c:pt>
                <c:pt idx="119">
                  <c:v>3.5678899633466529E-2</c:v>
                </c:pt>
                <c:pt idx="120">
                  <c:v>3.6907778599869025E-2</c:v>
                </c:pt>
                <c:pt idx="121">
                  <c:v>3.7423525573666072E-2</c:v>
                </c:pt>
                <c:pt idx="122">
                  <c:v>3.6916463619666287E-2</c:v>
                </c:pt>
                <c:pt idx="123">
                  <c:v>3.4724699888574448E-2</c:v>
                </c:pt>
                <c:pt idx="124">
                  <c:v>2.9891689207197467E-2</c:v>
                </c:pt>
                <c:pt idx="125">
                  <c:v>2.8411218393929353E-2</c:v>
                </c:pt>
                <c:pt idx="126">
                  <c:v>3.1215744554744598E-2</c:v>
                </c:pt>
                <c:pt idx="127">
                  <c:v>3.4864553279742E-2</c:v>
                </c:pt>
                <c:pt idx="128">
                  <c:v>3.8621730067765314E-2</c:v>
                </c:pt>
                <c:pt idx="129">
                  <c:v>4.2288515018690631E-2</c:v>
                </c:pt>
                <c:pt idx="130">
                  <c:v>4.5769087905953978E-2</c:v>
                </c:pt>
                <c:pt idx="131">
                  <c:v>4.8970430636848021E-2</c:v>
                </c:pt>
                <c:pt idx="132">
                  <c:v>5.1855586864905143E-2</c:v>
                </c:pt>
                <c:pt idx="133">
                  <c:v>5.4417428661580065E-2</c:v>
                </c:pt>
                <c:pt idx="134">
                  <c:v>5.6580476247321571E-2</c:v>
                </c:pt>
                <c:pt idx="135">
                  <c:v>5.8214967256127702E-2</c:v>
                </c:pt>
                <c:pt idx="136">
                  <c:v>5.9162442518667729E-2</c:v>
                </c:pt>
                <c:pt idx="137">
                  <c:v>5.9139481421208076E-2</c:v>
                </c:pt>
                <c:pt idx="138">
                  <c:v>5.7549468769323091E-2</c:v>
                </c:pt>
                <c:pt idx="139">
                  <c:v>5.3302974820653125E-2</c:v>
                </c:pt>
                <c:pt idx="140">
                  <c:v>5.1302992679297561E-2</c:v>
                </c:pt>
                <c:pt idx="141">
                  <c:v>5.4185417705486204E-2</c:v>
                </c:pt>
                <c:pt idx="142">
                  <c:v>5.8118380526511568E-2</c:v>
                </c:pt>
                <c:pt idx="143">
                  <c:v>6.2206198257833009E-2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27-4BFA-A96E-A4A90FBAB46E}"/>
            </c:ext>
          </c:extLst>
        </c:ser>
        <c:ser>
          <c:idx val="8"/>
          <c:order val="8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-18307</c:v>
                </c:pt>
                <c:pt idx="1">
                  <c:v>-18240</c:v>
                </c:pt>
                <c:pt idx="2">
                  <c:v>-18234</c:v>
                </c:pt>
                <c:pt idx="3">
                  <c:v>0</c:v>
                </c:pt>
                <c:pt idx="4">
                  <c:v>0</c:v>
                </c:pt>
                <c:pt idx="5">
                  <c:v>23.5</c:v>
                </c:pt>
                <c:pt idx="6">
                  <c:v>35</c:v>
                </c:pt>
                <c:pt idx="7">
                  <c:v>55.5</c:v>
                </c:pt>
                <c:pt idx="8">
                  <c:v>82</c:v>
                </c:pt>
                <c:pt idx="9">
                  <c:v>143.5</c:v>
                </c:pt>
                <c:pt idx="10">
                  <c:v>158</c:v>
                </c:pt>
                <c:pt idx="11">
                  <c:v>181.5</c:v>
                </c:pt>
                <c:pt idx="12">
                  <c:v>184.5</c:v>
                </c:pt>
                <c:pt idx="13">
                  <c:v>187.5</c:v>
                </c:pt>
                <c:pt idx="14">
                  <c:v>225.5</c:v>
                </c:pt>
                <c:pt idx="15">
                  <c:v>734</c:v>
                </c:pt>
                <c:pt idx="16">
                  <c:v>757.5</c:v>
                </c:pt>
                <c:pt idx="17">
                  <c:v>760.5</c:v>
                </c:pt>
                <c:pt idx="18">
                  <c:v>763.5</c:v>
                </c:pt>
                <c:pt idx="19">
                  <c:v>781</c:v>
                </c:pt>
                <c:pt idx="20">
                  <c:v>784</c:v>
                </c:pt>
                <c:pt idx="21">
                  <c:v>787</c:v>
                </c:pt>
                <c:pt idx="22">
                  <c:v>828</c:v>
                </c:pt>
                <c:pt idx="23">
                  <c:v>831</c:v>
                </c:pt>
                <c:pt idx="24">
                  <c:v>834</c:v>
                </c:pt>
                <c:pt idx="25">
                  <c:v>837</c:v>
                </c:pt>
                <c:pt idx="26">
                  <c:v>839.5</c:v>
                </c:pt>
                <c:pt idx="27">
                  <c:v>842.5</c:v>
                </c:pt>
                <c:pt idx="28">
                  <c:v>845.5</c:v>
                </c:pt>
                <c:pt idx="29">
                  <c:v>848.5</c:v>
                </c:pt>
                <c:pt idx="30">
                  <c:v>872</c:v>
                </c:pt>
                <c:pt idx="31">
                  <c:v>904</c:v>
                </c:pt>
                <c:pt idx="32">
                  <c:v>907</c:v>
                </c:pt>
                <c:pt idx="33">
                  <c:v>918.5</c:v>
                </c:pt>
                <c:pt idx="34">
                  <c:v>927.5</c:v>
                </c:pt>
                <c:pt idx="35">
                  <c:v>956.5</c:v>
                </c:pt>
                <c:pt idx="36">
                  <c:v>983</c:v>
                </c:pt>
                <c:pt idx="37">
                  <c:v>986</c:v>
                </c:pt>
                <c:pt idx="38">
                  <c:v>989</c:v>
                </c:pt>
                <c:pt idx="39">
                  <c:v>994.5</c:v>
                </c:pt>
                <c:pt idx="40">
                  <c:v>1003.5</c:v>
                </c:pt>
                <c:pt idx="41">
                  <c:v>1009.5</c:v>
                </c:pt>
                <c:pt idx="42">
                  <c:v>1030</c:v>
                </c:pt>
                <c:pt idx="43">
                  <c:v>1033</c:v>
                </c:pt>
                <c:pt idx="44">
                  <c:v>1053.5</c:v>
                </c:pt>
                <c:pt idx="45">
                  <c:v>1056</c:v>
                </c:pt>
                <c:pt idx="46">
                  <c:v>1059</c:v>
                </c:pt>
                <c:pt idx="47">
                  <c:v>1062</c:v>
                </c:pt>
                <c:pt idx="48">
                  <c:v>1065</c:v>
                </c:pt>
                <c:pt idx="49">
                  <c:v>1068</c:v>
                </c:pt>
                <c:pt idx="50">
                  <c:v>1071</c:v>
                </c:pt>
                <c:pt idx="51">
                  <c:v>1074</c:v>
                </c:pt>
                <c:pt idx="52">
                  <c:v>1085.5</c:v>
                </c:pt>
                <c:pt idx="53">
                  <c:v>1094.5</c:v>
                </c:pt>
                <c:pt idx="54">
                  <c:v>1118</c:v>
                </c:pt>
                <c:pt idx="55">
                  <c:v>1120.5</c:v>
                </c:pt>
                <c:pt idx="56">
                  <c:v>1144</c:v>
                </c:pt>
                <c:pt idx="57">
                  <c:v>1144.5</c:v>
                </c:pt>
                <c:pt idx="58">
                  <c:v>1156</c:v>
                </c:pt>
                <c:pt idx="59">
                  <c:v>1211.5</c:v>
                </c:pt>
                <c:pt idx="60">
                  <c:v>1249.5</c:v>
                </c:pt>
                <c:pt idx="61">
                  <c:v>1258.5</c:v>
                </c:pt>
                <c:pt idx="62">
                  <c:v>1831.5</c:v>
                </c:pt>
                <c:pt idx="63">
                  <c:v>1843</c:v>
                </c:pt>
                <c:pt idx="64">
                  <c:v>1846</c:v>
                </c:pt>
                <c:pt idx="65">
                  <c:v>1849</c:v>
                </c:pt>
                <c:pt idx="66">
                  <c:v>1852</c:v>
                </c:pt>
                <c:pt idx="67">
                  <c:v>1878.5</c:v>
                </c:pt>
                <c:pt idx="68">
                  <c:v>1887</c:v>
                </c:pt>
                <c:pt idx="69">
                  <c:v>1890</c:v>
                </c:pt>
                <c:pt idx="70">
                  <c:v>1893</c:v>
                </c:pt>
                <c:pt idx="71">
                  <c:v>1896</c:v>
                </c:pt>
                <c:pt idx="72">
                  <c:v>1910.5</c:v>
                </c:pt>
                <c:pt idx="73">
                  <c:v>1919.5</c:v>
                </c:pt>
                <c:pt idx="74">
                  <c:v>1925.5</c:v>
                </c:pt>
                <c:pt idx="75">
                  <c:v>1928</c:v>
                </c:pt>
                <c:pt idx="76">
                  <c:v>1928.5</c:v>
                </c:pt>
                <c:pt idx="77">
                  <c:v>1931</c:v>
                </c:pt>
                <c:pt idx="78">
                  <c:v>1934</c:v>
                </c:pt>
                <c:pt idx="79">
                  <c:v>1940</c:v>
                </c:pt>
                <c:pt idx="80">
                  <c:v>1975</c:v>
                </c:pt>
                <c:pt idx="81">
                  <c:v>2030.5</c:v>
                </c:pt>
                <c:pt idx="82">
                  <c:v>2101</c:v>
                </c:pt>
                <c:pt idx="83">
                  <c:v>2106.5</c:v>
                </c:pt>
                <c:pt idx="84">
                  <c:v>2107</c:v>
                </c:pt>
                <c:pt idx="85">
                  <c:v>2112.5</c:v>
                </c:pt>
                <c:pt idx="86">
                  <c:v>2112.5</c:v>
                </c:pt>
                <c:pt idx="87">
                  <c:v>2113</c:v>
                </c:pt>
                <c:pt idx="88">
                  <c:v>2118.5</c:v>
                </c:pt>
                <c:pt idx="89">
                  <c:v>2136</c:v>
                </c:pt>
                <c:pt idx="90">
                  <c:v>2168</c:v>
                </c:pt>
                <c:pt idx="91">
                  <c:v>2171</c:v>
                </c:pt>
                <c:pt idx="92">
                  <c:v>2171</c:v>
                </c:pt>
                <c:pt idx="93">
                  <c:v>2200.5</c:v>
                </c:pt>
                <c:pt idx="94">
                  <c:v>2203.5</c:v>
                </c:pt>
                <c:pt idx="95">
                  <c:v>2209</c:v>
                </c:pt>
                <c:pt idx="96">
                  <c:v>2221</c:v>
                </c:pt>
                <c:pt idx="97">
                  <c:v>2221</c:v>
                </c:pt>
                <c:pt idx="98">
                  <c:v>2224</c:v>
                </c:pt>
                <c:pt idx="99">
                  <c:v>2226.5</c:v>
                </c:pt>
                <c:pt idx="100">
                  <c:v>2227</c:v>
                </c:pt>
                <c:pt idx="101">
                  <c:v>2229.5</c:v>
                </c:pt>
                <c:pt idx="102">
                  <c:v>2238.5</c:v>
                </c:pt>
                <c:pt idx="103">
                  <c:v>2256</c:v>
                </c:pt>
                <c:pt idx="104">
                  <c:v>2265</c:v>
                </c:pt>
                <c:pt idx="105">
                  <c:v>2282.5</c:v>
                </c:pt>
                <c:pt idx="106">
                  <c:v>2285.5</c:v>
                </c:pt>
                <c:pt idx="107">
                  <c:v>2317.5</c:v>
                </c:pt>
                <c:pt idx="108">
                  <c:v>2367.5</c:v>
                </c:pt>
                <c:pt idx="109">
                  <c:v>2882</c:v>
                </c:pt>
                <c:pt idx="110">
                  <c:v>2885</c:v>
                </c:pt>
                <c:pt idx="111">
                  <c:v>2896.5</c:v>
                </c:pt>
                <c:pt idx="112">
                  <c:v>2899.5</c:v>
                </c:pt>
                <c:pt idx="113">
                  <c:v>2902.5</c:v>
                </c:pt>
                <c:pt idx="114">
                  <c:v>3002</c:v>
                </c:pt>
                <c:pt idx="115">
                  <c:v>3005</c:v>
                </c:pt>
                <c:pt idx="116">
                  <c:v>3017</c:v>
                </c:pt>
                <c:pt idx="117">
                  <c:v>3125</c:v>
                </c:pt>
                <c:pt idx="118">
                  <c:v>3139.5</c:v>
                </c:pt>
                <c:pt idx="119">
                  <c:v>3180.5</c:v>
                </c:pt>
                <c:pt idx="120">
                  <c:v>3207</c:v>
                </c:pt>
                <c:pt idx="121">
                  <c:v>3210</c:v>
                </c:pt>
                <c:pt idx="122">
                  <c:v>3212.5</c:v>
                </c:pt>
                <c:pt idx="123">
                  <c:v>3213</c:v>
                </c:pt>
                <c:pt idx="124">
                  <c:v>3216</c:v>
                </c:pt>
                <c:pt idx="125">
                  <c:v>3218.5</c:v>
                </c:pt>
                <c:pt idx="126">
                  <c:v>3224.5</c:v>
                </c:pt>
                <c:pt idx="127">
                  <c:v>3248</c:v>
                </c:pt>
                <c:pt idx="128">
                  <c:v>3295</c:v>
                </c:pt>
                <c:pt idx="129">
                  <c:v>3312.5</c:v>
                </c:pt>
                <c:pt idx="130">
                  <c:v>3324</c:v>
                </c:pt>
                <c:pt idx="131">
                  <c:v>3324</c:v>
                </c:pt>
                <c:pt idx="132">
                  <c:v>3336</c:v>
                </c:pt>
                <c:pt idx="133">
                  <c:v>3347.5</c:v>
                </c:pt>
                <c:pt idx="134">
                  <c:v>3347.5</c:v>
                </c:pt>
                <c:pt idx="135">
                  <c:v>3350.5</c:v>
                </c:pt>
                <c:pt idx="136">
                  <c:v>4014.5</c:v>
                </c:pt>
                <c:pt idx="137">
                  <c:v>4017.5</c:v>
                </c:pt>
                <c:pt idx="138">
                  <c:v>4020.5</c:v>
                </c:pt>
                <c:pt idx="139">
                  <c:v>4026.5</c:v>
                </c:pt>
                <c:pt idx="140">
                  <c:v>4105.5</c:v>
                </c:pt>
                <c:pt idx="141">
                  <c:v>4111</c:v>
                </c:pt>
                <c:pt idx="142">
                  <c:v>4117.5</c:v>
                </c:pt>
                <c:pt idx="143">
                  <c:v>4202</c:v>
                </c:pt>
                <c:pt idx="144">
                  <c:v>4427.5</c:v>
                </c:pt>
                <c:pt idx="145">
                  <c:v>5050.5</c:v>
                </c:pt>
                <c:pt idx="146">
                  <c:v>5065</c:v>
                </c:pt>
                <c:pt idx="147">
                  <c:v>5091.5</c:v>
                </c:pt>
                <c:pt idx="148">
                  <c:v>5138.5</c:v>
                </c:pt>
                <c:pt idx="149">
                  <c:v>5141.5</c:v>
                </c:pt>
                <c:pt idx="150">
                  <c:v>5167.5</c:v>
                </c:pt>
                <c:pt idx="151">
                  <c:v>5176.5</c:v>
                </c:pt>
                <c:pt idx="152">
                  <c:v>5299</c:v>
                </c:pt>
                <c:pt idx="153">
                  <c:v>5305</c:v>
                </c:pt>
                <c:pt idx="154">
                  <c:v>5407.5</c:v>
                </c:pt>
                <c:pt idx="155">
                  <c:v>5486.5</c:v>
                </c:pt>
                <c:pt idx="156">
                  <c:v>5492.5</c:v>
                </c:pt>
                <c:pt idx="157">
                  <c:v>6133</c:v>
                </c:pt>
                <c:pt idx="158">
                  <c:v>6174</c:v>
                </c:pt>
                <c:pt idx="159">
                  <c:v>6387.5</c:v>
                </c:pt>
                <c:pt idx="160">
                  <c:v>6405.5</c:v>
                </c:pt>
                <c:pt idx="161">
                  <c:v>6420</c:v>
                </c:pt>
                <c:pt idx="162">
                  <c:v>6455</c:v>
                </c:pt>
                <c:pt idx="163">
                  <c:v>6625</c:v>
                </c:pt>
                <c:pt idx="164">
                  <c:v>7166</c:v>
                </c:pt>
                <c:pt idx="165">
                  <c:v>7298</c:v>
                </c:pt>
                <c:pt idx="166">
                  <c:v>7391.5</c:v>
                </c:pt>
                <c:pt idx="167">
                  <c:v>7394.5</c:v>
                </c:pt>
                <c:pt idx="168">
                  <c:v>7693</c:v>
                </c:pt>
                <c:pt idx="169">
                  <c:v>8295.5</c:v>
                </c:pt>
                <c:pt idx="170">
                  <c:v>8304.5</c:v>
                </c:pt>
                <c:pt idx="171">
                  <c:v>8538.5</c:v>
                </c:pt>
                <c:pt idx="172">
                  <c:v>8617.5</c:v>
                </c:pt>
                <c:pt idx="173">
                  <c:v>8620.5</c:v>
                </c:pt>
                <c:pt idx="174">
                  <c:v>8664.5</c:v>
                </c:pt>
                <c:pt idx="175">
                  <c:v>8708.5</c:v>
                </c:pt>
                <c:pt idx="176">
                  <c:v>9381</c:v>
                </c:pt>
                <c:pt idx="177">
                  <c:v>9396</c:v>
                </c:pt>
                <c:pt idx="178">
                  <c:v>9457.5</c:v>
                </c:pt>
                <c:pt idx="179">
                  <c:v>9472</c:v>
                </c:pt>
                <c:pt idx="180">
                  <c:v>9483.5</c:v>
                </c:pt>
                <c:pt idx="181">
                  <c:v>9501.5</c:v>
                </c:pt>
                <c:pt idx="182">
                  <c:v>9621</c:v>
                </c:pt>
                <c:pt idx="183">
                  <c:v>10464</c:v>
                </c:pt>
                <c:pt idx="184">
                  <c:v>10508</c:v>
                </c:pt>
                <c:pt idx="185">
                  <c:v>10522.5</c:v>
                </c:pt>
                <c:pt idx="186">
                  <c:v>10584</c:v>
                </c:pt>
                <c:pt idx="187">
                  <c:v>10589.5</c:v>
                </c:pt>
                <c:pt idx="188">
                  <c:v>10616</c:v>
                </c:pt>
                <c:pt idx="189">
                  <c:v>10791.5</c:v>
                </c:pt>
                <c:pt idx="190">
                  <c:v>11491</c:v>
                </c:pt>
                <c:pt idx="191">
                  <c:v>11561.5</c:v>
                </c:pt>
                <c:pt idx="192">
                  <c:v>11587.5</c:v>
                </c:pt>
                <c:pt idx="193">
                  <c:v>11657.5</c:v>
                </c:pt>
                <c:pt idx="194">
                  <c:v>11657.5</c:v>
                </c:pt>
                <c:pt idx="195">
                  <c:v>11657.5</c:v>
                </c:pt>
                <c:pt idx="196">
                  <c:v>11742.5</c:v>
                </c:pt>
                <c:pt idx="197">
                  <c:v>11810</c:v>
                </c:pt>
                <c:pt idx="198">
                  <c:v>11871.5</c:v>
                </c:pt>
                <c:pt idx="199">
                  <c:v>11912.5</c:v>
                </c:pt>
                <c:pt idx="200">
                  <c:v>12529.5</c:v>
                </c:pt>
                <c:pt idx="201">
                  <c:v>12532.5</c:v>
                </c:pt>
                <c:pt idx="202">
                  <c:v>12535.5</c:v>
                </c:pt>
                <c:pt idx="203">
                  <c:v>12746</c:v>
                </c:pt>
                <c:pt idx="204">
                  <c:v>13706</c:v>
                </c:pt>
                <c:pt idx="205">
                  <c:v>14923.5</c:v>
                </c:pt>
                <c:pt idx="206">
                  <c:v>15037.5</c:v>
                </c:pt>
                <c:pt idx="207">
                  <c:v>15119.5</c:v>
                </c:pt>
                <c:pt idx="208">
                  <c:v>15792.5</c:v>
                </c:pt>
                <c:pt idx="209">
                  <c:v>16059</c:v>
                </c:pt>
                <c:pt idx="210">
                  <c:v>16208</c:v>
                </c:pt>
                <c:pt idx="211">
                  <c:v>17121</c:v>
                </c:pt>
                <c:pt idx="212">
                  <c:v>17121</c:v>
                </c:pt>
                <c:pt idx="213">
                  <c:v>17124</c:v>
                </c:pt>
                <c:pt idx="214">
                  <c:v>17124</c:v>
                </c:pt>
                <c:pt idx="215">
                  <c:v>17896</c:v>
                </c:pt>
                <c:pt idx="216">
                  <c:v>18218.5</c:v>
                </c:pt>
                <c:pt idx="217">
                  <c:v>19017</c:v>
                </c:pt>
                <c:pt idx="218">
                  <c:v>19163.5</c:v>
                </c:pt>
                <c:pt idx="219">
                  <c:v>20067.5</c:v>
                </c:pt>
                <c:pt idx="220">
                  <c:v>20425</c:v>
                </c:pt>
                <c:pt idx="221">
                  <c:v>21203</c:v>
                </c:pt>
                <c:pt idx="222">
                  <c:v>21589.5</c:v>
                </c:pt>
                <c:pt idx="223">
                  <c:v>22168.5</c:v>
                </c:pt>
                <c:pt idx="224">
                  <c:v>23356.5</c:v>
                </c:pt>
                <c:pt idx="225">
                  <c:v>23602.5</c:v>
                </c:pt>
                <c:pt idx="226">
                  <c:v>24512.5</c:v>
                </c:pt>
                <c:pt idx="227">
                  <c:v>24796.5</c:v>
                </c:pt>
                <c:pt idx="228">
                  <c:v>25495.5</c:v>
                </c:pt>
                <c:pt idx="229">
                  <c:v>25817.5</c:v>
                </c:pt>
                <c:pt idx="230">
                  <c:v>26484.5</c:v>
                </c:pt>
                <c:pt idx="231">
                  <c:v>26727.5</c:v>
                </c:pt>
                <c:pt idx="232">
                  <c:v>27593.5</c:v>
                </c:pt>
                <c:pt idx="233">
                  <c:v>27909</c:v>
                </c:pt>
                <c:pt idx="234">
                  <c:v>28711.5</c:v>
                </c:pt>
                <c:pt idx="235">
                  <c:v>28880</c:v>
                </c:pt>
                <c:pt idx="236">
                  <c:v>29060</c:v>
                </c:pt>
                <c:pt idx="237">
                  <c:v>29785.5</c:v>
                </c:pt>
                <c:pt idx="238">
                  <c:v>30166</c:v>
                </c:pt>
                <c:pt idx="239">
                  <c:v>30925.5</c:v>
                </c:pt>
                <c:pt idx="240">
                  <c:v>31022</c:v>
                </c:pt>
                <c:pt idx="241">
                  <c:v>31193</c:v>
                </c:pt>
                <c:pt idx="242">
                  <c:v>31854</c:v>
                </c:pt>
                <c:pt idx="243">
                  <c:v>31939</c:v>
                </c:pt>
                <c:pt idx="244">
                  <c:v>32072.5</c:v>
                </c:pt>
                <c:pt idx="245">
                  <c:v>32177</c:v>
                </c:pt>
                <c:pt idx="246">
                  <c:v>32954.5</c:v>
                </c:pt>
                <c:pt idx="247">
                  <c:v>34022.5</c:v>
                </c:pt>
                <c:pt idx="248">
                  <c:v>35137.5</c:v>
                </c:pt>
                <c:pt idx="249">
                  <c:v>35435</c:v>
                </c:pt>
                <c:pt idx="250">
                  <c:v>36301</c:v>
                </c:pt>
                <c:pt idx="251">
                  <c:v>40661</c:v>
                </c:pt>
                <c:pt idx="252">
                  <c:v>40661.5</c:v>
                </c:pt>
                <c:pt idx="253">
                  <c:v>46015</c:v>
                </c:pt>
                <c:pt idx="254">
                  <c:v>47311</c:v>
                </c:pt>
                <c:pt idx="255">
                  <c:v>48219</c:v>
                </c:pt>
                <c:pt idx="256">
                  <c:v>48219</c:v>
                </c:pt>
                <c:pt idx="257">
                  <c:v>48219</c:v>
                </c:pt>
                <c:pt idx="258">
                  <c:v>50220.5</c:v>
                </c:pt>
                <c:pt idx="259">
                  <c:v>50422.5</c:v>
                </c:pt>
                <c:pt idx="260">
                  <c:v>50422.5</c:v>
                </c:pt>
                <c:pt idx="261">
                  <c:v>51484</c:v>
                </c:pt>
                <c:pt idx="262">
                  <c:v>52368.5</c:v>
                </c:pt>
                <c:pt idx="263">
                  <c:v>52683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150">
                  <c:v>-1.7534645777464851E-2</c:v>
                </c:pt>
                <c:pt idx="151">
                  <c:v>-1.7523193169434459E-2</c:v>
                </c:pt>
                <c:pt idx="152">
                  <c:v>-1.7367310449020748E-2</c:v>
                </c:pt>
                <c:pt idx="153">
                  <c:v>-1.7359675377000488E-2</c:v>
                </c:pt>
                <c:pt idx="154">
                  <c:v>-1.7229242896654322E-2</c:v>
                </c:pt>
                <c:pt idx="155">
                  <c:v>-1.7128714448387525E-2</c:v>
                </c:pt>
                <c:pt idx="156">
                  <c:v>-1.7121079376367261E-2</c:v>
                </c:pt>
                <c:pt idx="157">
                  <c:v>-1.6306035438204157E-2</c:v>
                </c:pt>
                <c:pt idx="158">
                  <c:v>-1.6253862446065692E-2</c:v>
                </c:pt>
                <c:pt idx="159">
                  <c:v>-1.598218113334466E-2</c:v>
                </c:pt>
                <c:pt idx="160">
                  <c:v>-1.5959275917283869E-2</c:v>
                </c:pt>
                <c:pt idx="161">
                  <c:v>-1.59408244932349E-2</c:v>
                </c:pt>
                <c:pt idx="162">
                  <c:v>-1.5896286573116696E-2</c:v>
                </c:pt>
                <c:pt idx="163">
                  <c:v>-1.5679959532542573E-2</c:v>
                </c:pt>
                <c:pt idx="164">
                  <c:v>-1.4991530538715504E-2</c:v>
                </c:pt>
                <c:pt idx="165">
                  <c:v>-1.4823558954269712E-2</c:v>
                </c:pt>
                <c:pt idx="166">
                  <c:v>-1.4704579081953943E-2</c:v>
                </c:pt>
                <c:pt idx="167">
                  <c:v>-1.4700761545943811E-2</c:v>
                </c:pt>
                <c:pt idx="168">
                  <c:v>-1.4320916712935715E-2</c:v>
                </c:pt>
                <c:pt idx="169">
                  <c:v>-1.3554228230900947E-2</c:v>
                </c:pt>
                <c:pt idx="170">
                  <c:v>-1.3542775622870552E-2</c:v>
                </c:pt>
                <c:pt idx="171">
                  <c:v>-1.3245007814080285E-2</c:v>
                </c:pt>
                <c:pt idx="172">
                  <c:v>-1.3144479365813486E-2</c:v>
                </c:pt>
                <c:pt idx="173">
                  <c:v>-1.3140661829803354E-2</c:v>
                </c:pt>
                <c:pt idx="174">
                  <c:v>-1.3084671301654758E-2</c:v>
                </c:pt>
                <c:pt idx="175">
                  <c:v>-1.3028680773506161E-2</c:v>
                </c:pt>
                <c:pt idx="176">
                  <c:v>-1.2172916451234989E-2</c:v>
                </c:pt>
                <c:pt idx="177">
                  <c:v>-1.215382877118433E-2</c:v>
                </c:pt>
                <c:pt idx="178">
                  <c:v>-1.2075569282976633E-2</c:v>
                </c:pt>
                <c:pt idx="179">
                  <c:v>-1.2057117858927663E-2</c:v>
                </c:pt>
                <c:pt idx="180">
                  <c:v>-1.2042483970888826E-2</c:v>
                </c:pt>
                <c:pt idx="181">
                  <c:v>-1.2019578754828035E-2</c:v>
                </c:pt>
                <c:pt idx="182">
                  <c:v>-1.1867513570424459E-2</c:v>
                </c:pt>
                <c:pt idx="183">
                  <c:v>-1.0794785951577473E-2</c:v>
                </c:pt>
                <c:pt idx="184">
                  <c:v>-1.0738795423428876E-2</c:v>
                </c:pt>
                <c:pt idx="185">
                  <c:v>-1.0720343999379905E-2</c:v>
                </c:pt>
                <c:pt idx="186">
                  <c:v>-1.0642084511172208E-2</c:v>
                </c:pt>
                <c:pt idx="187">
                  <c:v>-1.0635085695153633E-2</c:v>
                </c:pt>
                <c:pt idx="188">
                  <c:v>-1.0601364127064137E-2</c:v>
                </c:pt>
                <c:pt idx="189">
                  <c:v>-1.0378038270471438E-2</c:v>
                </c:pt>
                <c:pt idx="190">
                  <c:v>-9.4879161241090797E-3</c:v>
                </c:pt>
                <c:pt idx="191">
                  <c:v>-9.398204027870987E-3</c:v>
                </c:pt>
                <c:pt idx="192">
                  <c:v>-9.3651187157831797E-3</c:v>
                </c:pt>
                <c:pt idx="193">
                  <c:v>-9.2760428755467757E-3</c:v>
                </c:pt>
                <c:pt idx="194">
                  <c:v>-9.2760428755467757E-3</c:v>
                </c:pt>
                <c:pt idx="195">
                  <c:v>-9.2760428755467757E-3</c:v>
                </c:pt>
                <c:pt idx="196">
                  <c:v>-9.1678793552597126E-3</c:v>
                </c:pt>
                <c:pt idx="197">
                  <c:v>-9.0819847950317518E-3</c:v>
                </c:pt>
                <c:pt idx="198">
                  <c:v>-9.0037253068240529E-3</c:v>
                </c:pt>
                <c:pt idx="199">
                  <c:v>-8.9515523146855881E-3</c:v>
                </c:pt>
                <c:pt idx="200">
                  <c:v>-8.1664124086018516E-3</c:v>
                </c:pt>
                <c:pt idx="201">
                  <c:v>-8.1625948725917198E-3</c:v>
                </c:pt>
                <c:pt idx="202">
                  <c:v>-8.158777336581588E-3</c:v>
                </c:pt>
                <c:pt idx="203">
                  <c:v>-7.8909135598706839E-3</c:v>
                </c:pt>
                <c:pt idx="204">
                  <c:v>-6.6693020366285667E-3</c:v>
                </c:pt>
                <c:pt idx="205">
                  <c:v>-5.120018672516817E-3</c:v>
                </c:pt>
                <c:pt idx="206">
                  <c:v>-4.9749523041318147E-3</c:v>
                </c:pt>
                <c:pt idx="207">
                  <c:v>-4.8706063198548817E-3</c:v>
                </c:pt>
                <c:pt idx="208">
                  <c:v>-4.0142057415820213E-3</c:v>
                </c:pt>
                <c:pt idx="209">
                  <c:v>-3.6750812926819969E-3</c:v>
                </c:pt>
                <c:pt idx="210">
                  <c:v>-3.4854770041787934E-3</c:v>
                </c:pt>
                <c:pt idx="211">
                  <c:v>-2.3236735450954012E-3</c:v>
                </c:pt>
                <c:pt idx="212">
                  <c:v>-2.3236735450954012E-3</c:v>
                </c:pt>
                <c:pt idx="213">
                  <c:v>-2.3198560090852693E-3</c:v>
                </c:pt>
                <c:pt idx="214">
                  <c:v>-2.3198560090852693E-3</c:v>
                </c:pt>
                <c:pt idx="215">
                  <c:v>-1.3374767424780658E-3</c:v>
                </c:pt>
                <c:pt idx="216">
                  <c:v>-9.2709162138891743E-4</c:v>
                </c:pt>
                <c:pt idx="217">
                  <c:v>8.9009213307785634E-5</c:v>
                </c:pt>
                <c:pt idx="218">
                  <c:v>2.7543222180254415E-4</c:v>
                </c:pt>
                <c:pt idx="219">
                  <c:v>1.425783072855541E-3</c:v>
                </c:pt>
                <c:pt idx="220">
                  <c:v>1.8807061140628939E-3</c:v>
                </c:pt>
                <c:pt idx="221">
                  <c:v>2.8707204526903611E-3</c:v>
                </c:pt>
                <c:pt idx="222">
                  <c:v>3.3625463419956515E-3</c:v>
                </c:pt>
                <c:pt idx="223">
                  <c:v>4.0993307919510551E-3</c:v>
                </c:pt>
                <c:pt idx="224">
                  <c:v>5.6110750519631769E-3</c:v>
                </c:pt>
                <c:pt idx="225">
                  <c:v>5.924113004793969E-3</c:v>
                </c:pt>
                <c:pt idx="226">
                  <c:v>7.0820989278672294E-3</c:v>
                </c:pt>
                <c:pt idx="227">
                  <c:v>7.4434923368263545E-3</c:v>
                </c:pt>
                <c:pt idx="228">
                  <c:v>8.332978227187024E-3</c:v>
                </c:pt>
                <c:pt idx="229">
                  <c:v>8.7427270922744854E-3</c:v>
                </c:pt>
                <c:pt idx="230">
                  <c:v>9.5914925985270821E-3</c:v>
                </c:pt>
                <c:pt idx="231">
                  <c:v>9.9007130153477424E-3</c:v>
                </c:pt>
                <c:pt idx="232">
                  <c:v>1.1002708410272406E-2</c:v>
                </c:pt>
                <c:pt idx="233">
                  <c:v>1.1404185947337914E-2</c:v>
                </c:pt>
                <c:pt idx="234">
                  <c:v>1.2425376830048122E-2</c:v>
                </c:pt>
                <c:pt idx="235">
                  <c:v>1.2639795102617181E-2</c:v>
                </c:pt>
                <c:pt idx="236">
                  <c:v>1.2868847263225083E-2</c:v>
                </c:pt>
                <c:pt idx="237">
                  <c:v>1.3792054721675245E-2</c:v>
                </c:pt>
                <c:pt idx="238">
                  <c:v>1.4276245538960272E-2</c:v>
                </c:pt>
                <c:pt idx="239">
                  <c:v>1.5242718405525262E-2</c:v>
                </c:pt>
                <c:pt idx="240">
                  <c:v>1.5365515813851163E-2</c:v>
                </c:pt>
                <c:pt idx="241">
                  <c:v>1.5583115366428667E-2</c:v>
                </c:pt>
                <c:pt idx="242">
                  <c:v>1.6424245800661E-2</c:v>
                </c:pt>
                <c:pt idx="243">
                  <c:v>1.6532409320948058E-2</c:v>
                </c:pt>
                <c:pt idx="244">
                  <c:v>1.6702289673398915E-2</c:v>
                </c:pt>
                <c:pt idx="245">
                  <c:v>1.6835267177751835E-2</c:v>
                </c:pt>
                <c:pt idx="246">
                  <c:v>1.7824645260377615E-2</c:v>
                </c:pt>
                <c:pt idx="247">
                  <c:v>1.9183688079984475E-2</c:v>
                </c:pt>
                <c:pt idx="248">
                  <c:v>2.0602538963750062E-2</c:v>
                </c:pt>
                <c:pt idx="249">
                  <c:v>2.0981111284754779E-2</c:v>
                </c:pt>
                <c:pt idx="250">
                  <c:v>2.2083106679679443E-2</c:v>
                </c:pt>
                <c:pt idx="251">
                  <c:v>2.7631259014404067E-2</c:v>
                </c:pt>
                <c:pt idx="252">
                  <c:v>2.7631895270405757E-2</c:v>
                </c:pt>
                <c:pt idx="253">
                  <c:v>3.4444288280485638E-2</c:v>
                </c:pt>
                <c:pt idx="254">
                  <c:v>3.6093463836862495E-2</c:v>
                </c:pt>
                <c:pt idx="255">
                  <c:v>3.7248904735928998E-2</c:v>
                </c:pt>
                <c:pt idx="256">
                  <c:v>3.7248904735928998E-2</c:v>
                </c:pt>
                <c:pt idx="257">
                  <c:v>3.7248904735928998E-2</c:v>
                </c:pt>
                <c:pt idx="258">
                  <c:v>3.9795837510688478E-2</c:v>
                </c:pt>
                <c:pt idx="259">
                  <c:v>4.0052884935370681E-2</c:v>
                </c:pt>
                <c:pt idx="260">
                  <c:v>4.0052884935370681E-2</c:v>
                </c:pt>
                <c:pt idx="261">
                  <c:v>4.1403656426955579E-2</c:v>
                </c:pt>
                <c:pt idx="262">
                  <c:v>4.2529193293942724E-2</c:v>
                </c:pt>
                <c:pt idx="263">
                  <c:v>4.2929398319004858E-2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227-4BFA-A96E-A4A90FBAB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092888"/>
        <c:axId val="1"/>
      </c:scatterChart>
      <c:valAx>
        <c:axId val="89509288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6474227955548111"/>
              <c:y val="0.856751625055132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06252144013917E-2"/>
              <c:y val="0.383977787900479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092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13389815634746"/>
          <c:y val="0.92011279581787808"/>
          <c:w val="0.75835930083207681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200025</xdr:colOff>
      <xdr:row>0</xdr:row>
      <xdr:rowOff>0</xdr:rowOff>
    </xdr:from>
    <xdr:to>
      <xdr:col>44</xdr:col>
      <xdr:colOff>390525</xdr:colOff>
      <xdr:row>18</xdr:row>
      <xdr:rowOff>28575</xdr:rowOff>
    </xdr:to>
    <xdr:graphicFrame macro="">
      <xdr:nvGraphicFramePr>
        <xdr:cNvPr id="1038" name="Chart 6">
          <a:extLst>
            <a:ext uri="{FF2B5EF4-FFF2-40B4-BE49-F238E27FC236}">
              <a16:creationId xmlns:a16="http://schemas.microsoft.com/office/drawing/2014/main" id="{FFEF66F8-EA88-A234-9920-C997874A4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142875</xdr:colOff>
      <xdr:row>0</xdr:row>
      <xdr:rowOff>0</xdr:rowOff>
    </xdr:from>
    <xdr:to>
      <xdr:col>17</xdr:col>
      <xdr:colOff>152400</xdr:colOff>
      <xdr:row>18</xdr:row>
      <xdr:rowOff>38100</xdr:rowOff>
    </xdr:to>
    <xdr:graphicFrame macro="">
      <xdr:nvGraphicFramePr>
        <xdr:cNvPr id="1039" name="Chart 7">
          <a:extLst>
            <a:ext uri="{FF2B5EF4-FFF2-40B4-BE49-F238E27FC236}">
              <a16:creationId xmlns:a16="http://schemas.microsoft.com/office/drawing/2014/main" id="{954AC386-B13F-E64B-DFCA-6D9EC702B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171450</xdr:colOff>
      <xdr:row>0</xdr:row>
      <xdr:rowOff>123825</xdr:rowOff>
    </xdr:from>
    <xdr:to>
      <xdr:col>26</xdr:col>
      <xdr:colOff>266700</xdr:colOff>
      <xdr:row>18</xdr:row>
      <xdr:rowOff>171450</xdr:rowOff>
    </xdr:to>
    <xdr:graphicFrame macro="">
      <xdr:nvGraphicFramePr>
        <xdr:cNvPr id="1040" name="Chart 10">
          <a:extLst>
            <a:ext uri="{FF2B5EF4-FFF2-40B4-BE49-F238E27FC236}">
              <a16:creationId xmlns:a16="http://schemas.microsoft.com/office/drawing/2014/main" id="{FF44E28E-4F27-A0D2-1E43-DB89A8A3A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03.pdf" TargetMode="External"/><Relationship Id="rId3" Type="http://schemas.openxmlformats.org/officeDocument/2006/relationships/hyperlink" Target="http://vsolj.cetus-net.org/no39.pdf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vsolj.cetus-net.org/vsoljno51.pdf" TargetMode="External"/><Relationship Id="rId2" Type="http://schemas.openxmlformats.org/officeDocument/2006/relationships/hyperlink" Target="http://vsolj.cetus-net.org/no47.pdf" TargetMode="External"/><Relationship Id="rId1" Type="http://schemas.openxmlformats.org/officeDocument/2006/relationships/hyperlink" Target="http://vsolj.cetus-net.org/no47.pdf" TargetMode="External"/><Relationship Id="rId6" Type="http://schemas.openxmlformats.org/officeDocument/2006/relationships/hyperlink" Target="http://www.konkoly.hu/cgi-bin/IBVS?5378" TargetMode="External"/><Relationship Id="rId11" Type="http://schemas.openxmlformats.org/officeDocument/2006/relationships/hyperlink" Target="http://vsolj.cetus-net.org/vsoljno51.pdf" TargetMode="External"/><Relationship Id="rId5" Type="http://schemas.openxmlformats.org/officeDocument/2006/relationships/hyperlink" Target="http://vsolj.cetus-net.org/no40.pdf" TargetMode="External"/><Relationship Id="rId10" Type="http://schemas.openxmlformats.org/officeDocument/2006/relationships/hyperlink" Target="http://vsolj.cetus-net.org/no45.pdf" TargetMode="External"/><Relationship Id="rId4" Type="http://schemas.openxmlformats.org/officeDocument/2006/relationships/hyperlink" Target="http://vsolj.cetus-net.org/no39.pdf" TargetMode="External"/><Relationship Id="rId9" Type="http://schemas.openxmlformats.org/officeDocument/2006/relationships/hyperlink" Target="http://vsolj.cetus-net.org/no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2541"/>
  <sheetViews>
    <sheetView tabSelected="1" workbookViewId="0">
      <pane xSplit="14" ySplit="19" topLeftCell="AR137" activePane="bottomRight" state="frozen"/>
      <selection pane="topRight" activeCell="O1" sqref="O1"/>
      <selection pane="bottomLeft" activeCell="A20" sqref="A20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6" width="10.28515625" customWidth="1"/>
    <col min="27" max="27" width="12.140625" customWidth="1"/>
    <col min="28" max="28" width="9.42578125" customWidth="1"/>
    <col min="29" max="31" width="10.42578125" customWidth="1"/>
    <col min="32" max="32" width="10.5703125" customWidth="1"/>
    <col min="33" max="33" width="10.28515625" customWidth="1"/>
    <col min="34" max="37" width="9.42578125" customWidth="1"/>
    <col min="38" max="52" width="10.28515625" customWidth="1"/>
    <col min="53" max="53" width="11.85546875" customWidth="1"/>
    <col min="54" max="54" width="14.7109375" customWidth="1"/>
  </cols>
  <sheetData>
    <row r="1" spans="1:64" ht="21" thickBot="1">
      <c r="A1" s="1" t="s">
        <v>82</v>
      </c>
      <c r="V1" s="4" t="s">
        <v>60</v>
      </c>
      <c r="W1" s="6" t="s">
        <v>71</v>
      </c>
      <c r="AA1" s="51" t="s">
        <v>18</v>
      </c>
      <c r="AB1" s="52"/>
      <c r="AC1" s="52" t="s">
        <v>19</v>
      </c>
      <c r="AD1" s="52" t="s">
        <v>20</v>
      </c>
      <c r="AE1" s="53"/>
      <c r="AM1" s="54"/>
      <c r="AW1" s="55" t="s">
        <v>60</v>
      </c>
      <c r="AX1" s="56" t="s">
        <v>14</v>
      </c>
      <c r="AY1" s="6" t="s">
        <v>21</v>
      </c>
      <c r="AZ1" s="57" t="s">
        <v>22</v>
      </c>
      <c r="BA1" s="58" t="s">
        <v>23</v>
      </c>
      <c r="BB1" s="57" t="s">
        <v>24</v>
      </c>
      <c r="BC1" s="58" t="s">
        <v>25</v>
      </c>
      <c r="BD1" s="57" t="s">
        <v>26</v>
      </c>
      <c r="BE1" s="59" t="s">
        <v>27</v>
      </c>
      <c r="BF1" s="58" t="s">
        <v>28</v>
      </c>
      <c r="BG1" s="57" t="s">
        <v>29</v>
      </c>
      <c r="BH1" s="59" t="s">
        <v>30</v>
      </c>
      <c r="BI1" s="58" t="s">
        <v>31</v>
      </c>
      <c r="BJ1" s="57" t="s">
        <v>32</v>
      </c>
      <c r="BK1" s="59" t="s">
        <v>33</v>
      </c>
      <c r="BL1" s="60" t="s">
        <v>12</v>
      </c>
    </row>
    <row r="2" spans="1:64" ht="16.5" thickBot="1">
      <c r="A2" t="s">
        <v>73</v>
      </c>
      <c r="B2" s="10" t="s">
        <v>81</v>
      </c>
      <c r="V2">
        <v>-20000</v>
      </c>
      <c r="W2">
        <f>+D$11+D$12*V2+D$13*V2^2</f>
        <v>3.5287246437384664E-2</v>
      </c>
      <c r="AA2" s="61" t="s">
        <v>0</v>
      </c>
      <c r="AB2" s="62">
        <f>C7</f>
        <v>41645.390200000002</v>
      </c>
      <c r="AC2" s="63" t="s">
        <v>1</v>
      </c>
      <c r="AD2" s="62">
        <f>C8</f>
        <v>0.340809368</v>
      </c>
      <c r="AE2" s="64" t="s">
        <v>15</v>
      </c>
      <c r="AL2" s="3"/>
      <c r="AW2" s="65">
        <v>-20000</v>
      </c>
      <c r="AX2" s="65">
        <f t="shared" ref="AX2:AX65" si="0">AB$3+AB$4*AW2+AB$5*AW2^2+AZ2</f>
        <v>4.2006178450257517E-2</v>
      </c>
      <c r="AY2" s="66">
        <f t="shared" ref="AY2:AY65" si="1">AB$3+AB$4*AW2+AB$5*AW2^2</f>
        <v>3.5287246437384664E-2</v>
      </c>
      <c r="AZ2" s="67">
        <f t="shared" ref="AZ2:AZ65" si="2">$AB$6*($AB$11/BA2*BB2+$AB$12)</f>
        <v>6.7189320128728516E-3</v>
      </c>
      <c r="BA2">
        <f t="shared" ref="BA2:BA65" si="3">1+$AB$7*COS(BC2)</f>
        <v>0.50645696212978675</v>
      </c>
      <c r="BB2">
        <f t="shared" ref="BB2:BB65" si="4">SIN(BC2+RADIANS($AB$9))</f>
        <v>0.97259139015445206</v>
      </c>
      <c r="BC2">
        <f t="shared" ref="BC2:BC65" si="5">2*ATAN(BD2)</f>
        <v>-2.4734215275403768</v>
      </c>
      <c r="BD2">
        <f t="shared" ref="BD2:BD65" si="6">SQRT((1+$AB$7)/(1-$AB$7))*TAN(BE2/2)</f>
        <v>-2.8810457844265094</v>
      </c>
      <c r="BE2">
        <f t="shared" ref="BE2:BK17" si="7">$BL2+$AB$7*SIN(BF2)</f>
        <v>23.248408799903807</v>
      </c>
      <c r="BF2">
        <f t="shared" si="7"/>
        <v>23.248410569159336</v>
      </c>
      <c r="BG2">
        <f t="shared" si="7"/>
        <v>23.248401445719946</v>
      </c>
      <c r="BH2">
        <f t="shared" si="7"/>
        <v>23.248448494895889</v>
      </c>
      <c r="BI2">
        <f t="shared" si="7"/>
        <v>23.248205937495705</v>
      </c>
      <c r="BJ2">
        <f t="shared" si="7"/>
        <v>23.249458368474723</v>
      </c>
      <c r="BK2">
        <f t="shared" si="7"/>
        <v>23.243042640364042</v>
      </c>
      <c r="BL2">
        <f t="shared" ref="BL2:BL65" si="8">RADIANS($AB$9)+$AB$18*(AW2-AB$15)</f>
        <v>23.846509209934844</v>
      </c>
    </row>
    <row r="3" spans="1:64" ht="13.5" thickBot="1">
      <c r="V3">
        <v>-15000</v>
      </c>
      <c r="W3">
        <f t="shared" ref="W3:W15" si="9">+D$11+D$12*V3+D$13*V3^2</f>
        <v>2.2846999720113961E-2</v>
      </c>
      <c r="Z3">
        <v>0.03</v>
      </c>
      <c r="AA3" s="68" t="s">
        <v>34</v>
      </c>
      <c r="AB3" s="69">
        <f t="shared" ref="AB3:AB10" si="10">AC3*AD3</f>
        <v>-1.4356034188584789E-3</v>
      </c>
      <c r="AC3" s="70">
        <v>-0.14356034188584788</v>
      </c>
      <c r="AD3" s="71">
        <v>0.01</v>
      </c>
      <c r="AE3" s="72"/>
      <c r="AF3" s="70">
        <v>0.37760579574058167</v>
      </c>
      <c r="AG3" s="70">
        <v>0.37760579574058167</v>
      </c>
      <c r="AH3" s="70">
        <v>-0.14356034188584788</v>
      </c>
      <c r="AI3" s="70"/>
      <c r="AJ3" s="70"/>
      <c r="AK3" s="70"/>
      <c r="AL3" s="70"/>
      <c r="AM3" s="70"/>
      <c r="AW3" s="65">
        <v>-19500</v>
      </c>
      <c r="AX3" s="65">
        <f t="shared" si="0"/>
        <v>3.8853741310666504E-2</v>
      </c>
      <c r="AY3" s="66">
        <f t="shared" si="1"/>
        <v>3.3945435738061296E-2</v>
      </c>
      <c r="AZ3" s="67">
        <f t="shared" si="2"/>
        <v>4.9083055726052097E-3</v>
      </c>
      <c r="BA3">
        <f t="shared" si="3"/>
        <v>0.63367152965333595</v>
      </c>
      <c r="BB3">
        <f t="shared" si="4"/>
        <v>0.99894225708064777</v>
      </c>
      <c r="BC3">
        <f t="shared" si="5"/>
        <v>-2.1927541950575553</v>
      </c>
      <c r="BD3">
        <f t="shared" si="6"/>
        <v>-1.9472757115249648</v>
      </c>
      <c r="BE3">
        <f t="shared" si="7"/>
        <v>23.634799297320296</v>
      </c>
      <c r="BF3">
        <f t="shared" si="7"/>
        <v>23.634799358624068</v>
      </c>
      <c r="BG3">
        <f t="shared" si="7"/>
        <v>23.63480069808994</v>
      </c>
      <c r="BH3">
        <f t="shared" si="7"/>
        <v>23.634829958814983</v>
      </c>
      <c r="BI3">
        <f t="shared" si="7"/>
        <v>23.635466260743915</v>
      </c>
      <c r="BJ3">
        <f t="shared" si="7"/>
        <v>23.648151463083959</v>
      </c>
      <c r="BK3">
        <f t="shared" si="7"/>
        <v>23.780962713412048</v>
      </c>
      <c r="BL3">
        <f t="shared" si="8"/>
        <v>24.261883838219092</v>
      </c>
    </row>
    <row r="4" spans="1:64" ht="13.5" thickBot="1">
      <c r="A4" s="5" t="s">
        <v>83</v>
      </c>
      <c r="C4" s="8">
        <v>41645.390200000002</v>
      </c>
      <c r="D4" s="9">
        <v>0.340809368</v>
      </c>
      <c r="V4">
        <v>-10000</v>
      </c>
      <c r="W4">
        <f t="shared" si="9"/>
        <v>1.2579775838316532E-2</v>
      </c>
      <c r="Z4">
        <v>-2.5000000000000002E-6</v>
      </c>
      <c r="AA4" s="73" t="s">
        <v>35</v>
      </c>
      <c r="AB4" s="74">
        <f t="shared" si="10"/>
        <v>-9.6693335862284439E-7</v>
      </c>
      <c r="AC4" s="75">
        <v>-9.6693335862284435</v>
      </c>
      <c r="AD4" s="76">
        <v>9.9999999999999995E-8</v>
      </c>
      <c r="AE4" s="72"/>
      <c r="AF4" s="75">
        <v>-7.4203963008825156</v>
      </c>
      <c r="AG4" s="75">
        <v>-7.4203963008825156</v>
      </c>
      <c r="AH4" s="75">
        <v>-9.6693335862284435</v>
      </c>
      <c r="AI4" s="75"/>
      <c r="AJ4" s="75"/>
      <c r="AK4" s="75"/>
      <c r="AL4" s="75"/>
      <c r="AM4" s="75"/>
      <c r="AW4" s="65">
        <v>-19000</v>
      </c>
      <c r="AX4" s="65">
        <f t="shared" si="0"/>
        <v>3.4004347230196935E-2</v>
      </c>
      <c r="AY4" s="66">
        <f t="shared" si="1"/>
        <v>3.2625355267092662E-2</v>
      </c>
      <c r="AZ4" s="67">
        <f t="shared" si="2"/>
        <v>1.3789919631042712E-3</v>
      </c>
      <c r="BA4">
        <f t="shared" si="3"/>
        <v>0.93374967244396823</v>
      </c>
      <c r="BB4">
        <f t="shared" si="4"/>
        <v>0.84598183727068199</v>
      </c>
      <c r="BC4">
        <f t="shared" si="5"/>
        <v>-1.6763601853365895</v>
      </c>
      <c r="BD4">
        <f t="shared" si="6"/>
        <v>-1.1115555926208291</v>
      </c>
      <c r="BE4">
        <f t="shared" si="7"/>
        <v>24.156957405856261</v>
      </c>
      <c r="BF4">
        <f t="shared" si="7"/>
        <v>24.158077056250505</v>
      </c>
      <c r="BG4">
        <f t="shared" si="7"/>
        <v>24.161241401908431</v>
      </c>
      <c r="BH4">
        <f t="shared" si="7"/>
        <v>24.17010631299382</v>
      </c>
      <c r="BI4">
        <f t="shared" si="7"/>
        <v>24.194362738352297</v>
      </c>
      <c r="BJ4">
        <f t="shared" si="7"/>
        <v>24.256994351279452</v>
      </c>
      <c r="BK4">
        <f t="shared" si="7"/>
        <v>24.400672840236741</v>
      </c>
      <c r="BL4">
        <f t="shared" si="8"/>
        <v>24.677258466503343</v>
      </c>
    </row>
    <row r="5" spans="1:64">
      <c r="A5" s="14" t="s">
        <v>86</v>
      </c>
      <c r="B5" s="15"/>
      <c r="C5" s="16">
        <v>-9.5</v>
      </c>
      <c r="D5" s="15" t="s">
        <v>87</v>
      </c>
      <c r="V5">
        <v>-5000</v>
      </c>
      <c r="W5">
        <f t="shared" si="9"/>
        <v>4.4855747919923849E-3</v>
      </c>
      <c r="Z5">
        <v>3E-11</v>
      </c>
      <c r="AA5" s="73" t="s">
        <v>17</v>
      </c>
      <c r="AB5" s="74">
        <f t="shared" si="10"/>
        <v>4.3460456709465647E-11</v>
      </c>
      <c r="AC5" s="75">
        <v>4.3460456709465651</v>
      </c>
      <c r="AD5" s="71">
        <v>9.9999999999999994E-12</v>
      </c>
      <c r="AE5" s="72"/>
      <c r="AF5" s="75">
        <v>3.2043484500661794</v>
      </c>
      <c r="AG5" s="75">
        <v>3.2043484500661794</v>
      </c>
      <c r="AH5" s="75">
        <v>4.3460456709465651</v>
      </c>
      <c r="AI5" s="75"/>
      <c r="AJ5" s="75"/>
      <c r="AK5" s="75"/>
      <c r="AL5" s="75"/>
      <c r="AM5" s="75"/>
      <c r="AW5" s="65">
        <v>-18500</v>
      </c>
      <c r="AX5" s="65">
        <f t="shared" si="0"/>
        <v>2.6522242554164834E-2</v>
      </c>
      <c r="AY5" s="66">
        <f t="shared" si="1"/>
        <v>3.1327005024478757E-2</v>
      </c>
      <c r="AZ5" s="67">
        <f t="shared" si="2"/>
        <v>-4.8047624703139256E-3</v>
      </c>
      <c r="BA5">
        <f t="shared" si="3"/>
        <v>1.6136601108104136</v>
      </c>
      <c r="BB5">
        <f t="shared" si="4"/>
        <v>-0.43353342357582897</v>
      </c>
      <c r="BC5">
        <f t="shared" si="5"/>
        <v>-0.21954616838560129</v>
      </c>
      <c r="BD5">
        <f t="shared" si="6"/>
        <v>-0.11021614654447717</v>
      </c>
      <c r="BE5">
        <f t="shared" si="7"/>
        <v>25.027598527298132</v>
      </c>
      <c r="BF5">
        <f t="shared" si="7"/>
        <v>25.029121602102816</v>
      </c>
      <c r="BG5">
        <f t="shared" si="7"/>
        <v>25.031556735146129</v>
      </c>
      <c r="BH5">
        <f t="shared" si="7"/>
        <v>25.035448847135079</v>
      </c>
      <c r="BI5">
        <f t="shared" si="7"/>
        <v>25.041666627963991</v>
      </c>
      <c r="BJ5">
        <f t="shared" si="7"/>
        <v>25.051592523416499</v>
      </c>
      <c r="BK5">
        <f t="shared" si="7"/>
        <v>25.067421768393519</v>
      </c>
      <c r="BL5">
        <f t="shared" si="8"/>
        <v>25.092633094787594</v>
      </c>
    </row>
    <row r="6" spans="1:64">
      <c r="A6" s="5" t="s">
        <v>51</v>
      </c>
      <c r="V6">
        <v>0</v>
      </c>
      <c r="W6">
        <f t="shared" si="9"/>
        <v>-1.4356034188584789E-3</v>
      </c>
      <c r="AA6" s="73" t="s">
        <v>36</v>
      </c>
      <c r="AB6" s="74">
        <f t="shared" si="10"/>
        <v>8.7059829963143359E-3</v>
      </c>
      <c r="AC6" s="75">
        <v>0.87059829963143354</v>
      </c>
      <c r="AD6" s="71">
        <v>0.01</v>
      </c>
      <c r="AE6" s="72" t="s">
        <v>15</v>
      </c>
      <c r="AF6" s="75">
        <v>0.8</v>
      </c>
      <c r="AG6" s="75">
        <v>0.8</v>
      </c>
      <c r="AH6" s="75">
        <v>0.87059829963143354</v>
      </c>
      <c r="AI6" s="75"/>
      <c r="AJ6" s="75"/>
      <c r="AK6" s="75"/>
      <c r="AL6" s="75"/>
      <c r="AM6" s="75"/>
      <c r="AW6" s="65">
        <v>-18000</v>
      </c>
      <c r="AX6" s="71">
        <f t="shared" si="0"/>
        <v>2.2495607006873312E-2</v>
      </c>
      <c r="AY6">
        <f t="shared" si="1"/>
        <v>3.0050385010219588E-2</v>
      </c>
      <c r="AZ6">
        <f t="shared" si="2"/>
        <v>-7.5547780033462762E-3</v>
      </c>
      <c r="BA6">
        <f t="shared" si="3"/>
        <v>1.0382687007523572</v>
      </c>
      <c r="BB6">
        <f t="shared" si="4"/>
        <v>-0.82133201409424017</v>
      </c>
      <c r="BC6">
        <f t="shared" si="5"/>
        <v>1.5098941888023429</v>
      </c>
      <c r="BD6">
        <f t="shared" si="6"/>
        <v>0.94087985897402315</v>
      </c>
      <c r="BE6">
        <f t="shared" si="7"/>
        <v>25.977115863783638</v>
      </c>
      <c r="BF6">
        <f t="shared" si="7"/>
        <v>25.974916922066793</v>
      </c>
      <c r="BG6">
        <f t="shared" si="7"/>
        <v>25.969679796725845</v>
      </c>
      <c r="BH6">
        <f t="shared" si="7"/>
        <v>25.957327307065245</v>
      </c>
      <c r="BI6">
        <f t="shared" si="7"/>
        <v>25.928823120506177</v>
      </c>
      <c r="BJ6">
        <f t="shared" si="7"/>
        <v>25.865989047421483</v>
      </c>
      <c r="BK6">
        <f t="shared" si="7"/>
        <v>25.738458376244918</v>
      </c>
      <c r="BL6">
        <f t="shared" si="8"/>
        <v>25.508007723071842</v>
      </c>
    </row>
    <row r="7" spans="1:64">
      <c r="A7" t="s">
        <v>52</v>
      </c>
      <c r="C7">
        <f>+C4</f>
        <v>41645.390200000002</v>
      </c>
      <c r="V7">
        <v>5000</v>
      </c>
      <c r="W7">
        <f t="shared" si="9"/>
        <v>-5.1837587942360598E-3</v>
      </c>
      <c r="AA7" s="77" t="s">
        <v>42</v>
      </c>
      <c r="AB7" s="78">
        <f t="shared" si="10"/>
        <v>0.62875244022212617</v>
      </c>
      <c r="AC7" s="75">
        <v>0.62875244022212617</v>
      </c>
      <c r="AD7" s="65">
        <v>1</v>
      </c>
      <c r="AE7" s="72"/>
      <c r="AF7" s="75">
        <v>0.34575009591939238</v>
      </c>
      <c r="AG7" s="75">
        <v>0.34575009591939238</v>
      </c>
      <c r="AH7" s="75">
        <v>0.62875244022212617</v>
      </c>
      <c r="AI7" s="75"/>
      <c r="AJ7" s="75"/>
      <c r="AK7" s="75"/>
      <c r="AL7" s="75"/>
      <c r="AM7" s="75"/>
      <c r="AW7" s="65">
        <v>-17500</v>
      </c>
      <c r="AX7" s="71">
        <f t="shared" si="0"/>
        <v>2.2692188275941098E-2</v>
      </c>
      <c r="AY7">
        <f t="shared" si="1"/>
        <v>2.8795495224315151E-2</v>
      </c>
      <c r="AZ7">
        <f t="shared" si="2"/>
        <v>-6.103306948374054E-3</v>
      </c>
      <c r="BA7">
        <f t="shared" si="3"/>
        <v>0.6716927199722611</v>
      </c>
      <c r="BB7">
        <f t="shared" si="4"/>
        <v>-0.34614805439306551</v>
      </c>
      <c r="BC7">
        <f t="shared" si="5"/>
        <v>2.1201741060533075</v>
      </c>
      <c r="BD7">
        <f t="shared" si="6"/>
        <v>1.7847891330202295</v>
      </c>
      <c r="BE7">
        <f t="shared" si="7"/>
        <v>26.544166539236311</v>
      </c>
      <c r="BF7">
        <f t="shared" si="7"/>
        <v>26.544163941749026</v>
      </c>
      <c r="BG7">
        <f t="shared" si="7"/>
        <v>26.544137912464429</v>
      </c>
      <c r="BH7">
        <f t="shared" si="7"/>
        <v>26.543877306701646</v>
      </c>
      <c r="BI7">
        <f t="shared" si="7"/>
        <v>26.541290993933217</v>
      </c>
      <c r="BJ7">
        <f t="shared" si="7"/>
        <v>26.517546519276102</v>
      </c>
      <c r="BK7">
        <f t="shared" si="7"/>
        <v>26.370302338268051</v>
      </c>
      <c r="BL7">
        <f t="shared" si="8"/>
        <v>25.923382351356093</v>
      </c>
    </row>
    <row r="8" spans="1:64" ht="15.75">
      <c r="A8" t="s">
        <v>53</v>
      </c>
      <c r="C8">
        <f>+D4</f>
        <v>0.340809368</v>
      </c>
      <c r="V8">
        <v>10000</v>
      </c>
      <c r="W8">
        <f t="shared" si="9"/>
        <v>-6.7588913341403581E-3</v>
      </c>
      <c r="AA8" s="73" t="s">
        <v>2</v>
      </c>
      <c r="AB8" s="78">
        <f t="shared" si="10"/>
        <v>7.0573309013424304</v>
      </c>
      <c r="AC8" s="75">
        <v>0.70573309013424301</v>
      </c>
      <c r="AD8" s="79">
        <v>10</v>
      </c>
      <c r="AE8" s="72" t="s">
        <v>16</v>
      </c>
      <c r="AF8" s="75">
        <v>0.7</v>
      </c>
      <c r="AG8" s="75">
        <v>0.68685477013092266</v>
      </c>
      <c r="AH8" s="75">
        <v>0.70573309013424301</v>
      </c>
      <c r="AI8" s="75"/>
      <c r="AJ8" s="75"/>
      <c r="AK8" s="75"/>
      <c r="AL8" s="75"/>
      <c r="AM8" s="75"/>
      <c r="AW8" s="65">
        <v>-17000</v>
      </c>
      <c r="AX8" s="71">
        <f t="shared" si="0"/>
        <v>2.371519105244884E-2</v>
      </c>
      <c r="AY8">
        <f t="shared" si="1"/>
        <v>2.7562335666765445E-2</v>
      </c>
      <c r="AZ8">
        <f t="shared" si="2"/>
        <v>-3.8471446143166031E-3</v>
      </c>
      <c r="BA8">
        <f t="shared" si="3"/>
        <v>0.52460911651891262</v>
      </c>
      <c r="BB8">
        <f t="shared" si="4"/>
        <v>-4.5512463167192763E-2</v>
      </c>
      <c r="BC8">
        <f t="shared" si="5"/>
        <v>2.4281081290913198</v>
      </c>
      <c r="BD8">
        <f t="shared" si="6"/>
        <v>2.6832088101041118</v>
      </c>
      <c r="BE8">
        <f t="shared" si="7"/>
        <v>26.948707020930485</v>
      </c>
      <c r="BF8">
        <f t="shared" si="7"/>
        <v>26.948709088702554</v>
      </c>
      <c r="BG8">
        <f t="shared" si="7"/>
        <v>26.948695539170732</v>
      </c>
      <c r="BH8">
        <f t="shared" si="7"/>
        <v>26.948784312116668</v>
      </c>
      <c r="BI8">
        <f t="shared" si="7"/>
        <v>26.94820212126627</v>
      </c>
      <c r="BJ8">
        <f t="shared" si="7"/>
        <v>26.951995882950865</v>
      </c>
      <c r="BK8">
        <f t="shared" si="7"/>
        <v>26.926138805760626</v>
      </c>
      <c r="BL8">
        <f t="shared" si="8"/>
        <v>26.338756979640344</v>
      </c>
    </row>
    <row r="9" spans="1:64" ht="15.75">
      <c r="A9" s="29" t="s">
        <v>91</v>
      </c>
      <c r="B9" s="30">
        <v>258</v>
      </c>
      <c r="C9" s="18" t="str">
        <f>"F"&amp;B9</f>
        <v>F258</v>
      </c>
      <c r="D9" s="19" t="str">
        <f>"G"&amp;B9</f>
        <v>G258</v>
      </c>
      <c r="V9">
        <v>15000</v>
      </c>
      <c r="W9">
        <f t="shared" si="9"/>
        <v>-6.1610010385713728E-3</v>
      </c>
      <c r="AA9" s="80" t="s">
        <v>3</v>
      </c>
      <c r="AB9" s="78">
        <f t="shared" si="10"/>
        <v>218.27107885826399</v>
      </c>
      <c r="AC9" s="75">
        <v>21.8271078858264</v>
      </c>
      <c r="AD9" s="65">
        <v>10</v>
      </c>
      <c r="AE9" s="72" t="s">
        <v>47</v>
      </c>
      <c r="AF9" s="75">
        <v>27.669866859401925</v>
      </c>
      <c r="AG9" s="75">
        <v>27.669866859401925</v>
      </c>
      <c r="AH9" s="75">
        <v>21.8271078858264</v>
      </c>
      <c r="AI9" s="75"/>
      <c r="AJ9" s="75"/>
      <c r="AK9" s="75"/>
      <c r="AL9" s="75"/>
      <c r="AM9" s="75"/>
      <c r="AW9" s="65">
        <v>-16500</v>
      </c>
      <c r="AX9" s="71">
        <f t="shared" si="0"/>
        <v>2.4842393717534644E-2</v>
      </c>
      <c r="AY9">
        <f t="shared" si="1"/>
        <v>2.6350906337570475E-2</v>
      </c>
      <c r="AZ9">
        <f t="shared" si="2"/>
        <v>-1.5085126200358305E-3</v>
      </c>
      <c r="BA9">
        <f t="shared" si="3"/>
        <v>0.45013775345058848</v>
      </c>
      <c r="BB9">
        <f t="shared" si="4"/>
        <v>0.16092105226941072</v>
      </c>
      <c r="BC9">
        <f t="shared" si="5"/>
        <v>2.6352601159157039</v>
      </c>
      <c r="BD9">
        <f t="shared" si="6"/>
        <v>3.8652217363332069</v>
      </c>
      <c r="BE9">
        <f t="shared" si="7"/>
        <v>27.2811234160921</v>
      </c>
      <c r="BF9">
        <f t="shared" si="7"/>
        <v>27.280442706929033</v>
      </c>
      <c r="BG9">
        <f t="shared" si="7"/>
        <v>27.282424600305767</v>
      </c>
      <c r="BH9">
        <f t="shared" si="7"/>
        <v>27.276637391115869</v>
      </c>
      <c r="BI9">
        <f t="shared" si="7"/>
        <v>27.293395168656328</v>
      </c>
      <c r="BJ9">
        <f t="shared" si="7"/>
        <v>27.243608285035272</v>
      </c>
      <c r="BK9">
        <f t="shared" si="7"/>
        <v>27.382079492702701</v>
      </c>
      <c r="BL9">
        <f t="shared" si="8"/>
        <v>26.754131607924592</v>
      </c>
    </row>
    <row r="10" spans="1:64" ht="13.5" thickBot="1">
      <c r="A10" s="15"/>
      <c r="B10" s="15"/>
      <c r="C10" s="4" t="s">
        <v>69</v>
      </c>
      <c r="D10" s="4" t="s">
        <v>70</v>
      </c>
      <c r="E10" s="15"/>
      <c r="V10">
        <v>20000</v>
      </c>
      <c r="W10">
        <f t="shared" si="9"/>
        <v>-3.3900879075291108E-3</v>
      </c>
      <c r="Z10">
        <f>Y10/AD10</f>
        <v>0</v>
      </c>
      <c r="AA10" s="81" t="s">
        <v>44</v>
      </c>
      <c r="AB10" s="82">
        <f t="shared" si="10"/>
        <v>26609.172914122631</v>
      </c>
      <c r="AC10" s="83">
        <v>2.6609172914122632</v>
      </c>
      <c r="AD10" s="71">
        <v>10000</v>
      </c>
      <c r="AE10" s="72" t="s">
        <v>43</v>
      </c>
      <c r="AF10" s="83">
        <v>2.8</v>
      </c>
      <c r="AG10" s="83">
        <v>2.7952955900670986</v>
      </c>
      <c r="AH10" s="83">
        <v>2.6609172914122632</v>
      </c>
      <c r="AI10" s="83"/>
      <c r="AJ10" s="83"/>
      <c r="AK10" s="83"/>
      <c r="AL10" s="83"/>
      <c r="AM10" s="83"/>
      <c r="AW10" s="65">
        <v>-16000</v>
      </c>
      <c r="AX10" s="71">
        <f t="shared" si="0"/>
        <v>2.5877812697222828E-2</v>
      </c>
      <c r="AY10">
        <f t="shared" si="1"/>
        <v>2.5161207236730238E-2</v>
      </c>
      <c r="AZ10">
        <f t="shared" si="2"/>
        <v>7.166054604925918E-4</v>
      </c>
      <c r="BA10">
        <f t="shared" si="3"/>
        <v>0.40807301482650316</v>
      </c>
      <c r="BB10">
        <f t="shared" si="4"/>
        <v>0.31836943974019788</v>
      </c>
      <c r="BC10">
        <f t="shared" si="5"/>
        <v>2.7976452479046743</v>
      </c>
      <c r="BD10">
        <f t="shared" si="6"/>
        <v>5.7574046105870931</v>
      </c>
      <c r="BE10">
        <f t="shared" si="7"/>
        <v>27.5764935330612</v>
      </c>
      <c r="BF10">
        <f t="shared" si="7"/>
        <v>27.570305685155024</v>
      </c>
      <c r="BG10">
        <f t="shared" si="7"/>
        <v>27.583147251721122</v>
      </c>
      <c r="BH10">
        <f t="shared" si="7"/>
        <v>27.556339115593527</v>
      </c>
      <c r="BI10">
        <f t="shared" si="7"/>
        <v>27.611645072093769</v>
      </c>
      <c r="BJ10">
        <f t="shared" si="7"/>
        <v>27.494445322168726</v>
      </c>
      <c r="BK10">
        <f t="shared" si="7"/>
        <v>27.731225346530387</v>
      </c>
      <c r="BL10">
        <f t="shared" si="8"/>
        <v>27.169506236208843</v>
      </c>
    </row>
    <row r="11" spans="1:64" ht="14.25">
      <c r="A11" s="15" t="s">
        <v>65</v>
      </c>
      <c r="B11" s="15"/>
      <c r="C11" s="17">
        <f ca="1">INTERCEPT(INDIRECT($D$9):G991,INDIRECT($C$9):F991)</f>
        <v>-2.4110351554916573E-2</v>
      </c>
      <c r="D11" s="69">
        <f>E11*F11</f>
        <v>-1.4356034188584789E-3</v>
      </c>
      <c r="E11" s="70">
        <v>-0.14356034188584788</v>
      </c>
      <c r="F11" s="71">
        <v>0.01</v>
      </c>
      <c r="V11">
        <v>25000</v>
      </c>
      <c r="W11">
        <f t="shared" si="9"/>
        <v>1.5538480589864373E-3</v>
      </c>
      <c r="AA11" s="84" t="s">
        <v>4</v>
      </c>
      <c r="AB11" s="85">
        <f>1-AB7^2</f>
        <v>0.6046703689147217</v>
      </c>
      <c r="AC11" s="85">
        <f>SUM(AE21:AE1949)</f>
        <v>6.07726200631503E-3</v>
      </c>
      <c r="AD11" s="84" t="s">
        <v>5</v>
      </c>
      <c r="AE11" s="72"/>
      <c r="AF11" s="19">
        <v>2.5542454614910001E-3</v>
      </c>
      <c r="AG11" s="19">
        <v>2.1769714430381042E-3</v>
      </c>
      <c r="AH11" s="85">
        <f>SUM(AJ21:AJ1949)</f>
        <v>147.94504999010377</v>
      </c>
      <c r="AI11" s="85"/>
      <c r="AJ11" s="19"/>
      <c r="AK11" s="19"/>
      <c r="AL11" s="19"/>
      <c r="AM11" s="19"/>
      <c r="AW11" s="65">
        <v>-15500</v>
      </c>
      <c r="AX11" s="71">
        <f t="shared" si="0"/>
        <v>2.672582244417741E-2</v>
      </c>
      <c r="AY11">
        <f t="shared" si="1"/>
        <v>2.3993238364244732E-2</v>
      </c>
      <c r="AZ11">
        <f t="shared" si="2"/>
        <v>2.7325840799326787E-3</v>
      </c>
      <c r="BA11">
        <f t="shared" si="3"/>
        <v>0.38434823530252127</v>
      </c>
      <c r="BB11">
        <f t="shared" si="4"/>
        <v>0.44704854381302028</v>
      </c>
      <c r="BC11">
        <f t="shared" si="5"/>
        <v>2.9370994033389151</v>
      </c>
      <c r="BD11">
        <f t="shared" si="6"/>
        <v>9.7461679230994527</v>
      </c>
      <c r="BE11">
        <f t="shared" si="7"/>
        <v>27.850948672673852</v>
      </c>
      <c r="BF11">
        <f t="shared" si="7"/>
        <v>27.837395097744096</v>
      </c>
      <c r="BG11">
        <f t="shared" si="7"/>
        <v>27.861058030268197</v>
      </c>
      <c r="BH11">
        <f t="shared" si="7"/>
        <v>27.819574378624264</v>
      </c>
      <c r="BI11">
        <f t="shared" si="7"/>
        <v>27.89180414899262</v>
      </c>
      <c r="BJ11">
        <f t="shared" si="7"/>
        <v>27.764369145893369</v>
      </c>
      <c r="BK11">
        <f t="shared" si="7"/>
        <v>27.984839867108739</v>
      </c>
      <c r="BL11">
        <f t="shared" si="8"/>
        <v>27.584880864493094</v>
      </c>
    </row>
    <row r="12" spans="1:64">
      <c r="A12" s="15" t="s">
        <v>66</v>
      </c>
      <c r="B12" s="15"/>
      <c r="C12" s="17">
        <f ca="1">SLOPE(INDIRECT($D$9):G991,INDIRECT($C$9):F991)</f>
        <v>1.2725120033772076E-6</v>
      </c>
      <c r="D12" s="74">
        <f>E12*F12</f>
        <v>-9.6693335862284439E-7</v>
      </c>
      <c r="E12" s="75">
        <v>-9.6693335862284435</v>
      </c>
      <c r="F12" s="76">
        <v>9.9999999999999995E-8</v>
      </c>
      <c r="V12">
        <v>30000</v>
      </c>
      <c r="W12">
        <f t="shared" si="9"/>
        <v>8.6708068609752734E-3</v>
      </c>
      <c r="AA12" s="86" t="s">
        <v>38</v>
      </c>
      <c r="AB12" s="85">
        <f>AB7*SIN(RADIANS(AB9))</f>
        <v>-0.38943846073631339</v>
      </c>
      <c r="AC12" s="71"/>
      <c r="AD12" s="71"/>
      <c r="AE12" s="72"/>
      <c r="AW12" s="65">
        <v>-15000</v>
      </c>
      <c r="AX12" s="71">
        <f t="shared" si="0"/>
        <v>2.7293681537799964E-2</v>
      </c>
      <c r="AY12">
        <f t="shared" si="1"/>
        <v>2.2846999720113961E-2</v>
      </c>
      <c r="AZ12">
        <f t="shared" si="2"/>
        <v>4.4466818176860014E-3</v>
      </c>
      <c r="BA12">
        <f t="shared" si="3"/>
        <v>0.37320204835481352</v>
      </c>
      <c r="BB12">
        <f t="shared" si="4"/>
        <v>0.55560272905808905</v>
      </c>
      <c r="BC12">
        <f t="shared" si="5"/>
        <v>3.0627240249342886</v>
      </c>
      <c r="BD12">
        <f t="shared" si="6"/>
        <v>25.345479140267987</v>
      </c>
      <c r="BE12">
        <f t="shared" si="7"/>
        <v>28.109426740446761</v>
      </c>
      <c r="BF12">
        <f t="shared" si="7"/>
        <v>28.099817862403427</v>
      </c>
      <c r="BG12">
        <f t="shared" si="7"/>
        <v>28.115315471203342</v>
      </c>
      <c r="BH12">
        <f t="shared" si="7"/>
        <v>28.090299540578833</v>
      </c>
      <c r="BI12">
        <f t="shared" si="7"/>
        <v>28.130629130208735</v>
      </c>
      <c r="BJ12">
        <f t="shared" si="7"/>
        <v>28.065465619160157</v>
      </c>
      <c r="BK12">
        <f t="shared" si="7"/>
        <v>28.170433528038792</v>
      </c>
      <c r="BL12">
        <f t="shared" si="8"/>
        <v>28.000255492777342</v>
      </c>
    </row>
    <row r="13" spans="1:64" ht="15.75">
      <c r="A13" s="15" t="s">
        <v>68</v>
      </c>
      <c r="B13" s="15"/>
      <c r="C13" s="3" t="s">
        <v>63</v>
      </c>
      <c r="D13" s="74">
        <f>E13*F13</f>
        <v>4.3460456709465647E-11</v>
      </c>
      <c r="E13" s="75">
        <v>4.3460456709465651</v>
      </c>
      <c r="F13" s="71">
        <v>9.9999999999999994E-12</v>
      </c>
      <c r="V13">
        <v>35000</v>
      </c>
      <c r="W13">
        <f t="shared" si="9"/>
        <v>1.7960788498437394E-2</v>
      </c>
      <c r="AA13" s="87" t="s">
        <v>6</v>
      </c>
      <c r="AB13" s="88">
        <f>AB6*86400*300000/149600000</f>
        <v>1.5084163052437674</v>
      </c>
      <c r="AC13" s="71" t="s">
        <v>779</v>
      </c>
      <c r="AD13" s="89"/>
      <c r="AE13" s="72"/>
      <c r="AW13" s="65">
        <v>-14500</v>
      </c>
      <c r="AX13" s="71">
        <f t="shared" si="0"/>
        <v>2.7545305612945301E-2</v>
      </c>
      <c r="AY13">
        <f t="shared" si="1"/>
        <v>2.1722491304337916E-2</v>
      </c>
      <c r="AZ13">
        <f t="shared" si="2"/>
        <v>5.8228143086073852E-3</v>
      </c>
      <c r="BA13">
        <f t="shared" si="3"/>
        <v>0.37176247492244363</v>
      </c>
      <c r="BB13">
        <f t="shared" si="4"/>
        <v>0.65064234655008846</v>
      </c>
      <c r="BC13">
        <f t="shared" si="5"/>
        <v>-3.1011189793484801</v>
      </c>
      <c r="BD13">
        <f t="shared" si="6"/>
        <v>-49.40809082232439</v>
      </c>
      <c r="BE13">
        <f t="shared" si="7"/>
        <v>28.359069829914883</v>
      </c>
      <c r="BF13">
        <f t="shared" si="7"/>
        <v>28.364412026007983</v>
      </c>
      <c r="BG13">
        <f t="shared" si="7"/>
        <v>28.355884117882002</v>
      </c>
      <c r="BH13">
        <f t="shared" si="7"/>
        <v>28.369500562079327</v>
      </c>
      <c r="BI13">
        <f t="shared" si="7"/>
        <v>28.347766667769289</v>
      </c>
      <c r="BJ13">
        <f t="shared" si="7"/>
        <v>28.382478055861991</v>
      </c>
      <c r="BK13">
        <f t="shared" si="7"/>
        <v>28.327085081962782</v>
      </c>
      <c r="BL13">
        <f t="shared" si="8"/>
        <v>28.415630121061593</v>
      </c>
    </row>
    <row r="14" spans="1:64">
      <c r="A14" s="15"/>
      <c r="B14" s="15"/>
      <c r="C14" s="15"/>
      <c r="R14" t="s">
        <v>104</v>
      </c>
      <c r="S14" s="3">
        <v>0.2</v>
      </c>
      <c r="V14">
        <v>40000</v>
      </c>
      <c r="W14">
        <f t="shared" si="9"/>
        <v>2.9423792971372778E-2</v>
      </c>
      <c r="AA14" s="87" t="s">
        <v>39</v>
      </c>
      <c r="AB14" s="85">
        <f>2*AB5*365.24/C8</f>
        <v>9.315176576111741E-8</v>
      </c>
      <c r="AC14" s="71" t="s">
        <v>13</v>
      </c>
      <c r="AD14" s="71"/>
      <c r="AE14" s="72"/>
      <c r="AW14" s="65">
        <v>-14000</v>
      </c>
      <c r="AX14" s="71">
        <f t="shared" si="0"/>
        <v>2.7473219017037181E-2</v>
      </c>
      <c r="AY14">
        <f t="shared" si="1"/>
        <v>2.0619713116916606E-2</v>
      </c>
      <c r="AZ14">
        <f t="shared" si="2"/>
        <v>6.8535059001205746E-3</v>
      </c>
      <c r="BA14">
        <f t="shared" si="3"/>
        <v>0.37959665512752128</v>
      </c>
      <c r="BB14">
        <f t="shared" si="4"/>
        <v>0.73867490877578723</v>
      </c>
      <c r="BC14">
        <f t="shared" si="5"/>
        <v>-2.9784465832432119</v>
      </c>
      <c r="BD14">
        <f t="shared" si="6"/>
        <v>-12.231749866220435</v>
      </c>
      <c r="BE14">
        <f t="shared" si="7"/>
        <v>28.613525517881815</v>
      </c>
      <c r="BF14">
        <f t="shared" si="7"/>
        <v>28.627521135501155</v>
      </c>
      <c r="BG14">
        <f t="shared" si="7"/>
        <v>28.603898105341528</v>
      </c>
      <c r="BH14">
        <f t="shared" si="7"/>
        <v>28.643890488325678</v>
      </c>
      <c r="BI14">
        <f t="shared" si="7"/>
        <v>28.576507537734162</v>
      </c>
      <c r="BJ14">
        <f t="shared" si="7"/>
        <v>28.691056105301893</v>
      </c>
      <c r="BK14">
        <f t="shared" si="7"/>
        <v>28.498795453509835</v>
      </c>
      <c r="BL14">
        <f t="shared" si="8"/>
        <v>28.831004749345841</v>
      </c>
    </row>
    <row r="15" spans="1:64" ht="15.75">
      <c r="A15" s="20" t="s">
        <v>67</v>
      </c>
      <c r="B15" s="15"/>
      <c r="C15" s="21">
        <f ca="1">(C7+C11)+(C8+C12)*INT(MAX(F21:F3532))</f>
        <v>59600.293063742312</v>
      </c>
      <c r="D15" s="104">
        <f>+C7+INT(MAX(F21:F1582))*C8+D11+D12*INT(MAX(F21:F4017))+D13*INT(MAX(F21:F4044)^2)</f>
        <v>59600.31838222238</v>
      </c>
      <c r="E15" s="22" t="s">
        <v>94</v>
      </c>
      <c r="F15" s="16">
        <v>1</v>
      </c>
      <c r="R15" t="s">
        <v>107</v>
      </c>
      <c r="S15" s="3">
        <v>0.1</v>
      </c>
      <c r="V15">
        <v>45000</v>
      </c>
      <c r="W15">
        <f t="shared" si="9"/>
        <v>4.3059820279781454E-2</v>
      </c>
      <c r="AA15" s="86" t="s">
        <v>7</v>
      </c>
      <c r="AB15" s="90">
        <f>(AB10-AB2)/AD2</f>
        <v>-44119.143127184725</v>
      </c>
      <c r="AC15" s="71" t="s">
        <v>45</v>
      </c>
      <c r="AD15" s="71"/>
      <c r="AE15" s="72"/>
      <c r="AW15" s="65">
        <v>-13500</v>
      </c>
      <c r="AX15" s="71">
        <f t="shared" si="0"/>
        <v>2.7000915035173659E-2</v>
      </c>
      <c r="AY15">
        <f t="shared" si="1"/>
        <v>1.9538665157850035E-2</v>
      </c>
      <c r="AZ15">
        <f t="shared" si="2"/>
        <v>7.462249877323625E-3</v>
      </c>
      <c r="BA15">
        <f t="shared" si="3"/>
        <v>0.39885712394819417</v>
      </c>
      <c r="BB15">
        <f t="shared" si="4"/>
        <v>0.82227754270783726</v>
      </c>
      <c r="BC15">
        <f t="shared" si="5"/>
        <v>-2.8441473619893873</v>
      </c>
      <c r="BD15">
        <f t="shared" si="6"/>
        <v>-6.6742780938859108</v>
      </c>
      <c r="BE15">
        <f t="shared" si="7"/>
        <v>28.882522073580887</v>
      </c>
      <c r="BF15">
        <f t="shared" si="7"/>
        <v>28.891464255025433</v>
      </c>
      <c r="BG15">
        <f t="shared" si="7"/>
        <v>28.874131152191499</v>
      </c>
      <c r="BH15">
        <f t="shared" si="7"/>
        <v>28.907924899303392</v>
      </c>
      <c r="BI15">
        <f t="shared" si="7"/>
        <v>28.84274690482739</v>
      </c>
      <c r="BJ15">
        <f t="shared" si="7"/>
        <v>28.97138270971033</v>
      </c>
      <c r="BK15">
        <f t="shared" si="7"/>
        <v>28.727004520518523</v>
      </c>
      <c r="BL15">
        <f t="shared" si="8"/>
        <v>29.246379377630092</v>
      </c>
    </row>
    <row r="16" spans="1:64" ht="15.75">
      <c r="A16" s="24" t="s">
        <v>54</v>
      </c>
      <c r="B16" s="15"/>
      <c r="C16" s="25">
        <f ca="1">+C8+C12</f>
        <v>0.34081064051200338</v>
      </c>
      <c r="D16" s="104">
        <f>+C8+D12+2*D13*MAX(F21:F895)</f>
        <v>0.34081298032112306</v>
      </c>
      <c r="E16" s="22" t="s">
        <v>88</v>
      </c>
      <c r="F16" s="23">
        <f ca="1">NOW()+15018.5+$C$5/24</f>
        <v>59952.822224652773</v>
      </c>
      <c r="R16" t="s">
        <v>101</v>
      </c>
      <c r="S16" s="3">
        <v>1</v>
      </c>
      <c r="AA16" s="84" t="s">
        <v>8</v>
      </c>
      <c r="AB16" s="90">
        <f>365.24*AB8</f>
        <v>2577.6195384063094</v>
      </c>
      <c r="AC16" s="65" t="s">
        <v>15</v>
      </c>
      <c r="AD16" s="85"/>
      <c r="AE16" s="72"/>
      <c r="AW16" s="65">
        <v>-13000</v>
      </c>
      <c r="AX16" s="71">
        <f t="shared" si="0"/>
        <v>2.5998347210169893E-2</v>
      </c>
      <c r="AY16">
        <f t="shared" si="1"/>
        <v>1.8479347427138193E-2</v>
      </c>
      <c r="AZ16">
        <f t="shared" si="2"/>
        <v>7.5189997830317013E-3</v>
      </c>
      <c r="BA16">
        <f t="shared" si="3"/>
        <v>0.43411506302248104</v>
      </c>
      <c r="BB16">
        <f t="shared" si="4"/>
        <v>0.89964461950559782</v>
      </c>
      <c r="BC16">
        <f t="shared" si="5"/>
        <v>-2.6905940867409197</v>
      </c>
      <c r="BD16">
        <f t="shared" si="6"/>
        <v>-4.359181410402801</v>
      </c>
      <c r="BE16">
        <f t="shared" si="7"/>
        <v>29.170181745572869</v>
      </c>
      <c r="BF16">
        <f t="shared" si="7"/>
        <v>29.171915988145123</v>
      </c>
      <c r="BG16">
        <f t="shared" si="7"/>
        <v>29.167504409145579</v>
      </c>
      <c r="BH16">
        <f t="shared" si="7"/>
        <v>29.178774980983867</v>
      </c>
      <c r="BI16">
        <f t="shared" si="7"/>
        <v>29.150287647701024</v>
      </c>
      <c r="BJ16">
        <f t="shared" si="7"/>
        <v>29.224414203686862</v>
      </c>
      <c r="BK16">
        <f t="shared" si="7"/>
        <v>29.043543451411761</v>
      </c>
      <c r="BL16">
        <f t="shared" si="8"/>
        <v>29.661754005914343</v>
      </c>
    </row>
    <row r="17" spans="1:64" ht="16.5" thickBot="1">
      <c r="A17" s="22" t="s">
        <v>85</v>
      </c>
      <c r="B17" s="15"/>
      <c r="C17" s="15">
        <f>COUNT(C21:C2190)</f>
        <v>264</v>
      </c>
      <c r="E17" s="22" t="s">
        <v>95</v>
      </c>
      <c r="F17" s="23">
        <f ca="1">ROUND(2*(F16-$C$7)/$C$8,0)/2+F15</f>
        <v>53718.5</v>
      </c>
      <c r="R17" t="s">
        <v>99</v>
      </c>
      <c r="S17" s="3">
        <v>1</v>
      </c>
      <c r="AA17" s="84" t="s">
        <v>9</v>
      </c>
      <c r="AB17" s="91">
        <f>AB13^3/AB8^2</f>
        <v>6.8910070294035591E-2</v>
      </c>
      <c r="AC17" s="71"/>
      <c r="AD17" s="71"/>
      <c r="AE17" s="72"/>
      <c r="AW17" s="65">
        <v>-12500</v>
      </c>
      <c r="AX17" s="71">
        <f t="shared" si="0"/>
        <v>2.4306295392815872E-2</v>
      </c>
      <c r="AY17">
        <f t="shared" si="1"/>
        <v>1.7441759924781086E-2</v>
      </c>
      <c r="AZ17">
        <f t="shared" si="2"/>
        <v>6.864535468034786E-3</v>
      </c>
      <c r="BA17">
        <f t="shared" si="3"/>
        <v>0.49572002097833756</v>
      </c>
      <c r="BB17">
        <f t="shared" si="4"/>
        <v>0.96568342901035908</v>
      </c>
      <c r="BC17">
        <f t="shared" si="5"/>
        <v>-2.5014869692165678</v>
      </c>
      <c r="BD17">
        <f t="shared" si="6"/>
        <v>-3.0170640480224913</v>
      </c>
      <c r="BE17">
        <f t="shared" si="7"/>
        <v>29.488036721830504</v>
      </c>
      <c r="BF17">
        <f t="shared" si="7"/>
        <v>29.488051346099958</v>
      </c>
      <c r="BG17">
        <f t="shared" si="7"/>
        <v>29.487984809544141</v>
      </c>
      <c r="BH17">
        <f t="shared" si="7"/>
        <v>29.488287629152858</v>
      </c>
      <c r="BI17">
        <f t="shared" si="7"/>
        <v>29.48691142366042</v>
      </c>
      <c r="BJ17">
        <f t="shared" si="7"/>
        <v>29.493207262135492</v>
      </c>
      <c r="BK17">
        <f t="shared" si="7"/>
        <v>29.465221191747737</v>
      </c>
      <c r="BL17">
        <f t="shared" si="8"/>
        <v>30.077128634198591</v>
      </c>
    </row>
    <row r="18" spans="1:64" ht="17.25" thickTop="1" thickBot="1">
      <c r="A18" s="24" t="s">
        <v>55</v>
      </c>
      <c r="B18" s="15"/>
      <c r="C18" s="27">
        <f ca="1">+C15</f>
        <v>59600.293063742312</v>
      </c>
      <c r="D18" s="28">
        <f ca="1">+C16</f>
        <v>0.34081064051200338</v>
      </c>
      <c r="E18" s="22" t="s">
        <v>89</v>
      </c>
      <c r="F18" s="19">
        <f ca="1">ROUND(2*(F16-$C$15)/$C$16,0)/2+F15</f>
        <v>1035.5</v>
      </c>
      <c r="AA18" s="92" t="s">
        <v>10</v>
      </c>
      <c r="AB18" s="93">
        <f>2*PI()/(AB8*365.2422)*AD2</f>
        <v>8.3074925656849983E-4</v>
      </c>
      <c r="AC18" s="94" t="s">
        <v>37</v>
      </c>
      <c r="AD18" s="94"/>
      <c r="AE18" s="95"/>
      <c r="AW18" s="65">
        <v>-12000</v>
      </c>
      <c r="AX18" s="71">
        <f t="shared" si="0"/>
        <v>2.1638885315252463E-2</v>
      </c>
      <c r="AY18">
        <f t="shared" si="1"/>
        <v>1.6425902650778708E-2</v>
      </c>
      <c r="AZ18">
        <f t="shared" si="2"/>
        <v>5.2129826644737544E-3</v>
      </c>
      <c r="BA18">
        <f t="shared" si="3"/>
        <v>0.61187607574154801</v>
      </c>
      <c r="BB18">
        <f t="shared" si="4"/>
        <v>0.9999964615930319</v>
      </c>
      <c r="BC18">
        <f t="shared" si="5"/>
        <v>-2.2360924322038565</v>
      </c>
      <c r="BD18">
        <f t="shared" si="6"/>
        <v>-2.0557037598562427</v>
      </c>
      <c r="BE18">
        <f t="shared" ref="BE18:BK33" si="11">$BL18+$AB$7*SIN(BF18)</f>
        <v>29.863861116962845</v>
      </c>
      <c r="BF18">
        <f t="shared" si="11"/>
        <v>29.863861117109824</v>
      </c>
      <c r="BG18">
        <f t="shared" si="11"/>
        <v>29.863861129590468</v>
      </c>
      <c r="BH18">
        <f t="shared" si="11"/>
        <v>29.863862189359743</v>
      </c>
      <c r="BI18">
        <f t="shared" si="11"/>
        <v>29.863951959946604</v>
      </c>
      <c r="BJ18">
        <f t="shared" si="11"/>
        <v>29.870425137762229</v>
      </c>
      <c r="BK18">
        <f t="shared" si="11"/>
        <v>29.990965773906243</v>
      </c>
      <c r="BL18">
        <f t="shared" si="8"/>
        <v>30.492503262482842</v>
      </c>
    </row>
    <row r="19" spans="1:64" ht="14.25" thickTop="1" thickBot="1">
      <c r="A19" s="105" t="s">
        <v>50</v>
      </c>
      <c r="C19" s="106">
        <f>+D15</f>
        <v>59600.31838222238</v>
      </c>
      <c r="D19" s="107">
        <f>+D16</f>
        <v>0.34081298032112306</v>
      </c>
      <c r="E19" s="22" t="s">
        <v>90</v>
      </c>
      <c r="F19" s="26">
        <f ca="1">+$C$15+$C$16*F18-15018.5-$C$5/24</f>
        <v>44935.098315325828</v>
      </c>
      <c r="AA19" s="96"/>
      <c r="AB19" s="65"/>
      <c r="AC19" s="96"/>
      <c r="AD19" s="65"/>
      <c r="AE19" s="71"/>
      <c r="AW19" s="65">
        <v>-11500</v>
      </c>
      <c r="AX19" s="71">
        <f t="shared" si="0"/>
        <v>1.7393465214322164E-2</v>
      </c>
      <c r="AY19">
        <f t="shared" si="1"/>
        <v>1.5431775605131063E-2</v>
      </c>
      <c r="AZ19">
        <f t="shared" si="2"/>
        <v>1.9616896091911016E-3</v>
      </c>
      <c r="BA19">
        <f t="shared" si="3"/>
        <v>0.87668391645621691</v>
      </c>
      <c r="BB19">
        <f t="shared" si="4"/>
        <v>0.89131975865476065</v>
      </c>
      <c r="BC19">
        <f t="shared" si="5"/>
        <v>-1.7682041891513189</v>
      </c>
      <c r="BD19">
        <f t="shared" si="6"/>
        <v>-1.2198192066690277</v>
      </c>
      <c r="BE19">
        <f t="shared" si="11"/>
        <v>30.361214279476656</v>
      </c>
      <c r="BF19">
        <f t="shared" si="11"/>
        <v>30.361855355278657</v>
      </c>
      <c r="BG19">
        <f t="shared" si="11"/>
        <v>30.36391544103093</v>
      </c>
      <c r="BH19">
        <f t="shared" si="11"/>
        <v>30.370485784849304</v>
      </c>
      <c r="BI19">
        <f t="shared" si="11"/>
        <v>30.390961850273008</v>
      </c>
      <c r="BJ19">
        <f t="shared" si="11"/>
        <v>30.450784691308041</v>
      </c>
      <c r="BK19">
        <f t="shared" si="11"/>
        <v>30.602006626171743</v>
      </c>
      <c r="BL19">
        <f t="shared" si="8"/>
        <v>30.907877890767093</v>
      </c>
    </row>
    <row r="20" spans="1:64" ht="15" thickBot="1">
      <c r="A20" s="4" t="s">
        <v>56</v>
      </c>
      <c r="B20" s="4" t="s">
        <v>57</v>
      </c>
      <c r="C20" s="4" t="s">
        <v>58</v>
      </c>
      <c r="D20" s="4" t="s">
        <v>62</v>
      </c>
      <c r="E20" s="4" t="s">
        <v>59</v>
      </c>
      <c r="F20" s="4" t="s">
        <v>60</v>
      </c>
      <c r="G20" s="4" t="s">
        <v>61</v>
      </c>
      <c r="H20" s="7" t="s">
        <v>104</v>
      </c>
      <c r="I20" s="7" t="s">
        <v>107</v>
      </c>
      <c r="J20" s="7" t="s">
        <v>101</v>
      </c>
      <c r="K20" s="7" t="s">
        <v>99</v>
      </c>
      <c r="L20" s="7" t="s">
        <v>74</v>
      </c>
      <c r="M20" s="7" t="s">
        <v>75</v>
      </c>
      <c r="N20" s="7" t="s">
        <v>76</v>
      </c>
      <c r="O20" s="7" t="s">
        <v>72</v>
      </c>
      <c r="P20" s="6" t="s">
        <v>71</v>
      </c>
      <c r="Q20" s="4" t="s">
        <v>64</v>
      </c>
      <c r="S20" s="50" t="s">
        <v>778</v>
      </c>
      <c r="Z20" s="4" t="s">
        <v>60</v>
      </c>
      <c r="AA20" s="6" t="s">
        <v>46</v>
      </c>
      <c r="AB20" s="6" t="s">
        <v>48</v>
      </c>
      <c r="AC20" s="6" t="s">
        <v>49</v>
      </c>
      <c r="AD20" s="6" t="s">
        <v>40</v>
      </c>
      <c r="AE20" s="97" t="s">
        <v>11</v>
      </c>
      <c r="AF20" s="97" t="s">
        <v>780</v>
      </c>
      <c r="AG20" s="60"/>
      <c r="AH20" s="6" t="s">
        <v>22</v>
      </c>
      <c r="AI20" s="6" t="s">
        <v>23</v>
      </c>
      <c r="AJ20" s="6" t="s">
        <v>24</v>
      </c>
      <c r="AK20" s="6" t="s">
        <v>41</v>
      </c>
      <c r="AL20" s="6" t="s">
        <v>25</v>
      </c>
      <c r="AM20" s="6" t="s">
        <v>26</v>
      </c>
      <c r="AN20" s="4" t="s">
        <v>27</v>
      </c>
      <c r="AO20" s="4" t="s">
        <v>28</v>
      </c>
      <c r="AP20" s="4" t="s">
        <v>29</v>
      </c>
      <c r="AQ20" s="4" t="s">
        <v>30</v>
      </c>
      <c r="AR20" s="4" t="s">
        <v>31</v>
      </c>
      <c r="AS20" s="4" t="s">
        <v>32</v>
      </c>
      <c r="AT20" s="4" t="s">
        <v>33</v>
      </c>
      <c r="AU20" s="98" t="s">
        <v>12</v>
      </c>
      <c r="AV20" s="99"/>
      <c r="AW20" s="65">
        <v>-11000</v>
      </c>
      <c r="AX20" s="71">
        <f t="shared" si="0"/>
        <v>1.0487966498258186E-2</v>
      </c>
      <c r="AY20">
        <f t="shared" si="1"/>
        <v>1.4459378787838153E-2</v>
      </c>
      <c r="AZ20">
        <f t="shared" si="2"/>
        <v>-3.9714122895799673E-3</v>
      </c>
      <c r="BA20">
        <f t="shared" si="3"/>
        <v>1.553071043209918</v>
      </c>
      <c r="BB20">
        <f t="shared" si="4"/>
        <v>-0.17139840954231012</v>
      </c>
      <c r="BC20">
        <f t="shared" si="5"/>
        <v>-0.49570742565278714</v>
      </c>
      <c r="BD20">
        <f t="shared" si="6"/>
        <v>-0.25305694594645001</v>
      </c>
      <c r="BE20">
        <f t="shared" si="11"/>
        <v>31.175461063057888</v>
      </c>
      <c r="BF20">
        <f t="shared" si="11"/>
        <v>31.178651299076659</v>
      </c>
      <c r="BG20">
        <f t="shared" si="11"/>
        <v>31.183868204770913</v>
      </c>
      <c r="BH20">
        <f t="shared" si="11"/>
        <v>31.192385501911783</v>
      </c>
      <c r="BI20">
        <f t="shared" si="11"/>
        <v>31.206256074855677</v>
      </c>
      <c r="BJ20">
        <f t="shared" si="11"/>
        <v>31.228758519493681</v>
      </c>
      <c r="BK20">
        <f t="shared" si="11"/>
        <v>31.26506687598404</v>
      </c>
      <c r="BL20">
        <f t="shared" si="8"/>
        <v>31.323252519051341</v>
      </c>
    </row>
    <row r="21" spans="1:64">
      <c r="A21" s="48" t="s">
        <v>128</v>
      </c>
      <c r="B21" s="49" t="s">
        <v>79</v>
      </c>
      <c r="C21" s="48">
        <v>35406.182999999997</v>
      </c>
      <c r="D21" s="48" t="s">
        <v>107</v>
      </c>
      <c r="E21">
        <f t="shared" ref="E21:E84" si="12">+(C21-C$7)/C$8</f>
        <v>-18307.029635406045</v>
      </c>
      <c r="F21">
        <f t="shared" ref="F21:F84" si="13">ROUND(2*E21,0)/2</f>
        <v>-18307</v>
      </c>
      <c r="G21">
        <f t="shared" ref="G21:G84" si="14">+C21-(C$7+F21*C$8)</f>
        <v>-1.0100024002895225E-2</v>
      </c>
      <c r="I21">
        <f>+G21</f>
        <v>-1.0100024002895225E-2</v>
      </c>
      <c r="P21">
        <f>+D$11+D$12*F21+D$13*F21^2</f>
        <v>3.0831654623454226E-2</v>
      </c>
      <c r="Q21" s="2">
        <f t="shared" ref="Q21:Q84" si="15">+C21-15018.5</f>
        <v>20387.682999999997</v>
      </c>
      <c r="S21" s="3"/>
      <c r="Z21">
        <f t="shared" ref="Z21:Z84" si="16">F21</f>
        <v>-18307</v>
      </c>
      <c r="AA21" s="100">
        <f t="shared" ref="AA21:AA84" si="17">AB$3+AB$4*Z21+AB$5*Z21^2+AH21</f>
        <v>2.4077141334044067E-2</v>
      </c>
      <c r="AB21" s="100">
        <f t="shared" ref="AB21:AB84" si="18">IF(S21&lt;&gt;0,G21-AH21, -9999)</f>
        <v>-9999</v>
      </c>
      <c r="AC21" s="100">
        <f t="shared" ref="AC21:AC84" si="19">+G21-P21</f>
        <v>-4.0931678626349451E-2</v>
      </c>
      <c r="AD21" s="100">
        <f>IF(S21&lt;&gt;0,G21-AA21, -9999)</f>
        <v>-9999</v>
      </c>
      <c r="AE21" s="100">
        <f t="shared" ref="AE21:AE84" si="20">+(G21-AA21)^2*S21</f>
        <v>0</v>
      </c>
      <c r="AF21">
        <f>IF(S21&lt;&gt;0,G21-P21, -9999)</f>
        <v>-9999</v>
      </c>
      <c r="AG21" s="101"/>
      <c r="AH21">
        <f t="shared" ref="AH21:AH84" si="21">$AB$6*($AB$11/AI21*AJ21+$AB$12)</f>
        <v>-6.7545132894101575E-3</v>
      </c>
      <c r="AI21">
        <f t="shared" ref="AI21:AI84" si="22">1+$AB$7*COS(AL21)</f>
        <v>1.5075397518457101</v>
      </c>
      <c r="AJ21">
        <f t="shared" ref="AJ21:AJ84" si="23">SIN(AL21+RADIANS($AB$9))</f>
        <v>-0.96337888572938013</v>
      </c>
      <c r="AK21">
        <f t="shared" ref="AK21:AK84" si="24">$AB$7*SIN(AL21)</f>
        <v>0.37112401078571228</v>
      </c>
      <c r="AL21">
        <f t="shared" ref="AL21:AL84" si="25">2*ATAN(AM21)</f>
        <v>0.63137419066620781</v>
      </c>
      <c r="AM21">
        <f t="shared" ref="AM21:AM84" si="26">SQRT((1+$AB$7)/(1-$AB$7))*TAN(AN21/2)</f>
        <v>0.32660966376116429</v>
      </c>
      <c r="AN21" s="100">
        <f t="shared" ref="AN21:AT36" si="27">$AU21+$AB$7*SIN(AO21)</f>
        <v>25.442112469546966</v>
      </c>
      <c r="AO21" s="100">
        <f t="shared" si="27"/>
        <v>25.438299361484329</v>
      </c>
      <c r="AP21" s="100">
        <f t="shared" si="27"/>
        <v>25.431946562499657</v>
      </c>
      <c r="AQ21" s="100">
        <f t="shared" si="27"/>
        <v>25.421389964490103</v>
      </c>
      <c r="AR21" s="100">
        <f t="shared" si="27"/>
        <v>25.403920056516903</v>
      </c>
      <c r="AS21" s="100">
        <f t="shared" si="27"/>
        <v>25.375191896519766</v>
      </c>
      <c r="AT21" s="100">
        <f t="shared" si="27"/>
        <v>25.328378413007137</v>
      </c>
      <c r="AU21" s="100">
        <f t="shared" ref="AU21:AU84" si="28">RADIANS($AB$9)+$AB$18*(F21-AB$15)</f>
        <v>25.252967701305312</v>
      </c>
      <c r="AW21" s="65">
        <v>-10500</v>
      </c>
      <c r="AX21" s="71">
        <f t="shared" si="0"/>
        <v>5.9403993669822786E-3</v>
      </c>
      <c r="AY21">
        <f t="shared" si="1"/>
        <v>1.3508712198899975E-2</v>
      </c>
      <c r="AZ21">
        <f t="shared" si="2"/>
        <v>-7.5683128319176968E-3</v>
      </c>
      <c r="BA21">
        <f t="shared" si="3"/>
        <v>1.1200734463625339</v>
      </c>
      <c r="BB21">
        <f t="shared" si="4"/>
        <v>-0.88892421407270528</v>
      </c>
      <c r="BC21">
        <f t="shared" si="5"/>
        <v>1.3786451277792444</v>
      </c>
      <c r="BD21">
        <f t="shared" si="6"/>
        <v>0.82419784968003107</v>
      </c>
      <c r="BE21">
        <f t="shared" si="11"/>
        <v>32.165693221165135</v>
      </c>
      <c r="BF21">
        <f t="shared" si="11"/>
        <v>32.162636373829208</v>
      </c>
      <c r="BG21">
        <f t="shared" si="11"/>
        <v>32.156032195045476</v>
      </c>
      <c r="BH21">
        <f t="shared" si="11"/>
        <v>32.141898054241814</v>
      </c>
      <c r="BI21">
        <f t="shared" si="11"/>
        <v>32.112225601384438</v>
      </c>
      <c r="BJ21">
        <f t="shared" si="11"/>
        <v>32.052184835826331</v>
      </c>
      <c r="BK21">
        <f t="shared" si="11"/>
        <v>31.93802273368301</v>
      </c>
      <c r="BL21">
        <f t="shared" si="8"/>
        <v>31.738627147335592</v>
      </c>
    </row>
    <row r="22" spans="1:64">
      <c r="A22" s="48" t="s">
        <v>128</v>
      </c>
      <c r="B22" s="49" t="s">
        <v>79</v>
      </c>
      <c r="C22" s="48">
        <v>35429.021000000001</v>
      </c>
      <c r="D22" s="48" t="s">
        <v>107</v>
      </c>
      <c r="E22">
        <f t="shared" si="12"/>
        <v>-18240.018566625789</v>
      </c>
      <c r="F22">
        <f t="shared" si="13"/>
        <v>-18240</v>
      </c>
      <c r="G22">
        <f t="shared" si="14"/>
        <v>-6.3276799992308952E-3</v>
      </c>
      <c r="I22">
        <f>+G22</f>
        <v>-6.3276799992308952E-3</v>
      </c>
      <c r="P22">
        <f>+D$11+D$12*F22+D$13*F22^2</f>
        <v>3.066045068456532E-2</v>
      </c>
      <c r="Q22" s="2">
        <f t="shared" si="15"/>
        <v>20410.521000000001</v>
      </c>
      <c r="S22" s="3"/>
      <c r="Z22">
        <f t="shared" si="16"/>
        <v>-18240</v>
      </c>
      <c r="AA22" s="100">
        <f t="shared" si="17"/>
        <v>2.3511104845685079E-2</v>
      </c>
      <c r="AB22" s="100">
        <f t="shared" si="18"/>
        <v>-9999</v>
      </c>
      <c r="AC22" s="100">
        <f t="shared" si="19"/>
        <v>-3.6988130683796215E-2</v>
      </c>
      <c r="AD22" s="100">
        <f t="shared" ref="AD22:AD85" si="29">IF(S22&lt;&gt;0,G22-AA22, -9999)</f>
        <v>-9999</v>
      </c>
      <c r="AE22" s="100">
        <f t="shared" si="20"/>
        <v>0</v>
      </c>
      <c r="AF22">
        <f t="shared" ref="AF22:AF85" si="30">IF(S22&lt;&gt;0,G22-P22, -9999)</f>
        <v>-9999</v>
      </c>
      <c r="AG22" s="101"/>
      <c r="AH22">
        <f t="shared" si="21"/>
        <v>-7.1493458388802401E-3</v>
      </c>
      <c r="AI22">
        <f t="shared" si="22"/>
        <v>1.4001407825162455</v>
      </c>
      <c r="AJ22">
        <f t="shared" si="23"/>
        <v>-0.99976082968179347</v>
      </c>
      <c r="AK22">
        <f t="shared" si="24"/>
        <v>0.48499173730339462</v>
      </c>
      <c r="AL22">
        <f t="shared" si="25"/>
        <v>0.88096855660136619</v>
      </c>
      <c r="AM22">
        <f t="shared" si="26"/>
        <v>0.47137227322054087</v>
      </c>
      <c r="AN22" s="100">
        <f t="shared" si="27"/>
        <v>25.575454719399488</v>
      </c>
      <c r="AO22" s="100">
        <f t="shared" si="27"/>
        <v>25.571012767838337</v>
      </c>
      <c r="AP22" s="100">
        <f t="shared" si="27"/>
        <v>25.563224790808217</v>
      </c>
      <c r="AQ22" s="100">
        <f t="shared" si="27"/>
        <v>25.549636827722452</v>
      </c>
      <c r="AR22" s="100">
        <f t="shared" si="27"/>
        <v>25.526121746078079</v>
      </c>
      <c r="AS22" s="100">
        <f t="shared" si="27"/>
        <v>25.485953252426924</v>
      </c>
      <c r="AT22" s="100">
        <f t="shared" si="27"/>
        <v>25.418647757518826</v>
      </c>
      <c r="AU22" s="100">
        <f t="shared" si="28"/>
        <v>25.308627901495402</v>
      </c>
      <c r="AW22" s="65">
        <v>-10000</v>
      </c>
      <c r="AX22" s="71">
        <f t="shared" si="0"/>
        <v>6.220361851555568E-3</v>
      </c>
      <c r="AY22">
        <f t="shared" si="1"/>
        <v>1.2579775838316532E-2</v>
      </c>
      <c r="AZ22">
        <f t="shared" si="2"/>
        <v>-6.3594139867609641E-3</v>
      </c>
      <c r="BA22">
        <f t="shared" si="3"/>
        <v>0.70032833875222411</v>
      </c>
      <c r="BB22">
        <f t="shared" si="4"/>
        <v>-0.39497618958539082</v>
      </c>
      <c r="BC22">
        <f t="shared" si="5"/>
        <v>2.0675943860615256</v>
      </c>
      <c r="BD22">
        <f t="shared" si="6"/>
        <v>1.6796621843132347</v>
      </c>
      <c r="BE22">
        <f t="shared" si="11"/>
        <v>32.767736822059689</v>
      </c>
      <c r="BF22">
        <f t="shared" si="11"/>
        <v>32.767724606349901</v>
      </c>
      <c r="BG22">
        <f t="shared" si="11"/>
        <v>32.767635195919212</v>
      </c>
      <c r="BH22">
        <f t="shared" si="11"/>
        <v>32.766981864103172</v>
      </c>
      <c r="BI22">
        <f t="shared" si="11"/>
        <v>32.762264676471347</v>
      </c>
      <c r="BJ22">
        <f t="shared" si="11"/>
        <v>32.730730063888281</v>
      </c>
      <c r="BK22">
        <f t="shared" si="11"/>
        <v>32.577067467729989</v>
      </c>
      <c r="BL22">
        <f t="shared" si="8"/>
        <v>32.154001775619847</v>
      </c>
    </row>
    <row r="23" spans="1:64">
      <c r="A23" s="48" t="s">
        <v>128</v>
      </c>
      <c r="B23" s="49" t="s">
        <v>79</v>
      </c>
      <c r="C23" s="48">
        <v>35431.065999999999</v>
      </c>
      <c r="D23" s="48" t="s">
        <v>107</v>
      </c>
      <c r="E23">
        <f t="shared" si="12"/>
        <v>-18234.018144712511</v>
      </c>
      <c r="F23">
        <f t="shared" si="13"/>
        <v>-18234</v>
      </c>
      <c r="G23">
        <f t="shared" si="14"/>
        <v>-6.1838879992137663E-3</v>
      </c>
      <c r="I23">
        <f>+G23</f>
        <v>-6.1838879992137663E-3</v>
      </c>
      <c r="P23">
        <f>+D$11+D$12*F23+D$13*F23^2</f>
        <v>3.0645138024225457E-2</v>
      </c>
      <c r="Q23" s="2">
        <f t="shared" si="15"/>
        <v>20412.565999999999</v>
      </c>
      <c r="S23" s="3"/>
      <c r="Z23">
        <f t="shared" si="16"/>
        <v>-18234</v>
      </c>
      <c r="AA23" s="100">
        <f t="shared" si="17"/>
        <v>2.3467574349368182E-2</v>
      </c>
      <c r="AB23" s="100">
        <f t="shared" si="18"/>
        <v>-9999</v>
      </c>
      <c r="AC23" s="100">
        <f t="shared" si="19"/>
        <v>-3.6829026023439224E-2</v>
      </c>
      <c r="AD23" s="100">
        <f t="shared" si="29"/>
        <v>-9999</v>
      </c>
      <c r="AE23" s="100">
        <f t="shared" si="20"/>
        <v>0</v>
      </c>
      <c r="AF23">
        <f t="shared" si="30"/>
        <v>-9999</v>
      </c>
      <c r="AG23" s="101"/>
      <c r="AH23">
        <f t="shared" si="21"/>
        <v>-7.1775636748572756E-3</v>
      </c>
      <c r="AI23">
        <f t="shared" si="22"/>
        <v>1.3900397533890578</v>
      </c>
      <c r="AJ23">
        <f t="shared" si="23"/>
        <v>-0.99999925738735174</v>
      </c>
      <c r="AK23">
        <f t="shared" si="24"/>
        <v>0.49315172296310722</v>
      </c>
      <c r="AL23">
        <f t="shared" si="25"/>
        <v>0.90162129415488068</v>
      </c>
      <c r="AM23">
        <f t="shared" si="26"/>
        <v>0.48405526274705202</v>
      </c>
      <c r="AN23" s="100">
        <f t="shared" si="27"/>
        <v>25.586966226509823</v>
      </c>
      <c r="AO23" s="100">
        <f t="shared" si="27"/>
        <v>25.582508424400245</v>
      </c>
      <c r="AP23" s="100">
        <f t="shared" si="27"/>
        <v>25.574650360735376</v>
      </c>
      <c r="AQ23" s="100">
        <f t="shared" si="27"/>
        <v>25.560868814515466</v>
      </c>
      <c r="AR23" s="100">
        <f t="shared" si="27"/>
        <v>25.536904123681502</v>
      </c>
      <c r="AS23" s="100">
        <f t="shared" si="27"/>
        <v>25.495799244198295</v>
      </c>
      <c r="AT23" s="100">
        <f t="shared" si="27"/>
        <v>25.426716535015636</v>
      </c>
      <c r="AU23" s="100">
        <f t="shared" si="28"/>
        <v>25.313612397034813</v>
      </c>
      <c r="AW23" s="65">
        <v>-9500</v>
      </c>
      <c r="AX23" s="71">
        <f t="shared" si="0"/>
        <v>7.5285392746371523E-3</v>
      </c>
      <c r="AY23">
        <f t="shared" si="1"/>
        <v>1.1672569706087817E-2</v>
      </c>
      <c r="AZ23">
        <f t="shared" si="2"/>
        <v>-4.1440304314506651E-3</v>
      </c>
      <c r="BA23">
        <f t="shared" si="3"/>
        <v>0.53782131290488711</v>
      </c>
      <c r="BB23">
        <f t="shared" si="4"/>
        <v>-7.698998258086924E-2</v>
      </c>
      <c r="BC23">
        <f t="shared" si="5"/>
        <v>2.3965700739057754</v>
      </c>
      <c r="BD23">
        <f t="shared" si="6"/>
        <v>2.559147874024192</v>
      </c>
      <c r="BE23">
        <f t="shared" si="11"/>
        <v>33.185720410698671</v>
      </c>
      <c r="BF23">
        <f t="shared" si="11"/>
        <v>33.185721666361268</v>
      </c>
      <c r="BG23">
        <f t="shared" si="11"/>
        <v>33.185711563977563</v>
      </c>
      <c r="BH23">
        <f t="shared" si="11"/>
        <v>33.185792827968058</v>
      </c>
      <c r="BI23">
        <f t="shared" si="11"/>
        <v>33.185138206621225</v>
      </c>
      <c r="BJ23">
        <f t="shared" si="11"/>
        <v>33.190352497461475</v>
      </c>
      <c r="BK23">
        <f t="shared" si="11"/>
        <v>33.1441615971479</v>
      </c>
      <c r="BL23">
        <f t="shared" si="8"/>
        <v>32.569376403904094</v>
      </c>
    </row>
    <row r="24" spans="1:64">
      <c r="A24" t="s">
        <v>78</v>
      </c>
      <c r="C24" s="31">
        <f>+C7</f>
        <v>41645.390200000002</v>
      </c>
      <c r="D24" s="31" t="s">
        <v>63</v>
      </c>
      <c r="E24">
        <f t="shared" si="12"/>
        <v>0</v>
      </c>
      <c r="F24">
        <f t="shared" si="13"/>
        <v>0</v>
      </c>
      <c r="G24">
        <f t="shared" si="14"/>
        <v>0</v>
      </c>
      <c r="H24">
        <f>+G24</f>
        <v>0</v>
      </c>
      <c r="Q24" s="2">
        <f t="shared" si="15"/>
        <v>26626.890200000002</v>
      </c>
      <c r="S24" s="3">
        <f>S$14</f>
        <v>0.2</v>
      </c>
      <c r="Z24">
        <f t="shared" si="16"/>
        <v>0</v>
      </c>
      <c r="AA24" s="100">
        <f t="shared" si="17"/>
        <v>2.6090920370676765E-3</v>
      </c>
      <c r="AB24" s="100">
        <f t="shared" si="18"/>
        <v>-4.0446954559261554E-3</v>
      </c>
      <c r="AC24" s="100">
        <f t="shared" si="19"/>
        <v>0</v>
      </c>
      <c r="AD24" s="100">
        <f t="shared" si="29"/>
        <v>-2.6090920370676765E-3</v>
      </c>
      <c r="AE24" s="100">
        <f t="shared" si="20"/>
        <v>1.3614722515779916E-6</v>
      </c>
      <c r="AF24">
        <f t="shared" si="30"/>
        <v>0</v>
      </c>
      <c r="AG24" s="101"/>
      <c r="AH24">
        <f t="shared" si="21"/>
        <v>4.0446954559261554E-3</v>
      </c>
      <c r="AI24">
        <f t="shared" si="22"/>
        <v>0.37502889920991889</v>
      </c>
      <c r="AJ24">
        <f t="shared" si="23"/>
        <v>0.52968465090621386</v>
      </c>
      <c r="AK24">
        <f t="shared" si="24"/>
        <v>6.8853135458835091E-2</v>
      </c>
      <c r="AL24">
        <f t="shared" si="25"/>
        <v>3.0318650527973157</v>
      </c>
      <c r="AM24">
        <f t="shared" si="26"/>
        <v>18.208663013781937</v>
      </c>
      <c r="AN24" s="100">
        <f t="shared" si="27"/>
        <v>40.611647798083304</v>
      </c>
      <c r="AO24" s="100">
        <f t="shared" si="27"/>
        <v>40.599562508077938</v>
      </c>
      <c r="AP24" s="100">
        <f t="shared" si="27"/>
        <v>40.619309621470471</v>
      </c>
      <c r="AQ24" s="100">
        <f t="shared" si="27"/>
        <v>40.586993907886196</v>
      </c>
      <c r="AR24" s="100">
        <f t="shared" si="27"/>
        <v>40.639753866555104</v>
      </c>
      <c r="AS24" s="100">
        <f t="shared" si="27"/>
        <v>40.553248991834259</v>
      </c>
      <c r="AT24" s="100">
        <f t="shared" si="27"/>
        <v>40.694250228470871</v>
      </c>
      <c r="AU24" s="100">
        <f t="shared" si="28"/>
        <v>40.461494341304842</v>
      </c>
      <c r="AW24" s="65">
        <v>-9000</v>
      </c>
      <c r="AX24" s="71">
        <f t="shared" si="0"/>
        <v>8.986675425616002E-3</v>
      </c>
      <c r="AY24">
        <f t="shared" si="1"/>
        <v>1.0787093802213838E-2</v>
      </c>
      <c r="AZ24">
        <f t="shared" si="2"/>
        <v>-1.8004183765978361E-3</v>
      </c>
      <c r="BA24">
        <f t="shared" si="3"/>
        <v>0.45731272773419895</v>
      </c>
      <c r="BB24">
        <f t="shared" si="4"/>
        <v>0.13812779487713905</v>
      </c>
      <c r="BC24">
        <f t="shared" si="5"/>
        <v>2.6122071585689919</v>
      </c>
      <c r="BD24">
        <f t="shared" si="6"/>
        <v>3.6893194468415715</v>
      </c>
      <c r="BE24">
        <f t="shared" si="11"/>
        <v>33.524797064700138</v>
      </c>
      <c r="BF24">
        <f t="shared" si="11"/>
        <v>33.524368437472148</v>
      </c>
      <c r="BG24">
        <f t="shared" si="11"/>
        <v>33.525698121863549</v>
      </c>
      <c r="BH24">
        <f t="shared" si="11"/>
        <v>33.521563466516284</v>
      </c>
      <c r="BI24">
        <f t="shared" si="11"/>
        <v>33.534327850681173</v>
      </c>
      <c r="BJ24">
        <f t="shared" si="11"/>
        <v>33.493990662220277</v>
      </c>
      <c r="BK24">
        <f t="shared" si="11"/>
        <v>33.613502250079797</v>
      </c>
      <c r="BL24">
        <f t="shared" si="8"/>
        <v>32.984751032188342</v>
      </c>
    </row>
    <row r="25" spans="1:64">
      <c r="A25" s="48" t="s">
        <v>138</v>
      </c>
      <c r="B25" s="49" t="s">
        <v>79</v>
      </c>
      <c r="C25" s="48">
        <v>41645.408000000003</v>
      </c>
      <c r="D25" s="48" t="s">
        <v>107</v>
      </c>
      <c r="E25">
        <f t="shared" si="12"/>
        <v>5.2228611278794281E-2</v>
      </c>
      <c r="F25">
        <f t="shared" si="13"/>
        <v>0</v>
      </c>
      <c r="G25">
        <f t="shared" si="14"/>
        <v>1.780000000144355E-2</v>
      </c>
      <c r="I25">
        <f t="shared" ref="I25:I88" si="31">+G25</f>
        <v>1.780000000144355E-2</v>
      </c>
      <c r="Q25" s="2">
        <f t="shared" si="15"/>
        <v>26626.908000000003</v>
      </c>
      <c r="S25" s="3">
        <f t="shared" ref="S25:S88" si="32">S$15</f>
        <v>0.1</v>
      </c>
      <c r="Z25">
        <f t="shared" si="16"/>
        <v>0</v>
      </c>
      <c r="AA25" s="100">
        <f t="shared" si="17"/>
        <v>2.6090920370676765E-3</v>
      </c>
      <c r="AB25" s="100">
        <f t="shared" si="18"/>
        <v>1.3755304545517395E-2</v>
      </c>
      <c r="AC25" s="100">
        <f t="shared" si="19"/>
        <v>1.780000000144355E-2</v>
      </c>
      <c r="AD25" s="100">
        <f t="shared" si="29"/>
        <v>1.5190907964375874E-2</v>
      </c>
      <c r="AE25" s="100">
        <f t="shared" si="20"/>
        <v>2.3076368478213837E-5</v>
      </c>
      <c r="AF25">
        <f t="shared" si="30"/>
        <v>1.780000000144355E-2</v>
      </c>
      <c r="AG25" s="101"/>
      <c r="AH25">
        <f t="shared" si="21"/>
        <v>4.0446954559261554E-3</v>
      </c>
      <c r="AI25">
        <f t="shared" si="22"/>
        <v>0.37502889920991889</v>
      </c>
      <c r="AJ25">
        <f t="shared" si="23"/>
        <v>0.52968465090621386</v>
      </c>
      <c r="AK25">
        <f t="shared" si="24"/>
        <v>6.8853135458835091E-2</v>
      </c>
      <c r="AL25">
        <f t="shared" si="25"/>
        <v>3.0318650527973157</v>
      </c>
      <c r="AM25">
        <f t="shared" si="26"/>
        <v>18.208663013781937</v>
      </c>
      <c r="AN25" s="100">
        <f t="shared" si="27"/>
        <v>40.611647798083304</v>
      </c>
      <c r="AO25" s="100">
        <f t="shared" si="27"/>
        <v>40.599562508077938</v>
      </c>
      <c r="AP25" s="100">
        <f t="shared" si="27"/>
        <v>40.619309621470471</v>
      </c>
      <c r="AQ25" s="100">
        <f t="shared" si="27"/>
        <v>40.586993907886196</v>
      </c>
      <c r="AR25" s="100">
        <f t="shared" si="27"/>
        <v>40.639753866555104</v>
      </c>
      <c r="AS25" s="100">
        <f t="shared" si="27"/>
        <v>40.553248991834259</v>
      </c>
      <c r="AT25" s="100">
        <f t="shared" si="27"/>
        <v>40.694250228470871</v>
      </c>
      <c r="AU25" s="100">
        <f t="shared" si="28"/>
        <v>40.461494341304842</v>
      </c>
      <c r="AW25" s="65">
        <v>-8500</v>
      </c>
      <c r="AX25" s="71">
        <f t="shared" si="0"/>
        <v>1.0367912428223595E-2</v>
      </c>
      <c r="AY25">
        <f t="shared" si="1"/>
        <v>9.9233481266945908E-3</v>
      </c>
      <c r="AZ25">
        <f t="shared" si="2"/>
        <v>4.4456430152900478E-4</v>
      </c>
      <c r="BA25">
        <f t="shared" si="3"/>
        <v>0.41220956568976275</v>
      </c>
      <c r="BB25">
        <f t="shared" si="4"/>
        <v>0.30029489021414368</v>
      </c>
      <c r="BC25">
        <f t="shared" si="5"/>
        <v>2.7786381172106864</v>
      </c>
      <c r="BD25">
        <f t="shared" si="6"/>
        <v>5.4497063521869906</v>
      </c>
      <c r="BE25">
        <f t="shared" si="11"/>
        <v>33.823640490300981</v>
      </c>
      <c r="BF25">
        <f t="shared" si="11"/>
        <v>33.818477905652877</v>
      </c>
      <c r="BG25">
        <f t="shared" si="11"/>
        <v>33.82953147556961</v>
      </c>
      <c r="BH25">
        <f t="shared" si="11"/>
        <v>33.805727062579919</v>
      </c>
      <c r="BI25">
        <f t="shared" si="11"/>
        <v>33.856379188117394</v>
      </c>
      <c r="BJ25">
        <f t="shared" si="11"/>
        <v>33.745542158822971</v>
      </c>
      <c r="BK25">
        <f t="shared" si="11"/>
        <v>33.975911447372006</v>
      </c>
      <c r="BL25">
        <f t="shared" si="8"/>
        <v>33.40012566047259</v>
      </c>
    </row>
    <row r="26" spans="1:64">
      <c r="A26" s="48" t="s">
        <v>142</v>
      </c>
      <c r="B26" s="49" t="s">
        <v>79</v>
      </c>
      <c r="C26" s="48">
        <v>41653.404999999999</v>
      </c>
      <c r="D26" s="48" t="s">
        <v>107</v>
      </c>
      <c r="E26">
        <f t="shared" si="12"/>
        <v>23.516959193437412</v>
      </c>
      <c r="F26">
        <f t="shared" si="13"/>
        <v>23.5</v>
      </c>
      <c r="G26">
        <f t="shared" si="14"/>
        <v>5.7798519992502406E-3</v>
      </c>
      <c r="I26">
        <f t="shared" si="31"/>
        <v>5.7798519992502406E-3</v>
      </c>
      <c r="Q26" s="2">
        <f t="shared" si="15"/>
        <v>26634.904999999999</v>
      </c>
      <c r="S26" s="3">
        <f t="shared" si="32"/>
        <v>0.1</v>
      </c>
      <c r="Z26">
        <f t="shared" si="16"/>
        <v>23.5</v>
      </c>
      <c r="AA26" s="100">
        <f t="shared" si="17"/>
        <v>2.6626976933543552E-3</v>
      </c>
      <c r="AB26" s="100">
        <f t="shared" si="18"/>
        <v>1.6588519541469874E-3</v>
      </c>
      <c r="AC26" s="100">
        <f t="shared" si="19"/>
        <v>5.7798519992502406E-3</v>
      </c>
      <c r="AD26" s="100">
        <f t="shared" si="29"/>
        <v>3.1171543058958855E-3</v>
      </c>
      <c r="AE26" s="100">
        <f t="shared" si="20"/>
        <v>9.7166509667652603E-7</v>
      </c>
      <c r="AF26">
        <f t="shared" si="30"/>
        <v>5.7798519992502406E-3</v>
      </c>
      <c r="AG26" s="101"/>
      <c r="AH26">
        <f t="shared" si="21"/>
        <v>4.1210000451032533E-3</v>
      </c>
      <c r="AI26">
        <f t="shared" si="22"/>
        <v>0.37464211079263487</v>
      </c>
      <c r="AJ26">
        <f t="shared" si="23"/>
        <v>0.53456874389852238</v>
      </c>
      <c r="AK26">
        <f t="shared" si="24"/>
        <v>6.5246773800603564E-2</v>
      </c>
      <c r="AL26">
        <f t="shared" si="25"/>
        <v>3.0376336971881241</v>
      </c>
      <c r="AM26">
        <f t="shared" si="26"/>
        <v>19.221032035424372</v>
      </c>
      <c r="AN26" s="100">
        <f t="shared" si="27"/>
        <v>40.62361505010761</v>
      </c>
      <c r="AO26" s="100">
        <f t="shared" si="27"/>
        <v>40.611918517311423</v>
      </c>
      <c r="AP26" s="100">
        <f t="shared" si="27"/>
        <v>40.630977852652123</v>
      </c>
      <c r="AQ26" s="100">
        <f t="shared" si="27"/>
        <v>40.599877866900279</v>
      </c>
      <c r="AR26" s="100">
        <f t="shared" si="27"/>
        <v>40.650517548099032</v>
      </c>
      <c r="AS26" s="100">
        <f t="shared" si="27"/>
        <v>40.567745134348769</v>
      </c>
      <c r="AT26" s="100">
        <f t="shared" si="27"/>
        <v>40.70232636015561</v>
      </c>
      <c r="AU26" s="100">
        <f t="shared" si="28"/>
        <v>40.481016948834203</v>
      </c>
      <c r="AW26" s="65">
        <v>-8000</v>
      </c>
      <c r="AX26" s="71">
        <f t="shared" si="0"/>
        <v>1.1573839810423883E-2</v>
      </c>
      <c r="AY26">
        <f t="shared" si="1"/>
        <v>9.081332679530079E-3</v>
      </c>
      <c r="AZ26">
        <f t="shared" si="2"/>
        <v>2.4925071308938042E-3</v>
      </c>
      <c r="BA26">
        <f t="shared" si="3"/>
        <v>0.38657274215386483</v>
      </c>
      <c r="BB26">
        <f t="shared" si="4"/>
        <v>0.43200623275638828</v>
      </c>
      <c r="BC26">
        <f t="shared" si="5"/>
        <v>2.9203524379635004</v>
      </c>
      <c r="BD26">
        <f t="shared" si="6"/>
        <v>9.0030443124448283</v>
      </c>
      <c r="BE26">
        <f t="shared" si="11"/>
        <v>34.100348274752044</v>
      </c>
      <c r="BF26">
        <f t="shared" si="11"/>
        <v>34.087350375585018</v>
      </c>
      <c r="BG26">
        <f t="shared" si="11"/>
        <v>34.110406044251455</v>
      </c>
      <c r="BH26">
        <f t="shared" si="11"/>
        <v>34.069323434401554</v>
      </c>
      <c r="BI26">
        <f t="shared" si="11"/>
        <v>34.141969065175168</v>
      </c>
      <c r="BJ26">
        <f t="shared" si="11"/>
        <v>34.011566390730124</v>
      </c>
      <c r="BK26">
        <f t="shared" si="11"/>
        <v>34.240396997635315</v>
      </c>
      <c r="BL26">
        <f t="shared" si="8"/>
        <v>33.815500288756844</v>
      </c>
    </row>
    <row r="27" spans="1:64">
      <c r="A27" s="48" t="s">
        <v>142</v>
      </c>
      <c r="B27" s="49" t="s">
        <v>79</v>
      </c>
      <c r="C27" s="48">
        <v>41657.322999999997</v>
      </c>
      <c r="D27" s="48" t="s">
        <v>107</v>
      </c>
      <c r="E27">
        <f t="shared" si="12"/>
        <v>35.013122057123269</v>
      </c>
      <c r="F27">
        <f t="shared" si="13"/>
        <v>35</v>
      </c>
      <c r="G27">
        <f t="shared" si="14"/>
        <v>4.4721199956256896E-3</v>
      </c>
      <c r="I27">
        <f t="shared" si="31"/>
        <v>4.4721199956256896E-3</v>
      </c>
      <c r="Q27" s="2">
        <f t="shared" si="15"/>
        <v>26638.822999999997</v>
      </c>
      <c r="S27" s="3">
        <f t="shared" si="32"/>
        <v>0.1</v>
      </c>
      <c r="Z27">
        <f t="shared" si="16"/>
        <v>35</v>
      </c>
      <c r="AA27" s="100">
        <f t="shared" si="17"/>
        <v>2.6886723953701988E-3</v>
      </c>
      <c r="AB27" s="100">
        <f t="shared" si="18"/>
        <v>3.1405475290468155E-4</v>
      </c>
      <c r="AC27" s="100">
        <f t="shared" si="19"/>
        <v>4.4721199956256896E-3</v>
      </c>
      <c r="AD27" s="100">
        <f t="shared" si="29"/>
        <v>1.7834476002554908E-3</v>
      </c>
      <c r="AE27" s="100">
        <f t="shared" si="20"/>
        <v>3.1806853428570693E-7</v>
      </c>
      <c r="AF27">
        <f t="shared" si="30"/>
        <v>4.4721199956256896E-3</v>
      </c>
      <c r="AG27" s="101"/>
      <c r="AH27">
        <f t="shared" si="21"/>
        <v>4.1580652427210081E-3</v>
      </c>
      <c r="AI27">
        <f t="shared" si="22"/>
        <v>0.37446084386741052</v>
      </c>
      <c r="AJ27">
        <f t="shared" si="23"/>
        <v>0.53694664935868486</v>
      </c>
      <c r="AK27">
        <f t="shared" si="24"/>
        <v>6.3485393833591905E-2</v>
      </c>
      <c r="AL27">
        <f t="shared" si="25"/>
        <v>3.0404498822761981</v>
      </c>
      <c r="AM27">
        <f t="shared" si="26"/>
        <v>19.757168076210824</v>
      </c>
      <c r="AN27" s="100">
        <f t="shared" si="27"/>
        <v>40.629461732621792</v>
      </c>
      <c r="AO27" s="100">
        <f t="shared" si="27"/>
        <v>40.617967728437726</v>
      </c>
      <c r="AP27" s="100">
        <f t="shared" si="27"/>
        <v>40.636672882097066</v>
      </c>
      <c r="AQ27" s="100">
        <f t="shared" si="27"/>
        <v>40.606192273237724</v>
      </c>
      <c r="AR27" s="100">
        <f t="shared" si="27"/>
        <v>40.655761328944159</v>
      </c>
      <c r="AS27" s="100">
        <f t="shared" si="27"/>
        <v>40.574856230542892</v>
      </c>
      <c r="AT27" s="100">
        <f t="shared" si="27"/>
        <v>40.706247500814229</v>
      </c>
      <c r="AU27" s="100">
        <f t="shared" si="28"/>
        <v>40.490570565284742</v>
      </c>
      <c r="AW27" s="65">
        <v>-7500</v>
      </c>
      <c r="AX27" s="71">
        <f t="shared" si="0"/>
        <v>1.2509475887954669E-2</v>
      </c>
      <c r="AY27">
        <f t="shared" si="1"/>
        <v>8.2610474607202975E-3</v>
      </c>
      <c r="AZ27">
        <f t="shared" si="2"/>
        <v>4.2484284272343714E-3</v>
      </c>
      <c r="BA27">
        <f t="shared" si="3"/>
        <v>0.37403732925362188</v>
      </c>
      <c r="BB27">
        <f t="shared" si="4"/>
        <v>0.54275988016079346</v>
      </c>
      <c r="BC27">
        <f t="shared" si="5"/>
        <v>3.0473559630326612</v>
      </c>
      <c r="BD27">
        <f t="shared" si="6"/>
        <v>21.207447722995596</v>
      </c>
      <c r="BE27">
        <f t="shared" si="11"/>
        <v>34.360625806853889</v>
      </c>
      <c r="BF27">
        <f t="shared" si="11"/>
        <v>34.349663271989371</v>
      </c>
      <c r="BG27">
        <f t="shared" si="11"/>
        <v>34.367449766823526</v>
      </c>
      <c r="BH27">
        <f t="shared" si="11"/>
        <v>34.338558117943457</v>
      </c>
      <c r="BI27">
        <f t="shared" si="11"/>
        <v>34.385405831058449</v>
      </c>
      <c r="BJ27">
        <f t="shared" si="11"/>
        <v>34.309201230423646</v>
      </c>
      <c r="BK27">
        <f t="shared" si="11"/>
        <v>34.432620543016533</v>
      </c>
      <c r="BL27">
        <f t="shared" si="8"/>
        <v>34.230874917041092</v>
      </c>
    </row>
    <row r="28" spans="1:64">
      <c r="A28" s="48" t="s">
        <v>142</v>
      </c>
      <c r="B28" s="49" t="s">
        <v>79</v>
      </c>
      <c r="C28" s="48">
        <v>41664.294000000002</v>
      </c>
      <c r="D28" s="48" t="s">
        <v>107</v>
      </c>
      <c r="E28">
        <f t="shared" si="12"/>
        <v>55.467372011910328</v>
      </c>
      <c r="F28">
        <f t="shared" si="13"/>
        <v>55.5</v>
      </c>
      <c r="G28">
        <f t="shared" si="14"/>
        <v>-1.1119923998194281E-2</v>
      </c>
      <c r="I28">
        <f t="shared" si="31"/>
        <v>-1.1119923998194281E-2</v>
      </c>
      <c r="Q28" s="2">
        <f t="shared" si="15"/>
        <v>26645.794000000002</v>
      </c>
      <c r="S28" s="3">
        <f t="shared" si="32"/>
        <v>0.1</v>
      </c>
      <c r="Z28">
        <f t="shared" si="16"/>
        <v>55.5</v>
      </c>
      <c r="AA28" s="100">
        <f t="shared" si="17"/>
        <v>2.7345546751852742E-3</v>
      </c>
      <c r="AB28" s="100">
        <f t="shared" si="18"/>
        <v>-1.5343613024569823E-2</v>
      </c>
      <c r="AC28" s="100">
        <f t="shared" si="19"/>
        <v>-1.1119923998194281E-2</v>
      </c>
      <c r="AD28" s="100">
        <f t="shared" si="29"/>
        <v>-1.3854478673379555E-2</v>
      </c>
      <c r="AE28" s="100">
        <f t="shared" si="20"/>
        <v>1.9194657931112894E-5</v>
      </c>
      <c r="AF28">
        <f t="shared" si="30"/>
        <v>-1.1119923998194281E-2</v>
      </c>
      <c r="AG28" s="101"/>
      <c r="AH28">
        <f t="shared" si="21"/>
        <v>4.2236890263755416E-3</v>
      </c>
      <c r="AI28">
        <f t="shared" si="22"/>
        <v>0.37415066253895002</v>
      </c>
      <c r="AJ28">
        <f t="shared" si="23"/>
        <v>0.5411660111911839</v>
      </c>
      <c r="AK28">
        <f t="shared" si="24"/>
        <v>6.0350955956332775E-2</v>
      </c>
      <c r="AL28">
        <f t="shared" si="25"/>
        <v>3.0454594078365163</v>
      </c>
      <c r="AM28">
        <f t="shared" si="26"/>
        <v>20.788432557571237</v>
      </c>
      <c r="AN28" s="100">
        <f t="shared" si="27"/>
        <v>40.639868862657984</v>
      </c>
      <c r="AO28" s="100">
        <f t="shared" si="27"/>
        <v>40.628755496905917</v>
      </c>
      <c r="AP28" s="100">
        <f t="shared" si="27"/>
        <v>40.646801281809594</v>
      </c>
      <c r="AQ28" s="100">
        <f t="shared" si="27"/>
        <v>40.617463493327506</v>
      </c>
      <c r="AR28" s="100">
        <f t="shared" si="27"/>
        <v>40.665071896593069</v>
      </c>
      <c r="AS28" s="100">
        <f t="shared" si="27"/>
        <v>40.587559582286772</v>
      </c>
      <c r="AT28" s="100">
        <f t="shared" si="27"/>
        <v>40.713188872115339</v>
      </c>
      <c r="AU28" s="100">
        <f t="shared" si="28"/>
        <v>40.507600925044393</v>
      </c>
      <c r="AW28" s="65">
        <v>-7000</v>
      </c>
      <c r="AX28" s="71">
        <f t="shared" si="0"/>
        <v>1.3129682465316688E-2</v>
      </c>
      <c r="AY28">
        <f t="shared" si="1"/>
        <v>7.462492470265248E-3</v>
      </c>
      <c r="AZ28">
        <f t="shared" si="2"/>
        <v>5.6671899950514392E-3</v>
      </c>
      <c r="BA28">
        <f t="shared" si="3"/>
        <v>0.37145022048838916</v>
      </c>
      <c r="BB28">
        <f t="shared" si="4"/>
        <v>0.63911486075247359</v>
      </c>
      <c r="BC28">
        <f t="shared" si="5"/>
        <v>-3.1162021331771248</v>
      </c>
      <c r="BD28">
        <f t="shared" si="6"/>
        <v>-78.765323432541948</v>
      </c>
      <c r="BE28">
        <f t="shared" si="11"/>
        <v>34.610691842469357</v>
      </c>
      <c r="BF28">
        <f t="shared" si="11"/>
        <v>34.614102164687424</v>
      </c>
      <c r="BG28">
        <f t="shared" si="11"/>
        <v>34.60867032858657</v>
      </c>
      <c r="BH28">
        <f t="shared" si="11"/>
        <v>34.617322736646031</v>
      </c>
      <c r="BI28">
        <f t="shared" si="11"/>
        <v>34.603542108909863</v>
      </c>
      <c r="BJ28">
        <f t="shared" si="11"/>
        <v>34.62549561677983</v>
      </c>
      <c r="BK28">
        <f t="shared" si="11"/>
        <v>34.590533294492907</v>
      </c>
      <c r="BL28">
        <f t="shared" si="8"/>
        <v>34.64624954532534</v>
      </c>
    </row>
    <row r="29" spans="1:64">
      <c r="A29" s="48" t="s">
        <v>142</v>
      </c>
      <c r="B29" s="49" t="s">
        <v>79</v>
      </c>
      <c r="C29" s="48">
        <v>41673.334000000003</v>
      </c>
      <c r="D29" s="48" t="s">
        <v>107</v>
      </c>
      <c r="E29">
        <f t="shared" si="12"/>
        <v>81.992464479441537</v>
      </c>
      <c r="F29">
        <f t="shared" si="13"/>
        <v>82</v>
      </c>
      <c r="G29">
        <f t="shared" si="14"/>
        <v>-2.5681760016595945E-3</v>
      </c>
      <c r="I29">
        <f t="shared" si="31"/>
        <v>-2.5681760016595945E-3</v>
      </c>
      <c r="Q29" s="2">
        <f t="shared" si="15"/>
        <v>26654.834000000003</v>
      </c>
      <c r="S29" s="3">
        <f t="shared" si="32"/>
        <v>0.1</v>
      </c>
      <c r="Z29">
        <f t="shared" si="16"/>
        <v>82</v>
      </c>
      <c r="AA29" s="100">
        <f t="shared" si="17"/>
        <v>2.7930675356000866E-3</v>
      </c>
      <c r="AB29" s="100">
        <f t="shared" si="18"/>
        <v>-6.8758432634143185E-3</v>
      </c>
      <c r="AC29" s="100">
        <f t="shared" si="19"/>
        <v>-2.5681760016595945E-3</v>
      </c>
      <c r="AD29" s="100">
        <f t="shared" si="29"/>
        <v>-5.3612435372596811E-3</v>
      </c>
      <c r="AE29" s="100">
        <f t="shared" si="20"/>
        <v>2.8742932265808697E-6</v>
      </c>
      <c r="AF29">
        <f t="shared" si="30"/>
        <v>-2.5681760016595945E-3</v>
      </c>
      <c r="AG29" s="101"/>
      <c r="AH29">
        <f t="shared" si="21"/>
        <v>4.3076672617547241E-3</v>
      </c>
      <c r="AI29">
        <f t="shared" si="22"/>
        <v>0.37377406163666349</v>
      </c>
      <c r="AJ29">
        <f t="shared" si="23"/>
        <v>0.54658395235973156</v>
      </c>
      <c r="AK29">
        <f t="shared" si="24"/>
        <v>5.6309015319369084E-2</v>
      </c>
      <c r="AL29">
        <f t="shared" si="25"/>
        <v>3.051915771402558</v>
      </c>
      <c r="AM29">
        <f t="shared" si="26"/>
        <v>22.287343713392545</v>
      </c>
      <c r="AN29" s="100">
        <f t="shared" si="27"/>
        <v>40.653294100536137</v>
      </c>
      <c r="AO29" s="100">
        <f t="shared" si="27"/>
        <v>40.642709069217197</v>
      </c>
      <c r="AP29" s="100">
        <f t="shared" si="27"/>
        <v>40.659850869438849</v>
      </c>
      <c r="AQ29" s="100">
        <f t="shared" si="27"/>
        <v>40.632061478029186</v>
      </c>
      <c r="AR29" s="100">
        <f t="shared" si="27"/>
        <v>40.677039948296482</v>
      </c>
      <c r="AS29" s="100">
        <f t="shared" si="27"/>
        <v>40.604030208446211</v>
      </c>
      <c r="AT29" s="100">
        <f t="shared" si="27"/>
        <v>40.72207393241375</v>
      </c>
      <c r="AU29" s="100">
        <f t="shared" si="28"/>
        <v>40.529615780343462</v>
      </c>
      <c r="AW29" s="65">
        <v>-6500</v>
      </c>
      <c r="AX29" s="71">
        <f t="shared" si="0"/>
        <v>1.3429637194123871E-2</v>
      </c>
      <c r="AY29">
        <f t="shared" si="1"/>
        <v>6.6856677081649331E-3</v>
      </c>
      <c r="AZ29">
        <f t="shared" si="2"/>
        <v>6.7439694859589387E-3</v>
      </c>
      <c r="BA29">
        <f t="shared" si="3"/>
        <v>0.37803996381965854</v>
      </c>
      <c r="BB29">
        <f t="shared" si="4"/>
        <v>0.72777956540904287</v>
      </c>
      <c r="BC29">
        <f t="shared" si="5"/>
        <v>-2.9944703007583229</v>
      </c>
      <c r="BD29">
        <f t="shared" si="6"/>
        <v>-13.569598104701512</v>
      </c>
      <c r="BE29">
        <f t="shared" si="11"/>
        <v>34.863817520095488</v>
      </c>
      <c r="BF29">
        <f t="shared" si="11"/>
        <v>34.877556320495032</v>
      </c>
      <c r="BG29">
        <f t="shared" si="11"/>
        <v>34.854621724986423</v>
      </c>
      <c r="BH29">
        <f t="shared" si="11"/>
        <v>34.893004293883166</v>
      </c>
      <c r="BI29">
        <f t="shared" si="11"/>
        <v>34.829024253014083</v>
      </c>
      <c r="BJ29">
        <f t="shared" si="11"/>
        <v>34.936462331497154</v>
      </c>
      <c r="BK29">
        <f t="shared" si="11"/>
        <v>34.757921685355363</v>
      </c>
      <c r="BL29">
        <f t="shared" si="8"/>
        <v>35.061624173609594</v>
      </c>
    </row>
    <row r="30" spans="1:64">
      <c r="A30" s="48" t="s">
        <v>142</v>
      </c>
      <c r="B30" s="49" t="s">
        <v>79</v>
      </c>
      <c r="C30" s="48">
        <v>41694.311000000002</v>
      </c>
      <c r="D30" s="48" t="s">
        <v>107</v>
      </c>
      <c r="E30">
        <f t="shared" si="12"/>
        <v>143.5430026090124</v>
      </c>
      <c r="F30">
        <f t="shared" si="13"/>
        <v>143.5</v>
      </c>
      <c r="G30">
        <f t="shared" si="14"/>
        <v>1.4655692000815179E-2</v>
      </c>
      <c r="I30">
        <f t="shared" si="31"/>
        <v>1.4655692000815179E-2</v>
      </c>
      <c r="Q30" s="2">
        <f t="shared" si="15"/>
        <v>26675.811000000002</v>
      </c>
      <c r="S30" s="3">
        <f t="shared" si="32"/>
        <v>0.1</v>
      </c>
      <c r="Z30">
        <f t="shared" si="16"/>
        <v>143.5</v>
      </c>
      <c r="AA30" s="100">
        <f t="shared" si="17"/>
        <v>2.9253946620970877E-3</v>
      </c>
      <c r="AB30" s="100">
        <f t="shared" si="18"/>
        <v>1.0156833931486909E-2</v>
      </c>
      <c r="AC30" s="100">
        <f t="shared" si="19"/>
        <v>1.4655692000815179E-2</v>
      </c>
      <c r="AD30" s="100">
        <f t="shared" si="29"/>
        <v>1.1730297338718092E-2</v>
      </c>
      <c r="AE30" s="100">
        <f t="shared" si="20"/>
        <v>1.3759987565473676E-5</v>
      </c>
      <c r="AF30">
        <f t="shared" si="30"/>
        <v>1.4655692000815179E-2</v>
      </c>
      <c r="AG30" s="101"/>
      <c r="AH30">
        <f t="shared" si="21"/>
        <v>4.4988580693282694E-3</v>
      </c>
      <c r="AI30">
        <f t="shared" si="22"/>
        <v>0.37300430638548565</v>
      </c>
      <c r="AJ30">
        <f t="shared" si="23"/>
        <v>0.55900534821715797</v>
      </c>
      <c r="AK30">
        <f t="shared" si="24"/>
        <v>4.6968407191775634E-2</v>
      </c>
      <c r="AL30">
        <f t="shared" si="25"/>
        <v>3.0668220496440495</v>
      </c>
      <c r="AM30">
        <f t="shared" si="26"/>
        <v>26.736017014784579</v>
      </c>
      <c r="AN30" s="100">
        <f t="shared" si="27"/>
        <v>40.68433830127934</v>
      </c>
      <c r="AO30" s="100">
        <f t="shared" si="27"/>
        <v>40.675128235073778</v>
      </c>
      <c r="AP30" s="100">
        <f t="shared" si="27"/>
        <v>40.689961667754282</v>
      </c>
      <c r="AQ30" s="100">
        <f t="shared" si="27"/>
        <v>40.666053526552311</v>
      </c>
      <c r="AR30" s="100">
        <f t="shared" si="27"/>
        <v>40.704544463180511</v>
      </c>
      <c r="AS30" s="100">
        <f t="shared" si="27"/>
        <v>40.642450682100424</v>
      </c>
      <c r="AT30" s="100">
        <f t="shared" si="27"/>
        <v>40.742345448178895</v>
      </c>
      <c r="AU30" s="100">
        <f t="shared" si="28"/>
        <v>40.580706859622424</v>
      </c>
      <c r="AW30" s="65">
        <v>-6000</v>
      </c>
      <c r="AX30" s="71">
        <f t="shared" si="0"/>
        <v>1.3343470801160127E-2</v>
      </c>
      <c r="AY30">
        <f t="shared" si="1"/>
        <v>5.9305731744193502E-3</v>
      </c>
      <c r="AZ30">
        <f t="shared" si="2"/>
        <v>7.4128976267407781E-3</v>
      </c>
      <c r="BA30">
        <f t="shared" si="3"/>
        <v>0.39566069190889586</v>
      </c>
      <c r="BB30">
        <f t="shared" si="4"/>
        <v>0.81197851691658851</v>
      </c>
      <c r="BC30">
        <f t="shared" si="5"/>
        <v>-2.8620151345695901</v>
      </c>
      <c r="BD30">
        <f t="shared" si="6"/>
        <v>-7.1069939367731907</v>
      </c>
      <c r="BE30">
        <f t="shared" si="11"/>
        <v>35.130730909619928</v>
      </c>
      <c r="BF30">
        <f t="shared" si="11"/>
        <v>35.140748347065241</v>
      </c>
      <c r="BG30">
        <f t="shared" si="11"/>
        <v>35.121778273976581</v>
      </c>
      <c r="BH30">
        <f t="shared" si="11"/>
        <v>35.157905023145538</v>
      </c>
      <c r="BI30">
        <f t="shared" si="11"/>
        <v>35.089803623542352</v>
      </c>
      <c r="BJ30">
        <f t="shared" si="11"/>
        <v>35.220939134332397</v>
      </c>
      <c r="BK30">
        <f t="shared" si="11"/>
        <v>34.976960630882864</v>
      </c>
      <c r="BL30">
        <f t="shared" si="8"/>
        <v>35.476998801893842</v>
      </c>
    </row>
    <row r="31" spans="1:64">
      <c r="A31" s="48" t="s">
        <v>142</v>
      </c>
      <c r="B31" s="49" t="s">
        <v>79</v>
      </c>
      <c r="C31" s="48">
        <v>41699.237000000001</v>
      </c>
      <c r="D31" s="48" t="s">
        <v>107</v>
      </c>
      <c r="E31">
        <f t="shared" si="12"/>
        <v>157.99683065049828</v>
      </c>
      <c r="F31">
        <f t="shared" si="13"/>
        <v>158</v>
      </c>
      <c r="G31">
        <f t="shared" si="14"/>
        <v>-1.0801440002978779E-3</v>
      </c>
      <c r="I31">
        <f t="shared" si="31"/>
        <v>-1.0801440002978779E-3</v>
      </c>
      <c r="Q31" s="2">
        <f t="shared" si="15"/>
        <v>26680.737000000001</v>
      </c>
      <c r="S31" s="3">
        <f t="shared" si="32"/>
        <v>0.1</v>
      </c>
      <c r="Z31">
        <f t="shared" si="16"/>
        <v>158</v>
      </c>
      <c r="AA31" s="100">
        <f t="shared" si="17"/>
        <v>2.9558887896583659E-3</v>
      </c>
      <c r="AB31" s="100">
        <f t="shared" si="18"/>
        <v>-5.6233267326358371E-3</v>
      </c>
      <c r="AC31" s="100">
        <f t="shared" si="19"/>
        <v>-1.0801440002978779E-3</v>
      </c>
      <c r="AD31" s="100">
        <f t="shared" si="29"/>
        <v>-4.0360327899562438E-3</v>
      </c>
      <c r="AE31" s="100">
        <f t="shared" si="20"/>
        <v>1.6289560681601984E-6</v>
      </c>
      <c r="AF31">
        <f t="shared" si="30"/>
        <v>-1.0801440002978779E-3</v>
      </c>
      <c r="AG31" s="101"/>
      <c r="AH31">
        <f t="shared" si="21"/>
        <v>4.5431827323379591E-3</v>
      </c>
      <c r="AI31">
        <f t="shared" si="22"/>
        <v>0.37284375414294713</v>
      </c>
      <c r="AJ31">
        <f t="shared" si="23"/>
        <v>0.56190405718116299</v>
      </c>
      <c r="AK31">
        <f t="shared" si="24"/>
        <v>4.4773590070110149E-2</v>
      </c>
      <c r="AL31">
        <f t="shared" si="25"/>
        <v>3.0703221277636867</v>
      </c>
      <c r="AM31">
        <f t="shared" si="26"/>
        <v>28.050211834980708</v>
      </c>
      <c r="AN31" s="100">
        <f t="shared" si="27"/>
        <v>40.691636529910234</v>
      </c>
      <c r="AO31" s="100">
        <f t="shared" si="27"/>
        <v>40.68277900247508</v>
      </c>
      <c r="AP31" s="100">
        <f t="shared" si="27"/>
        <v>40.697028299844995</v>
      </c>
      <c r="AQ31" s="100">
        <f t="shared" si="27"/>
        <v>40.674089475241075</v>
      </c>
      <c r="AR31" s="100">
        <f t="shared" si="27"/>
        <v>40.710978824807292</v>
      </c>
      <c r="AS31" s="100">
        <f t="shared" si="27"/>
        <v>40.651545631380266</v>
      </c>
      <c r="AT31" s="100">
        <f t="shared" si="27"/>
        <v>40.747060449134516</v>
      </c>
      <c r="AU31" s="100">
        <f t="shared" si="28"/>
        <v>40.592752723842665</v>
      </c>
      <c r="AW31" s="65">
        <v>-5500</v>
      </c>
      <c r="AX31" s="71">
        <f t="shared" si="0"/>
        <v>1.2744366459196519E-2</v>
      </c>
      <c r="AY31">
        <f t="shared" si="1"/>
        <v>5.1972088690285002E-3</v>
      </c>
      <c r="AZ31">
        <f t="shared" si="2"/>
        <v>7.5471575901680191E-3</v>
      </c>
      <c r="BA31">
        <f t="shared" si="3"/>
        <v>0.42851003977397661</v>
      </c>
      <c r="BB31">
        <f t="shared" si="4"/>
        <v>0.89032101464243585</v>
      </c>
      <c r="BC31">
        <f t="shared" si="5"/>
        <v>-2.7114992935250082</v>
      </c>
      <c r="BD31">
        <f t="shared" si="6"/>
        <v>-4.5782489648494504</v>
      </c>
      <c r="BE31">
        <f t="shared" si="11"/>
        <v>35.415675096108302</v>
      </c>
      <c r="BF31">
        <f t="shared" si="11"/>
        <v>35.418014121225056</v>
      </c>
      <c r="BG31">
        <f t="shared" si="11"/>
        <v>35.412327751321349</v>
      </c>
      <c r="BH31">
        <f t="shared" si="11"/>
        <v>35.426217878478866</v>
      </c>
      <c r="BI31">
        <f t="shared" si="11"/>
        <v>35.392669818910747</v>
      </c>
      <c r="BJ31">
        <f t="shared" si="11"/>
        <v>35.476121591270136</v>
      </c>
      <c r="BK31">
        <f t="shared" si="11"/>
        <v>35.281040858208485</v>
      </c>
      <c r="BL31">
        <f t="shared" si="8"/>
        <v>35.892373430178097</v>
      </c>
    </row>
    <row r="32" spans="1:64">
      <c r="A32" s="48" t="s">
        <v>142</v>
      </c>
      <c r="B32" s="49" t="s">
        <v>79</v>
      </c>
      <c r="C32" s="48">
        <v>41707.250999999997</v>
      </c>
      <c r="D32" s="48" t="s">
        <v>107</v>
      </c>
      <c r="E32">
        <f t="shared" si="12"/>
        <v>181.51144249061522</v>
      </c>
      <c r="F32">
        <f t="shared" si="13"/>
        <v>181.5</v>
      </c>
      <c r="G32">
        <f t="shared" si="14"/>
        <v>3.8997079973341897E-3</v>
      </c>
      <c r="I32">
        <f t="shared" si="31"/>
        <v>3.8997079973341897E-3</v>
      </c>
      <c r="Q32" s="2">
        <f t="shared" si="15"/>
        <v>26688.750999999997</v>
      </c>
      <c r="S32" s="3">
        <f t="shared" si="32"/>
        <v>0.1</v>
      </c>
      <c r="Z32">
        <f t="shared" si="16"/>
        <v>181.5</v>
      </c>
      <c r="AA32" s="100">
        <f t="shared" si="17"/>
        <v>3.0047401912025153E-3</v>
      </c>
      <c r="AB32" s="100">
        <f t="shared" si="18"/>
        <v>-7.1470233208681313E-4</v>
      </c>
      <c r="AC32" s="100">
        <f t="shared" si="19"/>
        <v>3.8997079973341897E-3</v>
      </c>
      <c r="AD32" s="100">
        <f t="shared" si="29"/>
        <v>8.9496780613167442E-4</v>
      </c>
      <c r="AE32" s="100">
        <f t="shared" si="20"/>
        <v>8.0096737401214246E-8</v>
      </c>
      <c r="AF32">
        <f t="shared" si="30"/>
        <v>3.8997079973341897E-3</v>
      </c>
      <c r="AG32" s="101"/>
      <c r="AH32">
        <f t="shared" si="21"/>
        <v>4.6144103294210028E-3</v>
      </c>
      <c r="AI32">
        <f t="shared" si="22"/>
        <v>0.3726003023745903</v>
      </c>
      <c r="AJ32">
        <f t="shared" si="23"/>
        <v>0.56657860129207149</v>
      </c>
      <c r="AK32">
        <f t="shared" si="24"/>
        <v>4.1221966290107215E-2</v>
      </c>
      <c r="AL32">
        <f t="shared" si="25"/>
        <v>3.0759840742243338</v>
      </c>
      <c r="AM32">
        <f t="shared" si="26"/>
        <v>30.472882564774608</v>
      </c>
      <c r="AN32" s="100">
        <f t="shared" si="27"/>
        <v>40.703449035014401</v>
      </c>
      <c r="AO32" s="100">
        <f t="shared" si="27"/>
        <v>40.695184130244392</v>
      </c>
      <c r="AP32" s="100">
        <f t="shared" si="27"/>
        <v>40.708456955980189</v>
      </c>
      <c r="AQ32" s="100">
        <f t="shared" si="27"/>
        <v>40.687129352461604</v>
      </c>
      <c r="AR32" s="100">
        <f t="shared" si="27"/>
        <v>40.721369803001295</v>
      </c>
      <c r="AS32" s="100">
        <f t="shared" si="27"/>
        <v>40.666312467295334</v>
      </c>
      <c r="AT32" s="100">
        <f t="shared" si="27"/>
        <v>40.754654921813646</v>
      </c>
      <c r="AU32" s="100">
        <f t="shared" si="28"/>
        <v>40.612275331372025</v>
      </c>
      <c r="AW32" s="65">
        <v>-5000</v>
      </c>
      <c r="AX32" s="71">
        <f t="shared" si="0"/>
        <v>1.1480104347391919E-2</v>
      </c>
      <c r="AY32">
        <f t="shared" si="1"/>
        <v>4.4855747919923849E-3</v>
      </c>
      <c r="AZ32">
        <f t="shared" si="2"/>
        <v>6.9945295553995347E-3</v>
      </c>
      <c r="BA32">
        <f t="shared" si="3"/>
        <v>0.48579329878541566</v>
      </c>
      <c r="BB32">
        <f t="shared" si="4"/>
        <v>0.95834181676866059</v>
      </c>
      <c r="BC32">
        <f t="shared" si="5"/>
        <v>-2.5284099552101309</v>
      </c>
      <c r="BD32">
        <f t="shared" si="6"/>
        <v>-3.158827305662617</v>
      </c>
      <c r="BE32">
        <f t="shared" si="11"/>
        <v>35.728558340431384</v>
      </c>
      <c r="BF32">
        <f t="shared" si="11"/>
        <v>35.728603019020397</v>
      </c>
      <c r="BG32">
        <f t="shared" si="11"/>
        <v>35.728420459293041</v>
      </c>
      <c r="BH32">
        <f t="shared" si="11"/>
        <v>35.729166908746279</v>
      </c>
      <c r="BI32">
        <f t="shared" si="11"/>
        <v>35.726123106877438</v>
      </c>
      <c r="BJ32">
        <f t="shared" si="11"/>
        <v>35.738675955581456</v>
      </c>
      <c r="BK32">
        <f t="shared" si="11"/>
        <v>35.689090159375247</v>
      </c>
      <c r="BL32">
        <f t="shared" si="8"/>
        <v>36.307748058462344</v>
      </c>
    </row>
    <row r="33" spans="1:64">
      <c r="A33" s="48" t="s">
        <v>142</v>
      </c>
      <c r="B33" s="49" t="s">
        <v>79</v>
      </c>
      <c r="C33" s="48">
        <v>41708.264000000003</v>
      </c>
      <c r="D33" s="48" t="s">
        <v>107</v>
      </c>
      <c r="E33">
        <f t="shared" si="12"/>
        <v>184.48377862665211</v>
      </c>
      <c r="F33">
        <f t="shared" si="13"/>
        <v>184.5</v>
      </c>
      <c r="G33">
        <f t="shared" si="14"/>
        <v>-5.5283959954977036E-3</v>
      </c>
      <c r="I33">
        <f t="shared" si="31"/>
        <v>-5.5283959954977036E-3</v>
      </c>
      <c r="Q33" s="2">
        <f t="shared" si="15"/>
        <v>26689.764000000003</v>
      </c>
      <c r="S33" s="3">
        <f t="shared" si="32"/>
        <v>0.1</v>
      </c>
      <c r="Z33">
        <f t="shared" si="16"/>
        <v>184.5</v>
      </c>
      <c r="AA33" s="100">
        <f t="shared" si="17"/>
        <v>3.0109258362559892E-3</v>
      </c>
      <c r="AB33" s="100">
        <f t="shared" si="18"/>
        <v>-1.0151845050466582E-2</v>
      </c>
      <c r="AC33" s="100">
        <f t="shared" si="19"/>
        <v>-5.5283959954977036E-3</v>
      </c>
      <c r="AD33" s="100">
        <f t="shared" si="29"/>
        <v>-8.5393218317536927E-3</v>
      </c>
      <c r="AE33" s="100">
        <f t="shared" si="20"/>
        <v>7.2920017346265244E-6</v>
      </c>
      <c r="AF33">
        <f t="shared" si="30"/>
        <v>-5.5283959954977036E-3</v>
      </c>
      <c r="AG33" s="101"/>
      <c r="AH33">
        <f t="shared" si="21"/>
        <v>4.6234490549688784E-3</v>
      </c>
      <c r="AI33">
        <f t="shared" si="22"/>
        <v>0.37257070775839829</v>
      </c>
      <c r="AJ33">
        <f t="shared" si="23"/>
        <v>0.56717330401219945</v>
      </c>
      <c r="AK33">
        <f t="shared" si="24"/>
        <v>4.0769036320241356E-2</v>
      </c>
      <c r="AL33">
        <f t="shared" si="25"/>
        <v>3.0767059733099518</v>
      </c>
      <c r="AM33">
        <f t="shared" si="26"/>
        <v>30.81215171721021</v>
      </c>
      <c r="AN33" s="100">
        <f t="shared" si="27"/>
        <v>40.704955676466625</v>
      </c>
      <c r="AO33" s="100">
        <f t="shared" si="27"/>
        <v>40.696768250823531</v>
      </c>
      <c r="AP33" s="100">
        <f t="shared" si="27"/>
        <v>40.709913870148682</v>
      </c>
      <c r="AQ33" s="100">
        <f t="shared" si="27"/>
        <v>40.688795396883336</v>
      </c>
      <c r="AR33" s="100">
        <f t="shared" si="27"/>
        <v>40.722693146690169</v>
      </c>
      <c r="AS33" s="100">
        <f t="shared" si="27"/>
        <v>40.668199871872424</v>
      </c>
      <c r="AT33" s="100">
        <f t="shared" si="27"/>
        <v>40.755620427769507</v>
      </c>
      <c r="AU33" s="100">
        <f t="shared" si="28"/>
        <v>40.614767579141734</v>
      </c>
      <c r="AW33" s="65">
        <v>-4500</v>
      </c>
      <c r="AX33" s="71">
        <f t="shared" si="0"/>
        <v>9.288682855344961E-3</v>
      </c>
      <c r="AY33">
        <f t="shared" si="1"/>
        <v>3.7956709433110006E-3</v>
      </c>
      <c r="AZ33">
        <f t="shared" si="2"/>
        <v>5.4930119120339604E-3</v>
      </c>
      <c r="BA33">
        <f t="shared" si="3"/>
        <v>0.59216607748861882</v>
      </c>
      <c r="BB33">
        <f t="shared" si="4"/>
        <v>0.99928416342742676</v>
      </c>
      <c r="BC33">
        <f t="shared" si="5"/>
        <v>-2.2765923755516715</v>
      </c>
      <c r="BD33">
        <f t="shared" si="6"/>
        <v>-2.1661408133730435</v>
      </c>
      <c r="BE33">
        <f t="shared" si="11"/>
        <v>36.094724932445388</v>
      </c>
      <c r="BF33">
        <f t="shared" si="11"/>
        <v>36.094724932717554</v>
      </c>
      <c r="BG33">
        <f t="shared" si="11"/>
        <v>36.094724919828785</v>
      </c>
      <c r="BH33">
        <f t="shared" si="11"/>
        <v>36.094725530207832</v>
      </c>
      <c r="BI33">
        <f t="shared" si="11"/>
        <v>36.094696636378366</v>
      </c>
      <c r="BJ33">
        <f t="shared" si="11"/>
        <v>36.096092790912913</v>
      </c>
      <c r="BK33">
        <f t="shared" si="11"/>
        <v>36.202354349690417</v>
      </c>
      <c r="BL33">
        <f t="shared" si="8"/>
        <v>36.723122686746592</v>
      </c>
    </row>
    <row r="34" spans="1:64">
      <c r="A34" s="48" t="s">
        <v>142</v>
      </c>
      <c r="B34" s="49" t="s">
        <v>79</v>
      </c>
      <c r="C34" s="48">
        <v>41709.294999999998</v>
      </c>
      <c r="D34" s="48" t="s">
        <v>107</v>
      </c>
      <c r="E34">
        <f t="shared" si="12"/>
        <v>187.50893021226051</v>
      </c>
      <c r="F34">
        <f t="shared" si="13"/>
        <v>187.5</v>
      </c>
      <c r="G34">
        <f t="shared" si="14"/>
        <v>3.043499993509613E-3</v>
      </c>
      <c r="I34">
        <f t="shared" si="31"/>
        <v>3.043499993509613E-3</v>
      </c>
      <c r="Q34" s="2">
        <f t="shared" si="15"/>
        <v>26690.794999999998</v>
      </c>
      <c r="S34" s="3">
        <f t="shared" si="32"/>
        <v>0.1</v>
      </c>
      <c r="Z34">
        <f t="shared" si="16"/>
        <v>187.5</v>
      </c>
      <c r="AA34" s="100">
        <f t="shared" si="17"/>
        <v>3.0171000099606391E-3</v>
      </c>
      <c r="AB34" s="100">
        <f t="shared" si="18"/>
        <v>-1.5889755333700958E-3</v>
      </c>
      <c r="AC34" s="100">
        <f t="shared" si="19"/>
        <v>3.043499993509613E-3</v>
      </c>
      <c r="AD34" s="100">
        <f t="shared" si="29"/>
        <v>2.6399983548973903E-5</v>
      </c>
      <c r="AE34" s="100">
        <f t="shared" si="20"/>
        <v>6.9695913138609274E-11</v>
      </c>
      <c r="AF34">
        <f t="shared" si="30"/>
        <v>3.043499993509613E-3</v>
      </c>
      <c r="AG34" s="101"/>
      <c r="AH34">
        <f t="shared" si="21"/>
        <v>4.6324755268797087E-3</v>
      </c>
      <c r="AI34">
        <f t="shared" si="22"/>
        <v>0.37254144809017986</v>
      </c>
      <c r="AJ34">
        <f t="shared" si="23"/>
        <v>0.56776754841101096</v>
      </c>
      <c r="AK34">
        <f t="shared" si="24"/>
        <v>4.0316209153513943E-2</v>
      </c>
      <c r="AL34">
        <f t="shared" si="25"/>
        <v>3.0774276746941562</v>
      </c>
      <c r="AM34">
        <f t="shared" si="26"/>
        <v>31.158956124783678</v>
      </c>
      <c r="AN34" s="100">
        <f t="shared" si="27"/>
        <v>40.706462024278231</v>
      </c>
      <c r="AO34" s="100">
        <f t="shared" si="27"/>
        <v>40.698352479564655</v>
      </c>
      <c r="AP34" s="100">
        <f t="shared" si="27"/>
        <v>40.711370331685274</v>
      </c>
      <c r="AQ34" s="100">
        <f t="shared" si="27"/>
        <v>40.690461744575607</v>
      </c>
      <c r="AR34" s="100">
        <f t="shared" si="27"/>
        <v>40.724015797141178</v>
      </c>
      <c r="AS34" s="100">
        <f t="shared" si="27"/>
        <v>40.670087774776903</v>
      </c>
      <c r="AT34" s="100">
        <f t="shared" si="27"/>
        <v>40.756585058846667</v>
      </c>
      <c r="AU34" s="100">
        <f t="shared" si="28"/>
        <v>40.617259826911436</v>
      </c>
      <c r="AW34" s="65">
        <v>-4000</v>
      </c>
      <c r="AX34" s="71">
        <f t="shared" si="0"/>
        <v>5.6256314535971606E-3</v>
      </c>
      <c r="AY34">
        <f t="shared" si="1"/>
        <v>3.1274973229843493E-3</v>
      </c>
      <c r="AZ34">
        <f t="shared" si="2"/>
        <v>2.4981341306128109E-3</v>
      </c>
      <c r="BA34">
        <f t="shared" si="3"/>
        <v>0.82707310922631494</v>
      </c>
      <c r="BB34">
        <f t="shared" si="4"/>
        <v>0.92516221305353696</v>
      </c>
      <c r="BC34">
        <f t="shared" si="5"/>
        <v>-1.8494190638652555</v>
      </c>
      <c r="BD34">
        <f t="shared" si="6"/>
        <v>-1.3261755331776466</v>
      </c>
      <c r="BE34">
        <f t="shared" ref="BE34:BK70" si="33">$BL34+$AB$7*SIN(BF34)</f>
        <v>36.570237554740096</v>
      </c>
      <c r="BF34">
        <f t="shared" si="33"/>
        <v>36.570569391361261</v>
      </c>
      <c r="BG34">
        <f t="shared" si="33"/>
        <v>36.571800962019971</v>
      </c>
      <c r="BH34">
        <f t="shared" si="33"/>
        <v>36.576344149194448</v>
      </c>
      <c r="BI34">
        <f t="shared" si="33"/>
        <v>36.592745314270687</v>
      </c>
      <c r="BJ34">
        <f t="shared" si="33"/>
        <v>36.647967879393576</v>
      </c>
      <c r="BK34">
        <f t="shared" si="33"/>
        <v>36.804185392439251</v>
      </c>
      <c r="BL34">
        <f t="shared" si="8"/>
        <v>37.138497315030847</v>
      </c>
    </row>
    <row r="35" spans="1:64">
      <c r="A35" s="48" t="s">
        <v>170</v>
      </c>
      <c r="B35" s="49" t="s">
        <v>79</v>
      </c>
      <c r="C35" s="48">
        <v>41722.252999999997</v>
      </c>
      <c r="D35" s="48" t="s">
        <v>107</v>
      </c>
      <c r="E35">
        <f t="shared" si="12"/>
        <v>225.53018554347759</v>
      </c>
      <c r="F35">
        <f t="shared" si="13"/>
        <v>225.5</v>
      </c>
      <c r="G35">
        <f t="shared" si="14"/>
        <v>1.0287515993695706E-2</v>
      </c>
      <c r="I35">
        <f t="shared" si="31"/>
        <v>1.0287515993695706E-2</v>
      </c>
      <c r="Q35" s="2">
        <f t="shared" si="15"/>
        <v>26703.752999999997</v>
      </c>
      <c r="S35" s="3">
        <f t="shared" si="32"/>
        <v>0.1</v>
      </c>
      <c r="Z35">
        <f t="shared" si="16"/>
        <v>225.5</v>
      </c>
      <c r="AA35" s="100">
        <f t="shared" si="17"/>
        <v>3.094314527626527E-3</v>
      </c>
      <c r="AB35" s="100">
        <f t="shared" si="18"/>
        <v>5.5417645499300392E-3</v>
      </c>
      <c r="AC35" s="100">
        <f t="shared" si="19"/>
        <v>1.0287515993695706E-2</v>
      </c>
      <c r="AD35" s="100">
        <f t="shared" si="29"/>
        <v>7.1932014660691795E-3</v>
      </c>
      <c r="AE35" s="100">
        <f t="shared" si="20"/>
        <v>5.1742147331459797E-6</v>
      </c>
      <c r="AF35">
        <f t="shared" si="30"/>
        <v>1.0287515993695706E-2</v>
      </c>
      <c r="AG35" s="101"/>
      <c r="AH35">
        <f t="shared" si="21"/>
        <v>4.7457514437656669E-3</v>
      </c>
      <c r="AI35">
        <f t="shared" si="22"/>
        <v>0.37219967979652546</v>
      </c>
      <c r="AJ35">
        <f t="shared" si="23"/>
        <v>0.57525565794971512</v>
      </c>
      <c r="AK35">
        <f t="shared" si="24"/>
        <v>3.4588857131931522E-2</v>
      </c>
      <c r="AL35">
        <f t="shared" si="25"/>
        <v>3.0865529832741068</v>
      </c>
      <c r="AM35">
        <f t="shared" si="26"/>
        <v>36.328253218449973</v>
      </c>
      <c r="AN35" s="100">
        <f t="shared" si="27"/>
        <v>40.725518240442554</v>
      </c>
      <c r="AO35" s="100">
        <f t="shared" si="27"/>
        <v>40.718428422820359</v>
      </c>
      <c r="AP35" s="100">
        <f t="shared" si="27"/>
        <v>40.729781579698702</v>
      </c>
      <c r="AQ35" s="100">
        <f t="shared" si="27"/>
        <v>40.711593859105577</v>
      </c>
      <c r="AR35" s="100">
        <f t="shared" si="27"/>
        <v>40.740712399155534</v>
      </c>
      <c r="AS35" s="100">
        <f t="shared" si="27"/>
        <v>40.694042113545137</v>
      </c>
      <c r="AT35" s="100">
        <f t="shared" si="27"/>
        <v>40.768732015173917</v>
      </c>
      <c r="AU35" s="100">
        <f t="shared" si="28"/>
        <v>40.648828298661037</v>
      </c>
      <c r="AW35" s="65">
        <v>-3500</v>
      </c>
      <c r="AX35" s="71">
        <f t="shared" si="0"/>
        <v>-6.2203931280625921E-4</v>
      </c>
      <c r="AY35">
        <f t="shared" si="1"/>
        <v>2.4810539310124308E-3</v>
      </c>
      <c r="AZ35">
        <f t="shared" si="2"/>
        <v>-3.10309324381869E-3</v>
      </c>
      <c r="BA35">
        <f t="shared" si="3"/>
        <v>1.4609970875730738</v>
      </c>
      <c r="BB35">
        <f t="shared" si="4"/>
        <v>7.9749161554745526E-2</v>
      </c>
      <c r="BC35">
        <f t="shared" si="5"/>
        <v>-0.7477902719373819</v>
      </c>
      <c r="BD35">
        <f t="shared" si="6"/>
        <v>-0.39235107638340427</v>
      </c>
      <c r="BE35">
        <f t="shared" si="33"/>
        <v>37.328767925435656</v>
      </c>
      <c r="BF35">
        <f t="shared" si="33"/>
        <v>37.332968666716354</v>
      </c>
      <c r="BG35">
        <f t="shared" si="33"/>
        <v>37.340114304801169</v>
      </c>
      <c r="BH35">
        <f t="shared" si="33"/>
        <v>37.352225710341145</v>
      </c>
      <c r="BI35">
        <f t="shared" si="33"/>
        <v>37.372634470814432</v>
      </c>
      <c r="BJ35">
        <f t="shared" si="33"/>
        <v>37.406713775175653</v>
      </c>
      <c r="BK35">
        <f t="shared" si="33"/>
        <v>37.462872723499231</v>
      </c>
      <c r="BL35">
        <f t="shared" si="8"/>
        <v>37.553871943315094</v>
      </c>
    </row>
    <row r="36" spans="1:64">
      <c r="A36" s="48" t="s">
        <v>174</v>
      </c>
      <c r="B36" s="49" t="s">
        <v>79</v>
      </c>
      <c r="C36" s="48">
        <v>41895.57</v>
      </c>
      <c r="D36" s="48" t="s">
        <v>107</v>
      </c>
      <c r="E36">
        <f t="shared" si="12"/>
        <v>734.07547881723156</v>
      </c>
      <c r="F36">
        <f t="shared" si="13"/>
        <v>734</v>
      </c>
      <c r="G36">
        <f t="shared" si="14"/>
        <v>2.5723888000356965E-2</v>
      </c>
      <c r="I36">
        <f t="shared" si="31"/>
        <v>2.5723888000356965E-2</v>
      </c>
      <c r="Q36" s="2">
        <f t="shared" si="15"/>
        <v>26877.07</v>
      </c>
      <c r="S36" s="3">
        <f t="shared" si="32"/>
        <v>0.1</v>
      </c>
      <c r="Z36">
        <f t="shared" si="16"/>
        <v>734</v>
      </c>
      <c r="AA36" s="100">
        <f t="shared" si="17"/>
        <v>3.9527443206681199E-3</v>
      </c>
      <c r="AB36" s="100">
        <f t="shared" si="18"/>
        <v>1.9649225757416164E-2</v>
      </c>
      <c r="AC36" s="100">
        <f t="shared" si="19"/>
        <v>2.5723888000356965E-2</v>
      </c>
      <c r="AD36" s="100">
        <f t="shared" si="29"/>
        <v>2.1771143679688847E-2</v>
      </c>
      <c r="AE36" s="100">
        <f t="shared" si="20"/>
        <v>4.7398269712165561E-5</v>
      </c>
      <c r="AF36">
        <f t="shared" si="30"/>
        <v>2.5723888000356965E-2</v>
      </c>
      <c r="AG36" s="101"/>
      <c r="AH36">
        <f t="shared" si="21"/>
        <v>6.0746622429408018E-3</v>
      </c>
      <c r="AI36">
        <f t="shared" si="22"/>
        <v>0.37262586877276827</v>
      </c>
      <c r="AJ36">
        <f t="shared" si="23"/>
        <v>0.66998028213288519</v>
      </c>
      <c r="AK36">
        <f t="shared" si="24"/>
        <v>-4.1609260413452462E-2</v>
      </c>
      <c r="AL36">
        <f t="shared" si="25"/>
        <v>-3.0753667612040259</v>
      </c>
      <c r="AM36">
        <f t="shared" si="26"/>
        <v>-30.188630102236658</v>
      </c>
      <c r="AN36" s="100">
        <f t="shared" si="27"/>
        <v>40.979248227750894</v>
      </c>
      <c r="AO36" s="100">
        <f t="shared" si="27"/>
        <v>40.987579048515947</v>
      </c>
      <c r="AP36" s="100">
        <f t="shared" si="27"/>
        <v>40.974197921980803</v>
      </c>
      <c r="AQ36" s="100">
        <f t="shared" si="27"/>
        <v>40.995703707076011</v>
      </c>
      <c r="AR36" s="100">
        <f t="shared" si="27"/>
        <v>40.961171077733006</v>
      </c>
      <c r="AS36" s="100">
        <f t="shared" si="27"/>
        <v>41.016709677507613</v>
      </c>
      <c r="AT36" s="100">
        <f t="shared" si="27"/>
        <v>40.927580187673492</v>
      </c>
      <c r="AU36" s="100">
        <f t="shared" si="28"/>
        <v>41.071264295626122</v>
      </c>
      <c r="AW36" s="65">
        <v>-3000</v>
      </c>
      <c r="AX36" s="71">
        <f t="shared" si="0"/>
        <v>-5.6503878342724538E-3</v>
      </c>
      <c r="AY36">
        <f t="shared" si="1"/>
        <v>1.8563407673952452E-3</v>
      </c>
      <c r="AZ36">
        <f t="shared" si="2"/>
        <v>-7.506728601667699E-3</v>
      </c>
      <c r="BA36">
        <f t="shared" si="3"/>
        <v>1.2130406290675344</v>
      </c>
      <c r="BB36">
        <f t="shared" si="4"/>
        <v>-0.94851493776463225</v>
      </c>
      <c r="BC36">
        <f t="shared" si="5"/>
        <v>1.2251225243203598</v>
      </c>
      <c r="BD36">
        <f t="shared" si="6"/>
        <v>0.70273811443174716</v>
      </c>
      <c r="BE36">
        <f t="shared" si="33"/>
        <v>38.346517702556746</v>
      </c>
      <c r="BF36">
        <f t="shared" si="33"/>
        <v>38.342652051346292</v>
      </c>
      <c r="BG36">
        <f t="shared" si="33"/>
        <v>38.334988614299469</v>
      </c>
      <c r="BH36">
        <f t="shared" si="33"/>
        <v>38.3199226013705</v>
      </c>
      <c r="BI36">
        <f t="shared" si="33"/>
        <v>38.290763956941134</v>
      </c>
      <c r="BJ36">
        <f t="shared" si="33"/>
        <v>38.235875743832622</v>
      </c>
      <c r="BK36">
        <f t="shared" si="33"/>
        <v>38.137036253666416</v>
      </c>
      <c r="BL36">
        <f t="shared" si="8"/>
        <v>37.969246571599342</v>
      </c>
    </row>
    <row r="37" spans="1:64">
      <c r="A37" s="48" t="s">
        <v>178</v>
      </c>
      <c r="B37" s="49" t="s">
        <v>93</v>
      </c>
      <c r="C37" s="48">
        <v>41903.559000000001</v>
      </c>
      <c r="D37" s="48" t="s">
        <v>107</v>
      </c>
      <c r="E37">
        <f t="shared" si="12"/>
        <v>757.51673586624963</v>
      </c>
      <c r="F37">
        <f t="shared" si="13"/>
        <v>757.5</v>
      </c>
      <c r="G37">
        <f t="shared" si="14"/>
        <v>5.7037399965338409E-3</v>
      </c>
      <c r="I37">
        <f t="shared" si="31"/>
        <v>5.7037399965338409E-3</v>
      </c>
      <c r="Q37" s="2">
        <f t="shared" si="15"/>
        <v>26885.059000000001</v>
      </c>
      <c r="S37" s="3">
        <f t="shared" si="32"/>
        <v>0.1</v>
      </c>
      <c r="Z37">
        <f t="shared" si="16"/>
        <v>757.5</v>
      </c>
      <c r="AA37" s="100">
        <f t="shared" si="17"/>
        <v>3.9845130725325809E-3</v>
      </c>
      <c r="AB37" s="100">
        <f t="shared" si="18"/>
        <v>-4.2389063232627783E-4</v>
      </c>
      <c r="AC37" s="100">
        <f t="shared" si="19"/>
        <v>5.7037399965338409E-3</v>
      </c>
      <c r="AD37" s="100">
        <f t="shared" si="29"/>
        <v>1.71922692400126E-3</v>
      </c>
      <c r="AE37" s="100">
        <f t="shared" si="20"/>
        <v>2.9557412162108343E-7</v>
      </c>
      <c r="AF37">
        <f t="shared" si="30"/>
        <v>5.7037399965338409E-3</v>
      </c>
      <c r="AG37" s="101"/>
      <c r="AH37">
        <f t="shared" si="21"/>
        <v>6.1276306288601187E-3</v>
      </c>
      <c r="AI37">
        <f t="shared" si="22"/>
        <v>0.37287157602625998</v>
      </c>
      <c r="AJ37">
        <f t="shared" si="23"/>
        <v>0.67417386168495774</v>
      </c>
      <c r="AK37">
        <f t="shared" si="24"/>
        <v>-4.5161609022392059E-2</v>
      </c>
      <c r="AL37">
        <f t="shared" si="25"/>
        <v>-3.0697034182326894</v>
      </c>
      <c r="AM37">
        <f t="shared" si="26"/>
        <v>-27.808594321189322</v>
      </c>
      <c r="AN37" s="100">
        <f t="shared" ref="AN37:AT52" si="34">$AU37+$AB$7*SIN(AO37)</f>
        <v>40.99106280026681</v>
      </c>
      <c r="AO37" s="100">
        <f t="shared" si="34"/>
        <v>40.999983428936787</v>
      </c>
      <c r="AP37" s="100">
        <f t="shared" si="34"/>
        <v>40.985629767126248</v>
      </c>
      <c r="AQ37" s="100">
        <f t="shared" si="34"/>
        <v>41.008741455605936</v>
      </c>
      <c r="AR37" s="100">
        <f t="shared" si="34"/>
        <v>40.971566950823082</v>
      </c>
      <c r="AS37" s="100">
        <f t="shared" si="34"/>
        <v>41.031472989549528</v>
      </c>
      <c r="AT37" s="100">
        <f t="shared" si="34"/>
        <v>40.935180858050707</v>
      </c>
      <c r="AU37" s="100">
        <f t="shared" si="28"/>
        <v>41.090786903155482</v>
      </c>
      <c r="AW37" s="65">
        <v>-2500</v>
      </c>
      <c r="AX37" s="71">
        <f t="shared" si="0"/>
        <v>-5.3493883585653745E-3</v>
      </c>
      <c r="AY37">
        <f t="shared" si="1"/>
        <v>1.2533578321327927E-3</v>
      </c>
      <c r="AZ37">
        <f t="shared" si="2"/>
        <v>-6.6027461906981669E-3</v>
      </c>
      <c r="BA37">
        <f t="shared" si="3"/>
        <v>0.73249999899730067</v>
      </c>
      <c r="BB37">
        <f t="shared" si="4"/>
        <v>-0.44697932689184167</v>
      </c>
      <c r="BC37">
        <f t="shared" si="5"/>
        <v>2.0102506133429419</v>
      </c>
      <c r="BD37">
        <f t="shared" si="6"/>
        <v>1.5751059850070066</v>
      </c>
      <c r="BE37">
        <f t="shared" si="33"/>
        <v>38.988663209653147</v>
      </c>
      <c r="BF37">
        <f t="shared" si="33"/>
        <v>38.988622237436864</v>
      </c>
      <c r="BG37">
        <f t="shared" si="33"/>
        <v>38.988387583599646</v>
      </c>
      <c r="BH37">
        <f t="shared" si="33"/>
        <v>38.987047337343469</v>
      </c>
      <c r="BI37">
        <f t="shared" si="33"/>
        <v>38.979507769198804</v>
      </c>
      <c r="BJ37">
        <f t="shared" si="33"/>
        <v>38.940203459763339</v>
      </c>
      <c r="BK37">
        <f t="shared" si="33"/>
        <v>38.782663863052541</v>
      </c>
      <c r="BL37">
        <f t="shared" si="8"/>
        <v>38.384621199883597</v>
      </c>
    </row>
    <row r="38" spans="1:64">
      <c r="A38" s="48" t="s">
        <v>178</v>
      </c>
      <c r="B38" s="49" t="s">
        <v>93</v>
      </c>
      <c r="C38" s="48">
        <v>41904.576999999997</v>
      </c>
      <c r="D38" s="48" t="s">
        <v>107</v>
      </c>
      <c r="E38">
        <f t="shared" si="12"/>
        <v>760.50374296048062</v>
      </c>
      <c r="F38">
        <f t="shared" si="13"/>
        <v>760.5</v>
      </c>
      <c r="G38">
        <f t="shared" si="14"/>
        <v>1.2756359938066453E-3</v>
      </c>
      <c r="I38">
        <f t="shared" si="31"/>
        <v>1.2756359938066453E-3</v>
      </c>
      <c r="Q38" s="2">
        <f t="shared" si="15"/>
        <v>26886.076999999997</v>
      </c>
      <c r="S38" s="3">
        <f t="shared" si="32"/>
        <v>0.1</v>
      </c>
      <c r="Z38">
        <f t="shared" si="16"/>
        <v>760.5</v>
      </c>
      <c r="AA38" s="100">
        <f t="shared" si="17"/>
        <v>3.9885168666807316E-3</v>
      </c>
      <c r="AB38" s="100">
        <f t="shared" si="18"/>
        <v>-4.8587013103576372E-3</v>
      </c>
      <c r="AC38" s="100">
        <f t="shared" si="19"/>
        <v>1.2756359938066453E-3</v>
      </c>
      <c r="AD38" s="100">
        <f t="shared" si="29"/>
        <v>-2.7128808728740864E-3</v>
      </c>
      <c r="AE38" s="100">
        <f t="shared" si="20"/>
        <v>7.3597226304060644E-7</v>
      </c>
      <c r="AF38">
        <f t="shared" si="30"/>
        <v>1.2756359938066453E-3</v>
      </c>
      <c r="AG38" s="101"/>
      <c r="AH38">
        <f t="shared" si="21"/>
        <v>6.1343373041642824E-3</v>
      </c>
      <c r="AI38">
        <f t="shared" si="22"/>
        <v>0.37290443371308479</v>
      </c>
      <c r="AJ38">
        <f t="shared" si="23"/>
        <v>0.67470835205275093</v>
      </c>
      <c r="AK38">
        <f t="shared" si="24"/>
        <v>-4.5615587561396727E-2</v>
      </c>
      <c r="AL38">
        <f t="shared" si="25"/>
        <v>-3.0689794988646915</v>
      </c>
      <c r="AM38">
        <f t="shared" si="26"/>
        <v>-27.531115428880916</v>
      </c>
      <c r="AN38" s="100">
        <f t="shared" si="34"/>
        <v>40.992572432494725</v>
      </c>
      <c r="AO38" s="100">
        <f t="shared" si="34"/>
        <v>41.001566468542052</v>
      </c>
      <c r="AP38" s="100">
        <f t="shared" si="34"/>
        <v>40.987091294624918</v>
      </c>
      <c r="AQ38" s="100">
        <f t="shared" si="34"/>
        <v>41.010404420688062</v>
      </c>
      <c r="AR38" s="100">
        <f t="shared" si="34"/>
        <v>40.972897375750151</v>
      </c>
      <c r="AS38" s="100">
        <f t="shared" si="34"/>
        <v>41.033355296233943</v>
      </c>
      <c r="AT38" s="100">
        <f t="shared" si="34"/>
        <v>40.936155330184341</v>
      </c>
      <c r="AU38" s="100">
        <f t="shared" si="28"/>
        <v>41.093279150925184</v>
      </c>
      <c r="AW38" s="65">
        <v>-2000</v>
      </c>
      <c r="AX38" s="71">
        <f t="shared" si="0"/>
        <v>-3.7673377200541135E-3</v>
      </c>
      <c r="AY38">
        <f t="shared" si="1"/>
        <v>6.721051252250726E-4</v>
      </c>
      <c r="AZ38">
        <f t="shared" si="2"/>
        <v>-4.4394428452791861E-3</v>
      </c>
      <c r="BA38">
        <f t="shared" si="3"/>
        <v>0.55222527130079335</v>
      </c>
      <c r="BB38">
        <f t="shared" si="4"/>
        <v>-0.11004100043428092</v>
      </c>
      <c r="BC38">
        <f t="shared" si="5"/>
        <v>2.3633720183798479</v>
      </c>
      <c r="BD38">
        <f t="shared" si="6"/>
        <v>2.4389334568066823</v>
      </c>
      <c r="BE38">
        <f t="shared" si="33"/>
        <v>39.421534395079661</v>
      </c>
      <c r="BF38">
        <f t="shared" si="33"/>
        <v>39.421534813191627</v>
      </c>
      <c r="BG38">
        <f t="shared" si="33"/>
        <v>39.421530410593526</v>
      </c>
      <c r="BH38">
        <f t="shared" si="33"/>
        <v>39.421576762316036</v>
      </c>
      <c r="BI38">
        <f t="shared" si="33"/>
        <v>39.421088051723004</v>
      </c>
      <c r="BJ38">
        <f t="shared" si="33"/>
        <v>39.426164491223105</v>
      </c>
      <c r="BK38">
        <f t="shared" si="33"/>
        <v>39.360596523835461</v>
      </c>
      <c r="BL38">
        <f t="shared" si="8"/>
        <v>38.799995828167845</v>
      </c>
    </row>
    <row r="39" spans="1:64">
      <c r="A39" s="48" t="s">
        <v>178</v>
      </c>
      <c r="B39" s="49" t="s">
        <v>93</v>
      </c>
      <c r="C39" s="48">
        <v>41905.605000000003</v>
      </c>
      <c r="D39" s="48" t="s">
        <v>107</v>
      </c>
      <c r="E39">
        <f t="shared" si="12"/>
        <v>763.52009197118537</v>
      </c>
      <c r="F39">
        <f t="shared" si="13"/>
        <v>763.5</v>
      </c>
      <c r="G39">
        <f t="shared" si="14"/>
        <v>6.8475320003926754E-3</v>
      </c>
      <c r="I39">
        <f t="shared" si="31"/>
        <v>6.8475320003926754E-3</v>
      </c>
      <c r="Q39" s="2">
        <f t="shared" si="15"/>
        <v>26887.105000000003</v>
      </c>
      <c r="S39" s="3">
        <f t="shared" si="32"/>
        <v>0.1</v>
      </c>
      <c r="Z39">
        <f t="shared" si="16"/>
        <v>763.5</v>
      </c>
      <c r="AA39" s="100">
        <f t="shared" si="17"/>
        <v>3.9925088957361507E-3</v>
      </c>
      <c r="AB39" s="100">
        <f t="shared" si="18"/>
        <v>7.0650056830518122E-4</v>
      </c>
      <c r="AC39" s="100">
        <f t="shared" si="19"/>
        <v>6.8475320003926754E-3</v>
      </c>
      <c r="AD39" s="100">
        <f t="shared" si="29"/>
        <v>2.8550231046565247E-3</v>
      </c>
      <c r="AE39" s="100">
        <f t="shared" si="20"/>
        <v>8.1511569281225822E-7</v>
      </c>
      <c r="AF39">
        <f t="shared" si="30"/>
        <v>6.8475320003926754E-3</v>
      </c>
      <c r="AG39" s="101"/>
      <c r="AH39">
        <f t="shared" si="21"/>
        <v>6.1410314320874942E-3</v>
      </c>
      <c r="AI39">
        <f t="shared" si="22"/>
        <v>0.37293763013652048</v>
      </c>
      <c r="AJ39">
        <f t="shared" si="23"/>
        <v>0.67524265056136024</v>
      </c>
      <c r="AK39">
        <f t="shared" si="24"/>
        <v>-4.6069679687134643E-2</v>
      </c>
      <c r="AL39">
        <f t="shared" si="25"/>
        <v>-3.0682553602330151</v>
      </c>
      <c r="AM39">
        <f t="shared" si="26"/>
        <v>-27.25903063824218</v>
      </c>
      <c r="AN39" s="100">
        <f t="shared" si="34"/>
        <v>40.99408238822808</v>
      </c>
      <c r="AO39" s="100">
        <f t="shared" si="34"/>
        <v>41.003149393504451</v>
      </c>
      <c r="AP39" s="100">
        <f t="shared" si="34"/>
        <v>40.988553321481021</v>
      </c>
      <c r="AQ39" s="100">
        <f t="shared" si="34"/>
        <v>41.012067053751458</v>
      </c>
      <c r="AR39" s="100">
        <f t="shared" si="34"/>
        <v>40.974228568879084</v>
      </c>
      <c r="AS39" s="100">
        <f t="shared" si="34"/>
        <v>41.035237049046096</v>
      </c>
      <c r="AT39" s="100">
        <f t="shared" si="34"/>
        <v>40.937130778260496</v>
      </c>
      <c r="AU39" s="100">
        <f t="shared" si="28"/>
        <v>41.095771398694893</v>
      </c>
      <c r="AW39" s="65">
        <v>-1500</v>
      </c>
      <c r="AX39" s="71">
        <f t="shared" si="0"/>
        <v>-1.9814628930875234E-3</v>
      </c>
      <c r="AY39">
        <f t="shared" si="1"/>
        <v>1.1258264667208539E-4</v>
      </c>
      <c r="AZ39">
        <f t="shared" si="2"/>
        <v>-2.0940455397596086E-3</v>
      </c>
      <c r="BA39">
        <f t="shared" si="3"/>
        <v>0.46502283359086127</v>
      </c>
      <c r="BB39">
        <f t="shared" si="4"/>
        <v>0.11451872122387696</v>
      </c>
      <c r="BC39">
        <f t="shared" si="5"/>
        <v>2.5884068393079134</v>
      </c>
      <c r="BD39">
        <f t="shared" si="6"/>
        <v>3.5227503867182137</v>
      </c>
      <c r="BE39">
        <f t="shared" si="33"/>
        <v>39.76784792880855</v>
      </c>
      <c r="BF39">
        <f t="shared" si="33"/>
        <v>39.767596698927292</v>
      </c>
      <c r="BG39">
        <f t="shared" si="33"/>
        <v>39.768433031426568</v>
      </c>
      <c r="BH39">
        <f t="shared" si="33"/>
        <v>39.7656439101412</v>
      </c>
      <c r="BI39">
        <f t="shared" si="33"/>
        <v>39.774890525409951</v>
      </c>
      <c r="BJ39">
        <f t="shared" si="33"/>
        <v>39.743602053629516</v>
      </c>
      <c r="BK39">
        <f t="shared" si="33"/>
        <v>39.843188059679669</v>
      </c>
      <c r="BL39">
        <f t="shared" si="8"/>
        <v>39.215370456452092</v>
      </c>
    </row>
    <row r="40" spans="1:64">
      <c r="A40" s="48" t="s">
        <v>178</v>
      </c>
      <c r="B40" s="49" t="s">
        <v>79</v>
      </c>
      <c r="C40" s="48">
        <v>41911.582999999999</v>
      </c>
      <c r="D40" s="48" t="s">
        <v>107</v>
      </c>
      <c r="E40">
        <f t="shared" si="12"/>
        <v>781.06068962281893</v>
      </c>
      <c r="F40">
        <f t="shared" si="13"/>
        <v>781</v>
      </c>
      <c r="G40">
        <f t="shared" si="14"/>
        <v>2.0683591996203177E-2</v>
      </c>
      <c r="I40">
        <f t="shared" si="31"/>
        <v>2.0683591996203177E-2</v>
      </c>
      <c r="Q40" s="2">
        <f t="shared" si="15"/>
        <v>26893.082999999999</v>
      </c>
      <c r="S40" s="3">
        <f t="shared" si="32"/>
        <v>0.1</v>
      </c>
      <c r="Z40">
        <f t="shared" si="16"/>
        <v>781</v>
      </c>
      <c r="AA40" s="100">
        <f t="shared" si="17"/>
        <v>4.0155606012053004E-3</v>
      </c>
      <c r="AB40" s="100">
        <f t="shared" si="18"/>
        <v>1.4503762206689919E-2</v>
      </c>
      <c r="AC40" s="100">
        <f t="shared" si="19"/>
        <v>2.0683591996203177E-2</v>
      </c>
      <c r="AD40" s="100">
        <f t="shared" si="29"/>
        <v>1.6668031394997875E-2</v>
      </c>
      <c r="AE40" s="100">
        <f t="shared" si="20"/>
        <v>2.7782327058463482E-5</v>
      </c>
      <c r="AF40">
        <f t="shared" si="30"/>
        <v>2.0683591996203177E-2</v>
      </c>
      <c r="AG40" s="101"/>
      <c r="AH40">
        <f t="shared" si="21"/>
        <v>6.179829789513259E-3</v>
      </c>
      <c r="AI40">
        <f t="shared" si="22"/>
        <v>0.37313804681317164</v>
      </c>
      <c r="AJ40">
        <f t="shared" si="23"/>
        <v>0.67835561256316401</v>
      </c>
      <c r="AK40">
        <f t="shared" si="24"/>
        <v>-4.8720865469251723E-2</v>
      </c>
      <c r="AL40">
        <f t="shared" si="25"/>
        <v>-3.0640267448646852</v>
      </c>
      <c r="AM40">
        <f t="shared" si="26"/>
        <v>-25.771594599471715</v>
      </c>
      <c r="AN40" s="100">
        <f t="shared" si="34"/>
        <v>41.002897051763675</v>
      </c>
      <c r="AO40" s="100">
        <f t="shared" si="34"/>
        <v>41.012380812264119</v>
      </c>
      <c r="AP40" s="100">
        <f t="shared" si="34"/>
        <v>40.997091984814745</v>
      </c>
      <c r="AQ40" s="100">
        <f t="shared" si="34"/>
        <v>41.021758996521584</v>
      </c>
      <c r="AR40" s="100">
        <f t="shared" si="34"/>
        <v>40.982009530901671</v>
      </c>
      <c r="AS40" s="100">
        <f t="shared" si="34"/>
        <v>41.04620263445328</v>
      </c>
      <c r="AT40" s="100">
        <f t="shared" si="34"/>
        <v>40.942840833019353</v>
      </c>
      <c r="AU40" s="100">
        <f t="shared" si="28"/>
        <v>41.110309510684843</v>
      </c>
      <c r="AW40" s="65">
        <v>-1000</v>
      </c>
      <c r="AX40" s="71">
        <f t="shared" si="0"/>
        <v>-2.5580115492213854E-4</v>
      </c>
      <c r="AY40">
        <f t="shared" si="1"/>
        <v>-4.2520960352616878E-4</v>
      </c>
      <c r="AZ40">
        <f t="shared" si="2"/>
        <v>1.6940844860403024E-4</v>
      </c>
      <c r="BA40">
        <f t="shared" si="3"/>
        <v>0.41664692215120758</v>
      </c>
      <c r="BB40">
        <f t="shared" si="4"/>
        <v>0.28174988597763706</v>
      </c>
      <c r="BC40">
        <f t="shared" si="5"/>
        <v>2.7592537121374763</v>
      </c>
      <c r="BD40">
        <f t="shared" si="6"/>
        <v>5.1670818072674303</v>
      </c>
      <c r="BE40">
        <f t="shared" si="33"/>
        <v>40.070452234867155</v>
      </c>
      <c r="BF40">
        <f t="shared" si="33"/>
        <v>40.066240960705834</v>
      </c>
      <c r="BG40">
        <f t="shared" si="33"/>
        <v>40.075568790902381</v>
      </c>
      <c r="BH40">
        <f t="shared" si="33"/>
        <v>40.054792043309</v>
      </c>
      <c r="BI40">
        <f t="shared" si="33"/>
        <v>40.100517562503512</v>
      </c>
      <c r="BJ40">
        <f t="shared" si="33"/>
        <v>39.996940530930573</v>
      </c>
      <c r="BK40">
        <f t="shared" si="33"/>
        <v>40.219006919338085</v>
      </c>
      <c r="BL40">
        <f t="shared" si="8"/>
        <v>39.630745084736347</v>
      </c>
    </row>
    <row r="41" spans="1:64">
      <c r="A41" s="48" t="s">
        <v>178</v>
      </c>
      <c r="B41" s="49" t="s">
        <v>79</v>
      </c>
      <c r="C41" s="48">
        <v>41912.591999999997</v>
      </c>
      <c r="D41" s="48" t="s">
        <v>107</v>
      </c>
      <c r="E41">
        <f t="shared" si="12"/>
        <v>784.02128899225352</v>
      </c>
      <c r="F41">
        <f t="shared" si="13"/>
        <v>784</v>
      </c>
      <c r="G41">
        <f t="shared" si="14"/>
        <v>7.2554879952804185E-3</v>
      </c>
      <c r="I41">
        <f t="shared" si="31"/>
        <v>7.2554879952804185E-3</v>
      </c>
      <c r="Q41" s="2">
        <f t="shared" si="15"/>
        <v>26894.091999999997</v>
      </c>
      <c r="S41" s="3">
        <f t="shared" si="32"/>
        <v>0.1</v>
      </c>
      <c r="Z41">
        <f t="shared" si="16"/>
        <v>784</v>
      </c>
      <c r="AA41" s="100">
        <f t="shared" si="17"/>
        <v>4.0194719004005078E-3</v>
      </c>
      <c r="AB41" s="100">
        <f t="shared" si="18"/>
        <v>1.0690501533403354E-3</v>
      </c>
      <c r="AC41" s="100">
        <f t="shared" si="19"/>
        <v>7.2554879952804185E-3</v>
      </c>
      <c r="AD41" s="100">
        <f t="shared" si="29"/>
        <v>3.2360160948799108E-3</v>
      </c>
      <c r="AE41" s="100">
        <f t="shared" si="20"/>
        <v>1.0471800166321829E-6</v>
      </c>
      <c r="AF41">
        <f t="shared" si="30"/>
        <v>7.2554879952804185E-3</v>
      </c>
      <c r="AG41" s="101"/>
      <c r="AH41">
        <f t="shared" si="21"/>
        <v>6.1864378419400831E-3</v>
      </c>
      <c r="AI41">
        <f t="shared" si="22"/>
        <v>0.37317356811422975</v>
      </c>
      <c r="AJ41">
        <f t="shared" si="23"/>
        <v>0.6788886227977442</v>
      </c>
      <c r="AK41">
        <f t="shared" si="24"/>
        <v>-4.9175760031057364E-2</v>
      </c>
      <c r="AL41">
        <f t="shared" si="25"/>
        <v>-3.0633010548969728</v>
      </c>
      <c r="AM41">
        <f t="shared" si="26"/>
        <v>-25.532475173030871</v>
      </c>
      <c r="AN41" s="100">
        <f t="shared" si="34"/>
        <v>41.004409290262245</v>
      </c>
      <c r="AO41" s="100">
        <f t="shared" si="34"/>
        <v>41.013962941176423</v>
      </c>
      <c r="AP41" s="100">
        <f t="shared" si="34"/>
        <v>40.998557537165333</v>
      </c>
      <c r="AQ41" s="100">
        <f t="shared" si="34"/>
        <v>41.02341929290715</v>
      </c>
      <c r="AR41" s="100">
        <f t="shared" si="34"/>
        <v>40.983346157176875</v>
      </c>
      <c r="AS41" s="100">
        <f t="shared" si="34"/>
        <v>41.048080465344739</v>
      </c>
      <c r="AT41" s="100">
        <f t="shared" si="34"/>
        <v>40.943823201864248</v>
      </c>
      <c r="AU41" s="100">
        <f t="shared" si="28"/>
        <v>41.112801758454545</v>
      </c>
      <c r="AW41" s="65">
        <v>-500</v>
      </c>
      <c r="AX41" s="71">
        <f t="shared" si="0"/>
        <v>1.3063963802719906E-3</v>
      </c>
      <c r="AY41">
        <f t="shared" si="1"/>
        <v>-9.412716253696902E-4</v>
      </c>
      <c r="AZ41">
        <f t="shared" si="2"/>
        <v>2.2476680056416807E-3</v>
      </c>
      <c r="BA41">
        <f t="shared" si="3"/>
        <v>0.38900389472078767</v>
      </c>
      <c r="BB41">
        <f t="shared" si="4"/>
        <v>0.41663062923718369</v>
      </c>
      <c r="BC41">
        <f t="shared" si="5"/>
        <v>2.9033721083384276</v>
      </c>
      <c r="BD41">
        <f t="shared" si="6"/>
        <v>8.3558404617513382</v>
      </c>
      <c r="BE41">
        <f t="shared" si="33"/>
        <v>40.349482678796278</v>
      </c>
      <c r="BF41">
        <f t="shared" si="33"/>
        <v>40.337216115678665</v>
      </c>
      <c r="BG41">
        <f t="shared" si="33"/>
        <v>40.359356311286803</v>
      </c>
      <c r="BH41">
        <f t="shared" si="33"/>
        <v>40.319197369147318</v>
      </c>
      <c r="BI41">
        <f t="shared" si="33"/>
        <v>40.391424991093288</v>
      </c>
      <c r="BJ41">
        <f t="shared" si="33"/>
        <v>40.259308437455324</v>
      </c>
      <c r="BK41">
        <f t="shared" si="33"/>
        <v>40.494780335773044</v>
      </c>
      <c r="BL41">
        <f t="shared" si="8"/>
        <v>40.046119713020595</v>
      </c>
    </row>
    <row r="42" spans="1:64">
      <c r="A42" s="48" t="s">
        <v>178</v>
      </c>
      <c r="B42" s="49" t="s">
        <v>79</v>
      </c>
      <c r="C42" s="48">
        <v>41913.612999999998</v>
      </c>
      <c r="D42" s="48" t="s">
        <v>107</v>
      </c>
      <c r="E42">
        <f t="shared" si="12"/>
        <v>787.01709866143085</v>
      </c>
      <c r="F42">
        <f t="shared" si="13"/>
        <v>787</v>
      </c>
      <c r="G42">
        <f t="shared" si="14"/>
        <v>5.8273839968023822E-3</v>
      </c>
      <c r="I42">
        <f t="shared" si="31"/>
        <v>5.8273839968023822E-3</v>
      </c>
      <c r="Q42" s="2">
        <f t="shared" si="15"/>
        <v>26895.112999999998</v>
      </c>
      <c r="S42" s="3">
        <f t="shared" si="32"/>
        <v>0.1</v>
      </c>
      <c r="Z42">
        <f t="shared" si="16"/>
        <v>787</v>
      </c>
      <c r="AA42" s="100">
        <f t="shared" si="17"/>
        <v>4.0233713347355739E-3</v>
      </c>
      <c r="AB42" s="100">
        <f t="shared" si="18"/>
        <v>-3.6564925041616438E-4</v>
      </c>
      <c r="AC42" s="100">
        <f t="shared" si="19"/>
        <v>5.8273839968023822E-3</v>
      </c>
      <c r="AD42" s="100">
        <f t="shared" si="29"/>
        <v>1.8040126620668083E-3</v>
      </c>
      <c r="AE42" s="100">
        <f t="shared" si="20"/>
        <v>3.2544616848973726E-7</v>
      </c>
      <c r="AF42">
        <f t="shared" si="30"/>
        <v>5.8273839968023822E-3</v>
      </c>
      <c r="AG42" s="101"/>
      <c r="AH42">
        <f t="shared" si="21"/>
        <v>6.1930332472185465E-3</v>
      </c>
      <c r="AI42">
        <f t="shared" si="22"/>
        <v>0.37320943116819294</v>
      </c>
      <c r="AJ42">
        <f t="shared" si="23"/>
        <v>0.67942144774551372</v>
      </c>
      <c r="AK42">
        <f t="shared" si="24"/>
        <v>-4.9630775822851421E-2</v>
      </c>
      <c r="AL42">
        <f t="shared" si="25"/>
        <v>-3.0625751301981978</v>
      </c>
      <c r="AM42">
        <f t="shared" si="26"/>
        <v>-25.297670411910875</v>
      </c>
      <c r="AN42" s="100">
        <f t="shared" si="34"/>
        <v>41.005921873230427</v>
      </c>
      <c r="AO42" s="100">
        <f t="shared" si="34"/>
        <v>41.015544951947632</v>
      </c>
      <c r="AP42" s="100">
        <f t="shared" si="34"/>
        <v>41.000023621791854</v>
      </c>
      <c r="AQ42" s="100">
        <f t="shared" si="34"/>
        <v>41.025079237644619</v>
      </c>
      <c r="AR42" s="100">
        <f t="shared" si="34"/>
        <v>40.984683605209888</v>
      </c>
      <c r="AS42" s="100">
        <f t="shared" si="34"/>
        <v>41.049957702344656</v>
      </c>
      <c r="AT42" s="100">
        <f t="shared" si="34"/>
        <v>40.944806620284936</v>
      </c>
      <c r="AU42" s="100">
        <f t="shared" si="28"/>
        <v>41.115294006224254</v>
      </c>
      <c r="AW42" s="65">
        <v>0</v>
      </c>
      <c r="AX42" s="71">
        <f t="shared" si="0"/>
        <v>2.6090920370676765E-3</v>
      </c>
      <c r="AY42">
        <f t="shared" si="1"/>
        <v>-1.4356034188584789E-3</v>
      </c>
      <c r="AZ42">
        <f t="shared" si="2"/>
        <v>4.0446954559261554E-3</v>
      </c>
      <c r="BA42">
        <f t="shared" si="3"/>
        <v>0.37502889920991889</v>
      </c>
      <c r="BB42">
        <f t="shared" si="4"/>
        <v>0.52968465090621386</v>
      </c>
      <c r="BC42">
        <f t="shared" si="5"/>
        <v>3.0318650527973157</v>
      </c>
      <c r="BD42">
        <f t="shared" si="6"/>
        <v>18.208663013781937</v>
      </c>
      <c r="BE42">
        <f t="shared" si="33"/>
        <v>40.611647798083304</v>
      </c>
      <c r="BF42">
        <f t="shared" si="33"/>
        <v>40.599562508077938</v>
      </c>
      <c r="BG42">
        <f t="shared" si="33"/>
        <v>40.619309621470471</v>
      </c>
      <c r="BH42">
        <f t="shared" si="33"/>
        <v>40.586993907886196</v>
      </c>
      <c r="BI42">
        <f t="shared" si="33"/>
        <v>40.639753866555104</v>
      </c>
      <c r="BJ42">
        <f t="shared" si="33"/>
        <v>40.553248991834259</v>
      </c>
      <c r="BK42">
        <f t="shared" si="33"/>
        <v>40.694250228470871</v>
      </c>
      <c r="BL42">
        <f t="shared" si="8"/>
        <v>40.461494341304842</v>
      </c>
    </row>
    <row r="43" spans="1:64">
      <c r="A43" s="48" t="s">
        <v>178</v>
      </c>
      <c r="B43" s="49" t="s">
        <v>79</v>
      </c>
      <c r="C43" s="48">
        <v>41927.591999999997</v>
      </c>
      <c r="D43" s="48" t="s">
        <v>107</v>
      </c>
      <c r="E43">
        <f t="shared" si="12"/>
        <v>828.03416366182535</v>
      </c>
      <c r="F43">
        <f t="shared" si="13"/>
        <v>828</v>
      </c>
      <c r="G43">
        <f t="shared" si="14"/>
        <v>1.1643295998510439E-2</v>
      </c>
      <c r="I43">
        <f t="shared" si="31"/>
        <v>1.1643295998510439E-2</v>
      </c>
      <c r="Q43" s="2">
        <f t="shared" si="15"/>
        <v>26909.091999999997</v>
      </c>
      <c r="S43" s="3">
        <f t="shared" si="32"/>
        <v>0.1</v>
      </c>
      <c r="Z43">
        <f t="shared" si="16"/>
        <v>828</v>
      </c>
      <c r="AA43" s="100">
        <f t="shared" si="17"/>
        <v>4.0754672312818575E-3</v>
      </c>
      <c r="AB43" s="100">
        <f t="shared" si="18"/>
        <v>5.3614003211830893E-3</v>
      </c>
      <c r="AC43" s="100">
        <f t="shared" si="19"/>
        <v>1.1643295998510439E-2</v>
      </c>
      <c r="AD43" s="100">
        <f t="shared" si="29"/>
        <v>7.5678287672285814E-3</v>
      </c>
      <c r="AE43" s="100">
        <f t="shared" si="20"/>
        <v>5.7272032250092472E-6</v>
      </c>
      <c r="AF43">
        <f t="shared" si="30"/>
        <v>1.1643295998510439E-2</v>
      </c>
      <c r="AG43" s="101"/>
      <c r="AH43">
        <f t="shared" si="21"/>
        <v>6.2818956773273496E-3</v>
      </c>
      <c r="AI43">
        <f t="shared" si="22"/>
        <v>0.37373402509384135</v>
      </c>
      <c r="AJ43">
        <f t="shared" si="23"/>
        <v>0.68668522669229803</v>
      </c>
      <c r="AK43">
        <f t="shared" si="24"/>
        <v>-5.5861970607176202E-2</v>
      </c>
      <c r="AL43">
        <f t="shared" si="25"/>
        <v>-3.0526296198329916</v>
      </c>
      <c r="AM43">
        <f t="shared" si="26"/>
        <v>-22.466418593673108</v>
      </c>
      <c r="AN43" s="100">
        <f t="shared" si="34"/>
        <v>41.02662971145817</v>
      </c>
      <c r="AO43" s="100">
        <f t="shared" si="34"/>
        <v>41.03715376468125</v>
      </c>
      <c r="AP43" s="100">
        <f t="shared" si="34"/>
        <v>41.020115579655823</v>
      </c>
      <c r="AQ43" s="100">
        <f t="shared" si="34"/>
        <v>41.047728679517313</v>
      </c>
      <c r="AR43" s="100">
        <f t="shared" si="34"/>
        <v>41.003047916833367</v>
      </c>
      <c r="AS43" s="100">
        <f t="shared" si="34"/>
        <v>41.075551121063654</v>
      </c>
      <c r="AT43" s="100">
        <f t="shared" si="34"/>
        <v>40.958356756756523</v>
      </c>
      <c r="AU43" s="100">
        <f t="shared" si="28"/>
        <v>41.149354725743564</v>
      </c>
      <c r="AW43" s="65">
        <v>500</v>
      </c>
      <c r="AX43" s="71">
        <f t="shared" si="0"/>
        <v>3.5979951207165749E-3</v>
      </c>
      <c r="AY43">
        <f t="shared" si="1"/>
        <v>-1.9082049839925347E-3</v>
      </c>
      <c r="AZ43">
        <f t="shared" si="2"/>
        <v>5.5062001047091096E-3</v>
      </c>
      <c r="BA43">
        <f t="shared" si="3"/>
        <v>0.3712811897119469</v>
      </c>
      <c r="BB43">
        <f t="shared" si="4"/>
        <v>0.62746960499719906</v>
      </c>
      <c r="BC43">
        <f t="shared" si="5"/>
        <v>-3.1312498066018883</v>
      </c>
      <c r="BD43">
        <f t="shared" si="6"/>
        <v>-193.3686317922303</v>
      </c>
      <c r="BE43">
        <f t="shared" si="33"/>
        <v>40.862367702310664</v>
      </c>
      <c r="BF43">
        <f t="shared" si="33"/>
        <v>40.863770098106961</v>
      </c>
      <c r="BG43">
        <f t="shared" si="33"/>
        <v>40.861539118300534</v>
      </c>
      <c r="BH43">
        <f t="shared" si="33"/>
        <v>40.865088291501941</v>
      </c>
      <c r="BI43">
        <f t="shared" si="33"/>
        <v>40.859442185349934</v>
      </c>
      <c r="BJ43">
        <f t="shared" si="33"/>
        <v>40.868424494411165</v>
      </c>
      <c r="BK43">
        <f t="shared" si="33"/>
        <v>40.854135425163122</v>
      </c>
      <c r="BL43">
        <f t="shared" si="8"/>
        <v>40.87686896958909</v>
      </c>
    </row>
    <row r="44" spans="1:64">
      <c r="A44" s="48" t="s">
        <v>178</v>
      </c>
      <c r="B44" s="49" t="s">
        <v>79</v>
      </c>
      <c r="C44" s="48">
        <v>41928.610999999997</v>
      </c>
      <c r="D44" s="48" t="s">
        <v>107</v>
      </c>
      <c r="E44">
        <f t="shared" si="12"/>
        <v>831.02410494771232</v>
      </c>
      <c r="F44">
        <f t="shared" si="13"/>
        <v>831</v>
      </c>
      <c r="G44">
        <f t="shared" si="14"/>
        <v>8.2151919923489913E-3</v>
      </c>
      <c r="I44">
        <f t="shared" si="31"/>
        <v>8.2151919923489913E-3</v>
      </c>
      <c r="Q44" s="2">
        <f t="shared" si="15"/>
        <v>26910.110999999997</v>
      </c>
      <c r="S44" s="3">
        <f t="shared" si="32"/>
        <v>0.1</v>
      </c>
      <c r="Z44">
        <f t="shared" si="16"/>
        <v>831</v>
      </c>
      <c r="AA44" s="100">
        <f t="shared" si="17"/>
        <v>4.0791910328350717E-3</v>
      </c>
      <c r="AB44" s="100">
        <f t="shared" si="18"/>
        <v>1.9268880160856023E-3</v>
      </c>
      <c r="AC44" s="100">
        <f t="shared" si="19"/>
        <v>8.2151919923489913E-3</v>
      </c>
      <c r="AD44" s="100">
        <f t="shared" si="29"/>
        <v>4.1360009595139196E-3</v>
      </c>
      <c r="AE44" s="100">
        <f t="shared" si="20"/>
        <v>1.7106503937100062E-6</v>
      </c>
      <c r="AF44">
        <f t="shared" si="30"/>
        <v>8.2151919923489913E-3</v>
      </c>
      <c r="AG44" s="101"/>
      <c r="AH44">
        <f t="shared" si="21"/>
        <v>6.288303976263389E-3</v>
      </c>
      <c r="AI44">
        <f t="shared" si="22"/>
        <v>0.37377494806482892</v>
      </c>
      <c r="AJ44">
        <f t="shared" si="23"/>
        <v>0.68721542235733901</v>
      </c>
      <c r="AK44">
        <f t="shared" si="24"/>
        <v>-5.631887262783767E-2</v>
      </c>
      <c r="AL44">
        <f t="shared" si="25"/>
        <v>-3.051900030573504</v>
      </c>
      <c r="AM44">
        <f t="shared" si="26"/>
        <v>-22.283427092909825</v>
      </c>
      <c r="AN44" s="100">
        <f t="shared" si="34"/>
        <v>41.028147640232163</v>
      </c>
      <c r="AO44" s="100">
        <f t="shared" si="34"/>
        <v>41.038734010470989</v>
      </c>
      <c r="AP44" s="100">
        <f t="shared" si="34"/>
        <v>41.021589933589347</v>
      </c>
      <c r="AQ44" s="100">
        <f t="shared" si="34"/>
        <v>41.049383201077625</v>
      </c>
      <c r="AR44" s="100">
        <f t="shared" si="34"/>
        <v>41.004398181468062</v>
      </c>
      <c r="AS44" s="100">
        <f t="shared" si="34"/>
        <v>41.077419071558992</v>
      </c>
      <c r="AT44" s="100">
        <f t="shared" si="34"/>
        <v>40.959356642130651</v>
      </c>
      <c r="AU44" s="100">
        <f t="shared" si="28"/>
        <v>41.151846973513265</v>
      </c>
      <c r="AW44" s="65">
        <v>1000</v>
      </c>
      <c r="AX44" s="71">
        <f t="shared" si="0"/>
        <v>4.2689155547304021E-3</v>
      </c>
      <c r="AY44">
        <f t="shared" si="1"/>
        <v>-2.3590763207718577E-3</v>
      </c>
      <c r="AZ44">
        <f t="shared" si="2"/>
        <v>6.6279918755022598E-3</v>
      </c>
      <c r="BA44">
        <f t="shared" si="3"/>
        <v>0.37665739561911049</v>
      </c>
      <c r="BB44">
        <f t="shared" si="4"/>
        <v>0.7168197242310117</v>
      </c>
      <c r="BC44">
        <f t="shared" si="5"/>
        <v>-3.0103185432082302</v>
      </c>
      <c r="BD44">
        <f t="shared" si="6"/>
        <v>-15.213411237422395</v>
      </c>
      <c r="BE44">
        <f t="shared" si="33"/>
        <v>41.114343058850935</v>
      </c>
      <c r="BF44">
        <f t="shared" si="33"/>
        <v>41.127564674436208</v>
      </c>
      <c r="BG44">
        <f t="shared" si="33"/>
        <v>41.105709163696353</v>
      </c>
      <c r="BH44">
        <f t="shared" si="33"/>
        <v>41.141912345633898</v>
      </c>
      <c r="BI44">
        <f t="shared" si="33"/>
        <v>41.082137696303469</v>
      </c>
      <c r="BJ44">
        <f t="shared" si="33"/>
        <v>41.181421706117284</v>
      </c>
      <c r="BK44">
        <f t="shared" si="33"/>
        <v>41.017886906211004</v>
      </c>
      <c r="BL44">
        <f t="shared" si="8"/>
        <v>41.292243597873345</v>
      </c>
    </row>
    <row r="45" spans="1:64">
      <c r="A45" s="48" t="s">
        <v>178</v>
      </c>
      <c r="B45" s="49" t="s">
        <v>79</v>
      </c>
      <c r="C45" s="48">
        <v>41929.629000000001</v>
      </c>
      <c r="D45" s="48" t="s">
        <v>107</v>
      </c>
      <c r="E45">
        <f t="shared" si="12"/>
        <v>834.01111204196468</v>
      </c>
      <c r="F45">
        <f t="shared" si="13"/>
        <v>834</v>
      </c>
      <c r="G45">
        <f t="shared" si="14"/>
        <v>3.7870879968977533E-3</v>
      </c>
      <c r="I45">
        <f t="shared" si="31"/>
        <v>3.7870879968977533E-3</v>
      </c>
      <c r="Q45" s="2">
        <f t="shared" si="15"/>
        <v>26911.129000000001</v>
      </c>
      <c r="S45" s="3">
        <f t="shared" si="32"/>
        <v>0.1</v>
      </c>
      <c r="Z45">
        <f t="shared" si="16"/>
        <v>834</v>
      </c>
      <c r="AA45" s="100">
        <f t="shared" si="17"/>
        <v>4.0829027429678151E-3</v>
      </c>
      <c r="AB45" s="100">
        <f t="shared" si="18"/>
        <v>-2.507611404592984E-3</v>
      </c>
      <c r="AC45" s="100">
        <f t="shared" si="19"/>
        <v>3.7870879968977533E-3</v>
      </c>
      <c r="AD45" s="100">
        <f t="shared" si="29"/>
        <v>-2.9581474607006178E-4</v>
      </c>
      <c r="AE45" s="100">
        <f t="shared" si="20"/>
        <v>8.7506363992495139E-9</v>
      </c>
      <c r="AF45">
        <f t="shared" si="30"/>
        <v>3.7870879968977533E-3</v>
      </c>
      <c r="AG45" s="101"/>
      <c r="AH45">
        <f t="shared" si="21"/>
        <v>6.2946994014907373E-3</v>
      </c>
      <c r="AI45">
        <f t="shared" si="22"/>
        <v>0.37381621940789056</v>
      </c>
      <c r="AJ45">
        <f t="shared" si="23"/>
        <v>0.68774544442316565</v>
      </c>
      <c r="AK45">
        <f t="shared" si="24"/>
        <v>-5.6775910460786533E-2</v>
      </c>
      <c r="AL45">
        <f t="shared" si="25"/>
        <v>-3.0511701765501362</v>
      </c>
      <c r="AM45">
        <f t="shared" si="26"/>
        <v>-22.103321824860672</v>
      </c>
      <c r="AN45" s="100">
        <f t="shared" si="34"/>
        <v>41.029665952904082</v>
      </c>
      <c r="AO45" s="100">
        <f t="shared" si="34"/>
        <v>41.040314134562216</v>
      </c>
      <c r="AP45" s="100">
        <f t="shared" si="34"/>
        <v>41.023064881989058</v>
      </c>
      <c r="AQ45" s="100">
        <f t="shared" si="34"/>
        <v>41.051037335750785</v>
      </c>
      <c r="AR45" s="100">
        <f t="shared" si="34"/>
        <v>41.005749371115414</v>
      </c>
      <c r="AS45" s="100">
        <f t="shared" si="34"/>
        <v>41.07928635009457</v>
      </c>
      <c r="AT45" s="100">
        <f t="shared" si="34"/>
        <v>40.960357723119152</v>
      </c>
      <c r="AU45" s="100">
        <f t="shared" si="28"/>
        <v>41.154339221282974</v>
      </c>
      <c r="AW45" s="65">
        <v>1500</v>
      </c>
      <c r="AX45" s="71">
        <f t="shared" si="0"/>
        <v>4.5667636460268828E-3</v>
      </c>
      <c r="AY45">
        <f t="shared" si="1"/>
        <v>-2.7882174291964479E-3</v>
      </c>
      <c r="AZ45">
        <f t="shared" si="2"/>
        <v>7.3549810752233311E-3</v>
      </c>
      <c r="BA45">
        <f t="shared" si="3"/>
        <v>0.39270281258477724</v>
      </c>
      <c r="BB45">
        <f t="shared" si="4"/>
        <v>0.80158786756500167</v>
      </c>
      <c r="BC45">
        <f t="shared" si="5"/>
        <v>-2.8796026352338919</v>
      </c>
      <c r="BD45">
        <f t="shared" si="6"/>
        <v>-7.5901635841357606</v>
      </c>
      <c r="BE45">
        <f t="shared" si="33"/>
        <v>41.379219674372905</v>
      </c>
      <c r="BF45">
        <f t="shared" si="33"/>
        <v>41.390252494488038</v>
      </c>
      <c r="BG45">
        <f t="shared" si="33"/>
        <v>41.369802251339287</v>
      </c>
      <c r="BH45">
        <f t="shared" si="33"/>
        <v>41.407912997374964</v>
      </c>
      <c r="BI45">
        <f t="shared" si="33"/>
        <v>41.337563285773953</v>
      </c>
      <c r="BJ45">
        <f t="shared" si="33"/>
        <v>41.469973927765125</v>
      </c>
      <c r="BK45">
        <f t="shared" si="33"/>
        <v>41.228298114618667</v>
      </c>
      <c r="BL45">
        <f t="shared" si="8"/>
        <v>41.707618226157592</v>
      </c>
    </row>
    <row r="46" spans="1:64">
      <c r="A46" s="48" t="s">
        <v>178</v>
      </c>
      <c r="B46" s="49" t="s">
        <v>79</v>
      </c>
      <c r="C46" s="48">
        <v>41930.654000000002</v>
      </c>
      <c r="D46" s="48" t="s">
        <v>107</v>
      </c>
      <c r="E46">
        <f t="shared" si="12"/>
        <v>837.01865847772308</v>
      </c>
      <c r="F46">
        <f t="shared" si="13"/>
        <v>837</v>
      </c>
      <c r="G46">
        <f t="shared" si="14"/>
        <v>6.3589839992346242E-3</v>
      </c>
      <c r="I46">
        <f t="shared" si="31"/>
        <v>6.3589839992346242E-3</v>
      </c>
      <c r="Q46" s="2">
        <f t="shared" si="15"/>
        <v>26912.154000000002</v>
      </c>
      <c r="S46" s="3">
        <f t="shared" si="32"/>
        <v>0.1</v>
      </c>
      <c r="Z46">
        <f t="shared" si="16"/>
        <v>837</v>
      </c>
      <c r="AA46" s="100">
        <f t="shared" si="17"/>
        <v>4.0866023460070788E-3</v>
      </c>
      <c r="AB46" s="100">
        <f t="shared" si="18"/>
        <v>5.7902061898239439E-5</v>
      </c>
      <c r="AC46" s="100">
        <f t="shared" si="19"/>
        <v>6.3589839992346242E-3</v>
      </c>
      <c r="AD46" s="100">
        <f t="shared" si="29"/>
        <v>2.2723816532275454E-3</v>
      </c>
      <c r="AE46" s="100">
        <f t="shared" si="20"/>
        <v>5.1637183779251532E-7</v>
      </c>
      <c r="AF46">
        <f t="shared" si="30"/>
        <v>6.3589839992346242E-3</v>
      </c>
      <c r="AG46" s="101"/>
      <c r="AH46">
        <f t="shared" si="21"/>
        <v>6.3010819373363848E-3</v>
      </c>
      <c r="AI46">
        <f t="shared" si="22"/>
        <v>0.37385783957136631</v>
      </c>
      <c r="AJ46">
        <f t="shared" si="23"/>
        <v>0.68827529356900852</v>
      </c>
      <c r="AK46">
        <f t="shared" si="24"/>
        <v>-5.7233085003706989E-2</v>
      </c>
      <c r="AL46">
        <f t="shared" si="25"/>
        <v>-3.0504400558880365</v>
      </c>
      <c r="AM46">
        <f t="shared" si="26"/>
        <v>-21.926034575446717</v>
      </c>
      <c r="AN46" s="100">
        <f t="shared" si="34"/>
        <v>41.031184651873183</v>
      </c>
      <c r="AO46" s="100">
        <f t="shared" si="34"/>
        <v>41.041894136891329</v>
      </c>
      <c r="AP46" s="100">
        <f t="shared" si="34"/>
        <v>41.024540428651086</v>
      </c>
      <c r="AQ46" s="100">
        <f t="shared" si="34"/>
        <v>41.052691081480909</v>
      </c>
      <c r="AR46" s="100">
        <f t="shared" si="34"/>
        <v>41.007101492180809</v>
      </c>
      <c r="AS46" s="100">
        <f t="shared" si="34"/>
        <v>41.081152951783864</v>
      </c>
      <c r="AT46" s="100">
        <f t="shared" si="34"/>
        <v>40.961360008984109</v>
      </c>
      <c r="AU46" s="100">
        <f t="shared" si="28"/>
        <v>41.156831469052676</v>
      </c>
      <c r="AW46" s="65">
        <v>2000</v>
      </c>
      <c r="AX46" s="71">
        <f t="shared" si="0"/>
        <v>4.3688290992747155E-3</v>
      </c>
      <c r="AY46">
        <f t="shared" si="1"/>
        <v>-3.1956283092663051E-3</v>
      </c>
      <c r="AZ46">
        <f t="shared" si="2"/>
        <v>7.5644574085410206E-3</v>
      </c>
      <c r="BA46">
        <f t="shared" si="3"/>
        <v>0.42327890612336572</v>
      </c>
      <c r="BB46">
        <f t="shared" si="4"/>
        <v>0.88084323314652946</v>
      </c>
      <c r="BC46">
        <f t="shared" si="5"/>
        <v>-2.731908531176849</v>
      </c>
      <c r="BD46">
        <f t="shared" si="6"/>
        <v>-4.8133374299510407</v>
      </c>
      <c r="BE46">
        <f t="shared" si="33"/>
        <v>41.661594649937228</v>
      </c>
      <c r="BF46">
        <f t="shared" si="33"/>
        <v>41.664649170504219</v>
      </c>
      <c r="BG46">
        <f t="shared" si="33"/>
        <v>41.657525279304963</v>
      </c>
      <c r="BH46">
        <f t="shared" si="33"/>
        <v>41.674226061660235</v>
      </c>
      <c r="BI46">
        <f t="shared" si="33"/>
        <v>41.635530335872602</v>
      </c>
      <c r="BJ46">
        <f t="shared" si="33"/>
        <v>41.727871154175837</v>
      </c>
      <c r="BK46">
        <f t="shared" si="33"/>
        <v>41.520227093148691</v>
      </c>
      <c r="BL46">
        <f t="shared" si="8"/>
        <v>42.12299285444184</v>
      </c>
    </row>
    <row r="47" spans="1:64">
      <c r="A47" s="48" t="s">
        <v>178</v>
      </c>
      <c r="B47" s="49" t="s">
        <v>93</v>
      </c>
      <c r="C47" s="48">
        <v>41931.506000000001</v>
      </c>
      <c r="D47" s="48" t="s">
        <v>107</v>
      </c>
      <c r="E47">
        <f t="shared" si="12"/>
        <v>839.51858975895163</v>
      </c>
      <c r="F47">
        <f t="shared" si="13"/>
        <v>839.5</v>
      </c>
      <c r="G47">
        <f t="shared" si="14"/>
        <v>6.3355640013469383E-3</v>
      </c>
      <c r="I47">
        <f t="shared" si="31"/>
        <v>6.3355640013469383E-3</v>
      </c>
      <c r="Q47" s="2">
        <f t="shared" si="15"/>
        <v>26913.006000000001</v>
      </c>
      <c r="S47" s="3">
        <f t="shared" si="32"/>
        <v>0.1</v>
      </c>
      <c r="Z47">
        <f t="shared" si="16"/>
        <v>839.5</v>
      </c>
      <c r="AA47" s="100">
        <f t="shared" si="17"/>
        <v>4.0896760886587275E-3</v>
      </c>
      <c r="AB47" s="100">
        <f t="shared" si="18"/>
        <v>2.9173141601531241E-5</v>
      </c>
      <c r="AC47" s="100">
        <f t="shared" si="19"/>
        <v>6.3355640013469383E-3</v>
      </c>
      <c r="AD47" s="100">
        <f t="shared" si="29"/>
        <v>2.2458879126882108E-3</v>
      </c>
      <c r="AE47" s="100">
        <f t="shared" si="20"/>
        <v>5.0440125163590086E-7</v>
      </c>
      <c r="AF47">
        <f t="shared" si="30"/>
        <v>6.3355640013469383E-3</v>
      </c>
      <c r="AG47" s="101"/>
      <c r="AH47">
        <f t="shared" si="21"/>
        <v>6.3063908597454071E-3</v>
      </c>
      <c r="AI47">
        <f t="shared" si="22"/>
        <v>0.37389278982652396</v>
      </c>
      <c r="AJ47">
        <f t="shared" si="23"/>
        <v>0.6887167029166722</v>
      </c>
      <c r="AK47">
        <f t="shared" si="24"/>
        <v>-5.7614168865523487E-2</v>
      </c>
      <c r="AL47">
        <f t="shared" si="25"/>
        <v>-3.0498314169715415</v>
      </c>
      <c r="AM47">
        <f t="shared" si="26"/>
        <v>-21.780400118667899</v>
      </c>
      <c r="AN47" s="100">
        <f t="shared" si="34"/>
        <v>41.03245053115652</v>
      </c>
      <c r="AO47" s="100">
        <f t="shared" si="34"/>
        <v>41.043210712454339</v>
      </c>
      <c r="AP47" s="100">
        <f t="shared" si="34"/>
        <v>41.025770510599251</v>
      </c>
      <c r="AQ47" s="100">
        <f t="shared" si="34"/>
        <v>41.054068904346927</v>
      </c>
      <c r="AR47" s="100">
        <f t="shared" si="34"/>
        <v>41.00822897584041</v>
      </c>
      <c r="AS47" s="100">
        <f t="shared" si="34"/>
        <v>41.082707932639323</v>
      </c>
      <c r="AT47" s="100">
        <f t="shared" si="34"/>
        <v>40.962196174273593</v>
      </c>
      <c r="AU47" s="100">
        <f t="shared" si="28"/>
        <v>41.158908342194096</v>
      </c>
      <c r="AW47" s="65">
        <v>2500</v>
      </c>
      <c r="AX47" s="71">
        <f t="shared" si="0"/>
        <v>3.5283432682891814E-3</v>
      </c>
      <c r="AY47">
        <f t="shared" si="1"/>
        <v>-3.5813089609814299E-3</v>
      </c>
      <c r="AZ47">
        <f t="shared" si="2"/>
        <v>7.1096522292706113E-3</v>
      </c>
      <c r="BA47">
        <f t="shared" si="3"/>
        <v>0.47659922523028841</v>
      </c>
      <c r="BB47">
        <f t="shared" si="4"/>
        <v>0.95062697806933216</v>
      </c>
      <c r="BC47">
        <f t="shared" si="5"/>
        <v>-2.5542989812541692</v>
      </c>
      <c r="BD47">
        <f t="shared" si="6"/>
        <v>-3.3070016777354936</v>
      </c>
      <c r="BE47">
        <f t="shared" si="33"/>
        <v>41.969903599038084</v>
      </c>
      <c r="BF47">
        <f t="shared" si="33"/>
        <v>41.970006120760772</v>
      </c>
      <c r="BG47">
        <f t="shared" si="33"/>
        <v>41.96962467137481</v>
      </c>
      <c r="BH47">
        <f t="shared" si="33"/>
        <v>41.971045480098226</v>
      </c>
      <c r="BI47">
        <f t="shared" si="33"/>
        <v>41.965774774331145</v>
      </c>
      <c r="BJ47">
        <f t="shared" si="33"/>
        <v>41.985633303448537</v>
      </c>
      <c r="BK47">
        <f t="shared" si="33"/>
        <v>41.914668191624983</v>
      </c>
      <c r="BL47">
        <f t="shared" si="8"/>
        <v>42.538367482726095</v>
      </c>
    </row>
    <row r="48" spans="1:64">
      <c r="A48" s="48" t="s">
        <v>178</v>
      </c>
      <c r="B48" s="49" t="s">
        <v>93</v>
      </c>
      <c r="C48" s="48">
        <v>41932.521999999997</v>
      </c>
      <c r="D48" s="48" t="s">
        <v>107</v>
      </c>
      <c r="E48">
        <f t="shared" si="12"/>
        <v>842.49972846989215</v>
      </c>
      <c r="F48">
        <f t="shared" si="13"/>
        <v>842.5</v>
      </c>
      <c r="G48">
        <f t="shared" si="14"/>
        <v>-9.2540001787710935E-5</v>
      </c>
      <c r="I48">
        <f t="shared" si="31"/>
        <v>-9.2540001787710935E-5</v>
      </c>
      <c r="Q48" s="2">
        <f t="shared" si="15"/>
        <v>26914.021999999997</v>
      </c>
      <c r="S48" s="3">
        <f t="shared" si="32"/>
        <v>0.1</v>
      </c>
      <c r="Z48">
        <f t="shared" si="16"/>
        <v>842.5</v>
      </c>
      <c r="AA48" s="100">
        <f t="shared" si="17"/>
        <v>4.093353454175953E-3</v>
      </c>
      <c r="AB48" s="100">
        <f t="shared" si="18"/>
        <v>-6.4052897256616564E-3</v>
      </c>
      <c r="AC48" s="100">
        <f t="shared" si="19"/>
        <v>-9.2540001787710935E-5</v>
      </c>
      <c r="AD48" s="100">
        <f t="shared" si="29"/>
        <v>-4.185893455963664E-3</v>
      </c>
      <c r="AE48" s="100">
        <f t="shared" si="20"/>
        <v>1.7521704024679426E-6</v>
      </c>
      <c r="AF48">
        <f t="shared" si="30"/>
        <v>-9.2540001787710935E-5</v>
      </c>
      <c r="AG48" s="101"/>
      <c r="AH48">
        <f t="shared" si="21"/>
        <v>6.3127497238739455E-3</v>
      </c>
      <c r="AI48">
        <f t="shared" si="22"/>
        <v>0.37393505066860577</v>
      </c>
      <c r="AJ48">
        <f t="shared" si="23"/>
        <v>0.68924623677986019</v>
      </c>
      <c r="AK48">
        <f t="shared" si="24"/>
        <v>-5.8071596361364101E-2</v>
      </c>
      <c r="AL48">
        <f t="shared" si="25"/>
        <v>-3.0491008026194804</v>
      </c>
      <c r="AM48">
        <f t="shared" si="26"/>
        <v>-21.608109095970573</v>
      </c>
      <c r="AN48" s="100">
        <f t="shared" si="34"/>
        <v>41.033969944520585</v>
      </c>
      <c r="AO48" s="100">
        <f t="shared" si="34"/>
        <v>41.044790491455096</v>
      </c>
      <c r="AP48" s="100">
        <f t="shared" si="34"/>
        <v>41.027247163863542</v>
      </c>
      <c r="AQ48" s="100">
        <f t="shared" si="34"/>
        <v>41.055721931755656</v>
      </c>
      <c r="AR48" s="100">
        <f t="shared" si="34"/>
        <v>41.00958282106496</v>
      </c>
      <c r="AS48" s="100">
        <f t="shared" si="34"/>
        <v>41.084573280793066</v>
      </c>
      <c r="AT48" s="100">
        <f t="shared" si="34"/>
        <v>40.963200693109506</v>
      </c>
      <c r="AU48" s="100">
        <f t="shared" si="28"/>
        <v>41.161400589963804</v>
      </c>
      <c r="AW48" s="65">
        <v>3000</v>
      </c>
      <c r="AX48" s="71">
        <f t="shared" si="0"/>
        <v>1.8047135754664257E-3</v>
      </c>
      <c r="AY48">
        <f t="shared" si="1"/>
        <v>-3.945259384341821E-3</v>
      </c>
      <c r="AZ48">
        <f t="shared" si="2"/>
        <v>5.7499729598082467E-3</v>
      </c>
      <c r="BA48">
        <f t="shared" si="3"/>
        <v>0.57427502553562948</v>
      </c>
      <c r="BB48">
        <f t="shared" si="4"/>
        <v>0.99712467819714401</v>
      </c>
      <c r="BC48">
        <f t="shared" si="5"/>
        <v>-2.3146038414155643</v>
      </c>
      <c r="BD48">
        <f t="shared" si="6"/>
        <v>-2.2789838327659275</v>
      </c>
      <c r="BE48">
        <f t="shared" si="33"/>
        <v>42.327221372726967</v>
      </c>
      <c r="BF48">
        <f t="shared" si="33"/>
        <v>42.327221354091101</v>
      </c>
      <c r="BG48">
        <f t="shared" si="33"/>
        <v>42.327221706188851</v>
      </c>
      <c r="BH48">
        <f t="shared" si="33"/>
        <v>42.327215054058598</v>
      </c>
      <c r="BI48">
        <f t="shared" si="33"/>
        <v>42.327340820422968</v>
      </c>
      <c r="BJ48">
        <f t="shared" si="33"/>
        <v>42.324993929911749</v>
      </c>
      <c r="BK48">
        <f t="shared" si="33"/>
        <v>42.415181566672821</v>
      </c>
      <c r="BL48">
        <f t="shared" si="8"/>
        <v>42.953742111010342</v>
      </c>
    </row>
    <row r="49" spans="1:64">
      <c r="A49" s="48" t="s">
        <v>178</v>
      </c>
      <c r="B49" s="49" t="s">
        <v>93</v>
      </c>
      <c r="C49" s="48">
        <v>41933.552000000003</v>
      </c>
      <c r="D49" s="48" t="s">
        <v>107</v>
      </c>
      <c r="E49">
        <f t="shared" si="12"/>
        <v>845.52194586388737</v>
      </c>
      <c r="F49">
        <f t="shared" si="13"/>
        <v>845.5</v>
      </c>
      <c r="G49">
        <f t="shared" si="14"/>
        <v>7.4793560052057728E-3</v>
      </c>
      <c r="I49">
        <f t="shared" si="31"/>
        <v>7.4793560052057728E-3</v>
      </c>
      <c r="Q49" s="2">
        <f t="shared" si="15"/>
        <v>26915.052000000003</v>
      </c>
      <c r="S49" s="3">
        <f t="shared" si="32"/>
        <v>0.1</v>
      </c>
      <c r="Z49">
        <f t="shared" si="16"/>
        <v>845.5</v>
      </c>
      <c r="AA49" s="100">
        <f t="shared" si="17"/>
        <v>4.0970186674119816E-3</v>
      </c>
      <c r="AB49" s="100">
        <f t="shared" si="18"/>
        <v>1.1602603517727071E-3</v>
      </c>
      <c r="AC49" s="100">
        <f t="shared" si="19"/>
        <v>7.4793560052057728E-3</v>
      </c>
      <c r="AD49" s="100">
        <f t="shared" si="29"/>
        <v>3.3823373377937912E-3</v>
      </c>
      <c r="AE49" s="100">
        <f t="shared" si="20"/>
        <v>1.1440205866633991E-6</v>
      </c>
      <c r="AF49">
        <f t="shared" si="30"/>
        <v>7.4793560052057728E-3</v>
      </c>
      <c r="AG49" s="101"/>
      <c r="AH49">
        <f t="shared" si="21"/>
        <v>6.3190956534330657E-3</v>
      </c>
      <c r="AI49">
        <f t="shared" si="22"/>
        <v>0.37397766161786206</v>
      </c>
      <c r="AJ49">
        <f t="shared" si="23"/>
        <v>0.68977559960369961</v>
      </c>
      <c r="AK49">
        <f t="shared" si="24"/>
        <v>-5.8529163088483757E-2</v>
      </c>
      <c r="AL49">
        <f t="shared" si="25"/>
        <v>-3.0483699163446327</v>
      </c>
      <c r="AM49">
        <f t="shared" si="26"/>
        <v>-21.438454137936489</v>
      </c>
      <c r="AN49" s="100">
        <f t="shared" si="34"/>
        <v>41.035489750901228</v>
      </c>
      <c r="AO49" s="100">
        <f t="shared" si="34"/>
        <v>41.0463701486239</v>
      </c>
      <c r="AP49" s="100">
        <f t="shared" si="34"/>
        <v>41.028724426028809</v>
      </c>
      <c r="AQ49" s="100">
        <f t="shared" si="34"/>
        <v>41.057374564528246</v>
      </c>
      <c r="AR49" s="100">
        <f t="shared" si="34"/>
        <v>41.010937615730072</v>
      </c>
      <c r="AS49" s="100">
        <f t="shared" si="34"/>
        <v>41.086437938322192</v>
      </c>
      <c r="AT49" s="100">
        <f t="shared" si="34"/>
        <v>40.964206443023599</v>
      </c>
      <c r="AU49" s="100">
        <f t="shared" si="28"/>
        <v>41.163892837733513</v>
      </c>
      <c r="AW49" s="65">
        <v>3500</v>
      </c>
      <c r="AX49" s="71">
        <f t="shared" si="0"/>
        <v>-1.2952292995576358E-3</v>
      </c>
      <c r="AY49">
        <f t="shared" si="1"/>
        <v>-4.28747957934748E-3</v>
      </c>
      <c r="AZ49">
        <f t="shared" si="2"/>
        <v>2.9922502797898442E-3</v>
      </c>
      <c r="BA49">
        <f t="shared" si="3"/>
        <v>0.7837242026547766</v>
      </c>
      <c r="BB49">
        <f t="shared" si="4"/>
        <v>0.95023460442950847</v>
      </c>
      <c r="BC49">
        <f t="shared" si="5"/>
        <v>-1.9219444281284379</v>
      </c>
      <c r="BD49">
        <f t="shared" si="6"/>
        <v>-1.4313173322744015</v>
      </c>
      <c r="BE49">
        <f t="shared" si="33"/>
        <v>42.783375902559982</v>
      </c>
      <c r="BF49">
        <f t="shared" si="33"/>
        <v>42.783528614843611</v>
      </c>
      <c r="BG49">
        <f t="shared" si="33"/>
        <v>42.784196208603746</v>
      </c>
      <c r="BH49">
        <f t="shared" si="33"/>
        <v>42.787101365772408</v>
      </c>
      <c r="BI49">
        <f t="shared" si="33"/>
        <v>42.799502421898737</v>
      </c>
      <c r="BJ49">
        <f t="shared" si="33"/>
        <v>42.848693825569974</v>
      </c>
      <c r="BK49">
        <f t="shared" si="33"/>
        <v>43.007287707376435</v>
      </c>
      <c r="BL49">
        <f t="shared" si="8"/>
        <v>43.36911673929459</v>
      </c>
    </row>
    <row r="50" spans="1:64">
      <c r="A50" s="48" t="s">
        <v>178</v>
      </c>
      <c r="B50" s="49" t="s">
        <v>93</v>
      </c>
      <c r="C50" s="48">
        <v>41934.571000000004</v>
      </c>
      <c r="D50" s="48" t="s">
        <v>107</v>
      </c>
      <c r="E50">
        <f t="shared" si="12"/>
        <v>848.51188714977434</v>
      </c>
      <c r="F50">
        <f t="shared" si="13"/>
        <v>848.5</v>
      </c>
      <c r="G50">
        <f t="shared" si="14"/>
        <v>4.0512519990443252E-3</v>
      </c>
      <c r="I50">
        <f t="shared" si="31"/>
        <v>4.0512519990443252E-3</v>
      </c>
      <c r="Q50" s="2">
        <f t="shared" si="15"/>
        <v>26916.071000000004</v>
      </c>
      <c r="S50" s="3">
        <f t="shared" si="32"/>
        <v>0.1</v>
      </c>
      <c r="Z50">
        <f t="shared" si="16"/>
        <v>848.5</v>
      </c>
      <c r="AA50" s="100">
        <f t="shared" si="17"/>
        <v>4.1006717121435457E-3</v>
      </c>
      <c r="AB50" s="100">
        <f t="shared" si="18"/>
        <v>-2.274176633155176E-3</v>
      </c>
      <c r="AC50" s="100">
        <f t="shared" si="19"/>
        <v>4.0512519990443252E-3</v>
      </c>
      <c r="AD50" s="100">
        <f t="shared" si="29"/>
        <v>-4.9419713099220497E-5</v>
      </c>
      <c r="AE50" s="100">
        <f t="shared" si="20"/>
        <v>2.4423080428092658E-10</v>
      </c>
      <c r="AF50">
        <f t="shared" si="30"/>
        <v>4.0512519990443252E-3</v>
      </c>
      <c r="AG50" s="101"/>
      <c r="AH50">
        <f t="shared" si="21"/>
        <v>6.3254286321995012E-3</v>
      </c>
      <c r="AI50">
        <f t="shared" si="22"/>
        <v>0.3740206231342208</v>
      </c>
      <c r="AJ50">
        <f t="shared" si="23"/>
        <v>0.69030479203644424</v>
      </c>
      <c r="AK50">
        <f t="shared" si="24"/>
        <v>-5.8986869928900537E-2</v>
      </c>
      <c r="AL50">
        <f t="shared" si="25"/>
        <v>-3.0476387562919718</v>
      </c>
      <c r="AM50">
        <f t="shared" si="26"/>
        <v>-21.271374775442197</v>
      </c>
      <c r="AN50" s="100">
        <f t="shared" si="34"/>
        <v>41.037009952642144</v>
      </c>
      <c r="AO50" s="100">
        <f t="shared" si="34"/>
        <v>41.047949683975354</v>
      </c>
      <c r="AP50" s="100">
        <f t="shared" si="34"/>
        <v>41.030202300808206</v>
      </c>
      <c r="AQ50" s="100">
        <f t="shared" si="34"/>
        <v>41.05902680070237</v>
      </c>
      <c r="AR50" s="100">
        <f t="shared" si="34"/>
        <v>41.012293366151646</v>
      </c>
      <c r="AS50" s="100">
        <f t="shared" si="34"/>
        <v>41.088301900387684</v>
      </c>
      <c r="AT50" s="100">
        <f t="shared" si="34"/>
        <v>40.965213433248934</v>
      </c>
      <c r="AU50" s="100">
        <f t="shared" si="28"/>
        <v>41.166385085503215</v>
      </c>
      <c r="AW50" s="65">
        <v>4000</v>
      </c>
      <c r="AX50" s="71">
        <f t="shared" si="0"/>
        <v>-6.8444156751194252E-3</v>
      </c>
      <c r="AY50">
        <f t="shared" si="1"/>
        <v>-4.6079695459984062E-3</v>
      </c>
      <c r="AZ50">
        <f t="shared" si="2"/>
        <v>-2.2364461291210194E-3</v>
      </c>
      <c r="BA50">
        <f t="shared" si="3"/>
        <v>1.3555992973799635</v>
      </c>
      <c r="BB50">
        <f t="shared" si="4"/>
        <v>0.29716665328245934</v>
      </c>
      <c r="BC50">
        <f t="shared" si="5"/>
        <v>-0.96968021549581485</v>
      </c>
      <c r="BD50">
        <f t="shared" si="6"/>
        <v>-0.52677838289723689</v>
      </c>
      <c r="BE50">
        <f t="shared" si="33"/>
        <v>43.489523589283742</v>
      </c>
      <c r="BF50">
        <f t="shared" si="33"/>
        <v>43.493989699825448</v>
      </c>
      <c r="BG50">
        <f t="shared" si="33"/>
        <v>43.502015823886126</v>
      </c>
      <c r="BH50">
        <f t="shared" si="33"/>
        <v>43.516356322927592</v>
      </c>
      <c r="BI50">
        <f t="shared" si="33"/>
        <v>43.541726522202254</v>
      </c>
      <c r="BJ50">
        <f t="shared" si="33"/>
        <v>43.585891074110833</v>
      </c>
      <c r="BK50">
        <f t="shared" si="33"/>
        <v>43.660929959621058</v>
      </c>
      <c r="BL50">
        <f t="shared" si="8"/>
        <v>43.784491367578845</v>
      </c>
    </row>
    <row r="51" spans="1:64">
      <c r="A51" s="48" t="s">
        <v>178</v>
      </c>
      <c r="B51" s="49" t="s">
        <v>79</v>
      </c>
      <c r="C51" s="48">
        <v>41942.576000000001</v>
      </c>
      <c r="D51" s="48" t="s">
        <v>107</v>
      </c>
      <c r="E51">
        <f t="shared" si="12"/>
        <v>872.00009126509485</v>
      </c>
      <c r="F51">
        <f t="shared" si="13"/>
        <v>872</v>
      </c>
      <c r="G51">
        <f t="shared" si="14"/>
        <v>3.1103998480830342E-5</v>
      </c>
      <c r="I51">
        <f t="shared" si="31"/>
        <v>3.1103998480830342E-5</v>
      </c>
      <c r="Q51" s="2">
        <f t="shared" si="15"/>
        <v>26924.076000000001</v>
      </c>
      <c r="S51" s="3">
        <f t="shared" si="32"/>
        <v>0.1</v>
      </c>
      <c r="Z51">
        <f t="shared" si="16"/>
        <v>872</v>
      </c>
      <c r="AA51" s="100">
        <f t="shared" si="17"/>
        <v>4.1288643493380857E-3</v>
      </c>
      <c r="AB51" s="100">
        <f t="shared" si="18"/>
        <v>-6.3434830225202847E-3</v>
      </c>
      <c r="AC51" s="100">
        <f t="shared" si="19"/>
        <v>3.1103998480830342E-5</v>
      </c>
      <c r="AD51" s="100">
        <f t="shared" si="29"/>
        <v>-4.0977603508572553E-3</v>
      </c>
      <c r="AE51" s="100">
        <f t="shared" si="20"/>
        <v>1.6791639893057777E-6</v>
      </c>
      <c r="AF51">
        <f t="shared" si="30"/>
        <v>3.1103998480830342E-5</v>
      </c>
      <c r="AG51" s="101"/>
      <c r="AH51">
        <f t="shared" si="21"/>
        <v>6.374587021001115E-3</v>
      </c>
      <c r="AI51">
        <f t="shared" si="22"/>
        <v>0.37436933673334272</v>
      </c>
      <c r="AJ51">
        <f t="shared" si="23"/>
        <v>0.69444430872853657</v>
      </c>
      <c r="AK51">
        <f t="shared" si="24"/>
        <v>-6.2577186464404133E-2</v>
      </c>
      <c r="AL51">
        <f t="shared" si="25"/>
        <v>-3.0419016551620066</v>
      </c>
      <c r="AM51">
        <f t="shared" si="26"/>
        <v>-20.045373951133413</v>
      </c>
      <c r="AN51" s="100">
        <f t="shared" si="34"/>
        <v>41.048932139264693</v>
      </c>
      <c r="AO51" s="100">
        <f t="shared" si="34"/>
        <v>41.0603185043812</v>
      </c>
      <c r="AP51" s="100">
        <f t="shared" si="34"/>
        <v>41.041800595640346</v>
      </c>
      <c r="AQ51" s="100">
        <f t="shared" si="34"/>
        <v>41.071955381344651</v>
      </c>
      <c r="AR51" s="100">
        <f t="shared" si="34"/>
        <v>41.022947186532932</v>
      </c>
      <c r="AS51" s="100">
        <f t="shared" si="34"/>
        <v>41.102878330641637</v>
      </c>
      <c r="AT51" s="100">
        <f t="shared" si="34"/>
        <v>40.973145479330775</v>
      </c>
      <c r="AU51" s="100">
        <f t="shared" si="28"/>
        <v>41.185907693032576</v>
      </c>
      <c r="AW51" s="65">
        <v>4500</v>
      </c>
      <c r="AX51" s="71">
        <f t="shared" si="0"/>
        <v>-1.225833500843115E-2</v>
      </c>
      <c r="AY51">
        <f t="shared" si="1"/>
        <v>-4.9067292842945994E-3</v>
      </c>
      <c r="AZ51">
        <f t="shared" si="2"/>
        <v>-7.35160572413655E-3</v>
      </c>
      <c r="BA51">
        <f t="shared" si="3"/>
        <v>1.3155538139295317</v>
      </c>
      <c r="BB51">
        <f t="shared" si="4"/>
        <v>-0.98990751789202436</v>
      </c>
      <c r="BC51">
        <f t="shared" si="5"/>
        <v>1.0450335528414354</v>
      </c>
      <c r="BD51">
        <f t="shared" si="6"/>
        <v>0.5759085037169831</v>
      </c>
      <c r="BE51">
        <f t="shared" si="33"/>
        <v>44.518941347449982</v>
      </c>
      <c r="BF51">
        <f t="shared" si="33"/>
        <v>44.514547571421851</v>
      </c>
      <c r="BG51">
        <f t="shared" si="33"/>
        <v>44.506456800364546</v>
      </c>
      <c r="BH51">
        <f t="shared" si="33"/>
        <v>44.491656104332662</v>
      </c>
      <c r="BI51">
        <f t="shared" si="33"/>
        <v>44.464890484286634</v>
      </c>
      <c r="BJ51">
        <f t="shared" si="33"/>
        <v>44.417405309026833</v>
      </c>
      <c r="BK51">
        <f t="shared" si="33"/>
        <v>44.335586248638634</v>
      </c>
      <c r="BL51">
        <f t="shared" si="8"/>
        <v>44.199865995863092</v>
      </c>
    </row>
    <row r="52" spans="1:64">
      <c r="A52" s="48" t="s">
        <v>178</v>
      </c>
      <c r="B52" s="49" t="s">
        <v>79</v>
      </c>
      <c r="C52" s="48">
        <v>41953.489000000001</v>
      </c>
      <c r="D52" s="48" t="s">
        <v>107</v>
      </c>
      <c r="E52">
        <f t="shared" si="12"/>
        <v>904.02092468303204</v>
      </c>
      <c r="F52">
        <f t="shared" si="13"/>
        <v>904</v>
      </c>
      <c r="G52">
        <f t="shared" si="14"/>
        <v>7.1313279986497946E-3</v>
      </c>
      <c r="I52">
        <f t="shared" si="31"/>
        <v>7.1313279986497946E-3</v>
      </c>
      <c r="Q52" s="2">
        <f t="shared" si="15"/>
        <v>26934.989000000001</v>
      </c>
      <c r="S52" s="3">
        <f t="shared" si="32"/>
        <v>0.1</v>
      </c>
      <c r="Z52">
        <f t="shared" si="16"/>
        <v>904</v>
      </c>
      <c r="AA52" s="100">
        <f t="shared" si="17"/>
        <v>4.1660372130038169E-3</v>
      </c>
      <c r="AB52" s="100">
        <f t="shared" si="18"/>
        <v>6.9109619118272979E-4</v>
      </c>
      <c r="AC52" s="100">
        <f t="shared" si="19"/>
        <v>7.1313279986497946E-3</v>
      </c>
      <c r="AD52" s="100">
        <f t="shared" si="29"/>
        <v>2.9652907856459777E-3</v>
      </c>
      <c r="AE52" s="100">
        <f t="shared" si="20"/>
        <v>8.7929494434369396E-7</v>
      </c>
      <c r="AF52">
        <f t="shared" si="30"/>
        <v>7.1313279986497946E-3</v>
      </c>
      <c r="AG52" s="101"/>
      <c r="AH52">
        <f t="shared" si="21"/>
        <v>6.4402318074670648E-3</v>
      </c>
      <c r="AI52">
        <f t="shared" si="22"/>
        <v>0.37487923123189237</v>
      </c>
      <c r="AJ52">
        <f t="shared" si="23"/>
        <v>0.70006486308584559</v>
      </c>
      <c r="AK52">
        <f t="shared" si="24"/>
        <v>-6.7480779041506012E-2</v>
      </c>
      <c r="AL52">
        <f t="shared" si="25"/>
        <v>-3.0340606608153164</v>
      </c>
      <c r="AM52">
        <f t="shared" si="26"/>
        <v>-18.581190478239737</v>
      </c>
      <c r="AN52" s="100">
        <f t="shared" si="34"/>
        <v>41.065207789186239</v>
      </c>
      <c r="AO52" s="100">
        <f t="shared" si="34"/>
        <v>41.077149271922323</v>
      </c>
      <c r="AP52" s="100">
        <f t="shared" si="34"/>
        <v>41.0576579138406</v>
      </c>
      <c r="AQ52" s="100">
        <f t="shared" si="34"/>
        <v>41.089519382647836</v>
      </c>
      <c r="AR52" s="100">
        <f t="shared" si="34"/>
        <v>41.037554767865508</v>
      </c>
      <c r="AS52" s="100">
        <f t="shared" si="34"/>
        <v>41.122653876514292</v>
      </c>
      <c r="AT52" s="100">
        <f t="shared" si="34"/>
        <v>40.98407780154065</v>
      </c>
      <c r="AU52" s="100">
        <f t="shared" si="28"/>
        <v>41.212491669242766</v>
      </c>
      <c r="AW52" s="65">
        <v>5000</v>
      </c>
      <c r="AX52" s="71">
        <f t="shared" si="0"/>
        <v>-1.2014039479013673E-2</v>
      </c>
      <c r="AY52">
        <f t="shared" si="1"/>
        <v>-5.1837587942360598E-3</v>
      </c>
      <c r="AZ52">
        <f t="shared" si="2"/>
        <v>-6.8302806847776133E-3</v>
      </c>
      <c r="BA52">
        <f t="shared" si="3"/>
        <v>0.76883478755048107</v>
      </c>
      <c r="BB52">
        <f t="shared" si="4"/>
        <v>-0.50238223055658993</v>
      </c>
      <c r="BC52">
        <f t="shared" si="5"/>
        <v>1.9472845894435957</v>
      </c>
      <c r="BD52">
        <f t="shared" si="6"/>
        <v>1.4706597953980094</v>
      </c>
      <c r="BE52">
        <f t="shared" si="33"/>
        <v>45.206603015084873</v>
      </c>
      <c r="BF52">
        <f t="shared" si="33"/>
        <v>45.206492953105176</v>
      </c>
      <c r="BG52">
        <f t="shared" si="33"/>
        <v>45.205978021565436</v>
      </c>
      <c r="BH52">
        <f t="shared" si="33"/>
        <v>45.203578553490345</v>
      </c>
      <c r="BI52">
        <f t="shared" si="33"/>
        <v>45.192599509237787</v>
      </c>
      <c r="BJ52">
        <f t="shared" si="33"/>
        <v>45.145963506438129</v>
      </c>
      <c r="BK52">
        <f t="shared" si="33"/>
        <v>44.987160651250093</v>
      </c>
      <c r="BL52">
        <f t="shared" si="8"/>
        <v>44.61524062414734</v>
      </c>
    </row>
    <row r="53" spans="1:64">
      <c r="A53" s="48" t="s">
        <v>178</v>
      </c>
      <c r="B53" s="49" t="s">
        <v>79</v>
      </c>
      <c r="C53" s="48">
        <v>41954.504999999997</v>
      </c>
      <c r="D53" s="48" t="s">
        <v>107</v>
      </c>
      <c r="E53">
        <f t="shared" si="12"/>
        <v>907.00206339397255</v>
      </c>
      <c r="F53">
        <f t="shared" si="13"/>
        <v>907</v>
      </c>
      <c r="G53">
        <f t="shared" si="14"/>
        <v>7.0322399551514536E-4</v>
      </c>
      <c r="I53">
        <f t="shared" si="31"/>
        <v>7.0322399551514536E-4</v>
      </c>
      <c r="Q53" s="2">
        <f t="shared" si="15"/>
        <v>26936.004999999997</v>
      </c>
      <c r="S53" s="3">
        <f t="shared" si="32"/>
        <v>0.1</v>
      </c>
      <c r="Z53">
        <f t="shared" si="16"/>
        <v>907</v>
      </c>
      <c r="AA53" s="100">
        <f t="shared" si="17"/>
        <v>4.1694495274502688E-3</v>
      </c>
      <c r="AB53" s="100">
        <f t="shared" si="18"/>
        <v>-5.7430848058129371E-3</v>
      </c>
      <c r="AC53" s="100">
        <f t="shared" si="19"/>
        <v>7.0322399551514536E-4</v>
      </c>
      <c r="AD53" s="100">
        <f t="shared" si="29"/>
        <v>-3.4662255319351234E-3</v>
      </c>
      <c r="AE53" s="100">
        <f t="shared" si="20"/>
        <v>1.2014719438238929E-6</v>
      </c>
      <c r="AF53">
        <f t="shared" si="30"/>
        <v>7.0322399551514536E-4</v>
      </c>
      <c r="AG53" s="101"/>
      <c r="AH53">
        <f t="shared" si="21"/>
        <v>6.4463088013280824E-3</v>
      </c>
      <c r="AI53">
        <f t="shared" si="22"/>
        <v>0.37492912495865105</v>
      </c>
      <c r="AJ53">
        <f t="shared" si="23"/>
        <v>0.70059085085244133</v>
      </c>
      <c r="AK53">
        <f t="shared" si="24"/>
        <v>-6.7941388419141227E-2</v>
      </c>
      <c r="AL53">
        <f t="shared" si="25"/>
        <v>-3.0333237988164785</v>
      </c>
      <c r="AM53">
        <f t="shared" si="26"/>
        <v>-18.454484732170027</v>
      </c>
      <c r="AN53" s="100">
        <f t="shared" ref="AN53:AT68" si="35">$AU53+$AB$7*SIN(AO53)</f>
        <v>41.066736147755663</v>
      </c>
      <c r="AO53" s="100">
        <f t="shared" si="35"/>
        <v>41.078726464896604</v>
      </c>
      <c r="AP53" s="100">
        <f t="shared" si="35"/>
        <v>41.059148444747763</v>
      </c>
      <c r="AQ53" s="100">
        <f t="shared" si="35"/>
        <v>41.091163529471615</v>
      </c>
      <c r="AR53" s="100">
        <f t="shared" si="35"/>
        <v>41.038930383019803</v>
      </c>
      <c r="AS53" s="100">
        <f t="shared" si="35"/>
        <v>41.124503328740744</v>
      </c>
      <c r="AT53" s="100">
        <f t="shared" si="35"/>
        <v>40.985110811882905</v>
      </c>
      <c r="AU53" s="100">
        <f t="shared" si="28"/>
        <v>41.214983917012475</v>
      </c>
      <c r="AW53" s="65">
        <v>5500</v>
      </c>
      <c r="AX53" s="71">
        <f t="shared" si="0"/>
        <v>-1.0171695680598201E-2</v>
      </c>
      <c r="AY53">
        <f t="shared" si="1"/>
        <v>-5.4390580758227874E-3</v>
      </c>
      <c r="AZ53">
        <f t="shared" si="2"/>
        <v>-4.7326376047754125E-3</v>
      </c>
      <c r="BA53">
        <f t="shared" si="3"/>
        <v>0.56797202298564253</v>
      </c>
      <c r="BB53">
        <f t="shared" si="4"/>
        <v>-0.14481228542786143</v>
      </c>
      <c r="BC53">
        <f t="shared" si="5"/>
        <v>2.3283130636763509</v>
      </c>
      <c r="BD53">
        <f t="shared" si="6"/>
        <v>2.3221141367239198</v>
      </c>
      <c r="BE53">
        <f t="shared" si="33"/>
        <v>45.656038943545909</v>
      </c>
      <c r="BF53">
        <f t="shared" si="33"/>
        <v>45.656039003234497</v>
      </c>
      <c r="BG53">
        <f t="shared" si="33"/>
        <v>45.656038079444087</v>
      </c>
      <c r="BH53">
        <f t="shared" si="33"/>
        <v>45.656052375870281</v>
      </c>
      <c r="BI53">
        <f t="shared" si="33"/>
        <v>45.655830904712126</v>
      </c>
      <c r="BJ53">
        <f t="shared" si="33"/>
        <v>45.659210108572999</v>
      </c>
      <c r="BK53">
        <f t="shared" si="33"/>
        <v>45.575482771006321</v>
      </c>
      <c r="BL53">
        <f t="shared" si="8"/>
        <v>45.030615252431595</v>
      </c>
    </row>
    <row r="54" spans="1:64">
      <c r="A54" s="48" t="s">
        <v>221</v>
      </c>
      <c r="B54" s="49" t="s">
        <v>93</v>
      </c>
      <c r="C54" s="48">
        <v>41958.436000000002</v>
      </c>
      <c r="D54" s="48" t="s">
        <v>107</v>
      </c>
      <c r="E54">
        <f t="shared" si="12"/>
        <v>918.53637074905726</v>
      </c>
      <c r="F54">
        <f t="shared" si="13"/>
        <v>918.5</v>
      </c>
      <c r="G54">
        <f t="shared" si="14"/>
        <v>1.2395491998177022E-2</v>
      </c>
      <c r="I54">
        <f t="shared" si="31"/>
        <v>1.2395491998177022E-2</v>
      </c>
      <c r="Q54" s="2">
        <f t="shared" si="15"/>
        <v>26939.936000000002</v>
      </c>
      <c r="S54" s="3">
        <f t="shared" si="32"/>
        <v>0.1</v>
      </c>
      <c r="Z54">
        <f t="shared" si="16"/>
        <v>918.5</v>
      </c>
      <c r="AA54" s="100">
        <f t="shared" si="17"/>
        <v>4.1824138030360745E-3</v>
      </c>
      <c r="AB54" s="100">
        <f t="shared" si="18"/>
        <v>5.9260115638717871E-3</v>
      </c>
      <c r="AC54" s="100">
        <f t="shared" si="19"/>
        <v>1.2395491998177022E-2</v>
      </c>
      <c r="AD54" s="100">
        <f t="shared" si="29"/>
        <v>8.2130781951409472E-3</v>
      </c>
      <c r="AE54" s="100">
        <f t="shared" si="20"/>
        <v>6.745465343949968E-6</v>
      </c>
      <c r="AF54">
        <f t="shared" si="30"/>
        <v>1.2395491998177022E-2</v>
      </c>
      <c r="AG54" s="101"/>
      <c r="AH54">
        <f t="shared" si="21"/>
        <v>6.4694804343052347E-3</v>
      </c>
      <c r="AI54">
        <f t="shared" si="22"/>
        <v>0.37512372976222474</v>
      </c>
      <c r="AJ54">
        <f t="shared" si="23"/>
        <v>0.70260566947890235</v>
      </c>
      <c r="AK54">
        <f t="shared" si="24"/>
        <v>-6.9708521566629739E-2</v>
      </c>
      <c r="AL54">
        <f t="shared" si="25"/>
        <v>-3.0304962681055674</v>
      </c>
      <c r="AM54">
        <f t="shared" si="26"/>
        <v>-17.983865993508992</v>
      </c>
      <c r="AN54" s="100">
        <f t="shared" si="35"/>
        <v>41.072598950648604</v>
      </c>
      <c r="AO54" s="100">
        <f t="shared" si="35"/>
        <v>41.084771293120305</v>
      </c>
      <c r="AP54" s="100">
        <f t="shared" si="35"/>
        <v>41.064868509020528</v>
      </c>
      <c r="AQ54" s="100">
        <f t="shared" si="35"/>
        <v>41.097462086143508</v>
      </c>
      <c r="AR54" s="100">
        <f t="shared" si="35"/>
        <v>41.044213628049015</v>
      </c>
      <c r="AS54" s="100">
        <f t="shared" si="35"/>
        <v>41.131585521641668</v>
      </c>
      <c r="AT54" s="100">
        <f t="shared" si="35"/>
        <v>40.98908399112068</v>
      </c>
      <c r="AU54" s="100">
        <f t="shared" si="28"/>
        <v>41.224537533463014</v>
      </c>
      <c r="AW54" s="65">
        <v>6000</v>
      </c>
      <c r="AX54" s="71">
        <f t="shared" si="0"/>
        <v>-8.0617932658310909E-3</v>
      </c>
      <c r="AY54">
        <f t="shared" si="1"/>
        <v>-5.672627129054782E-3</v>
      </c>
      <c r="AZ54">
        <f t="shared" si="2"/>
        <v>-2.3891661367763089E-3</v>
      </c>
      <c r="BA54">
        <f t="shared" si="3"/>
        <v>0.47331788949809839</v>
      </c>
      <c r="BB54">
        <f t="shared" si="4"/>
        <v>9.002669358038734E-2</v>
      </c>
      <c r="BC54">
        <f t="shared" si="5"/>
        <v>2.5637850666203659</v>
      </c>
      <c r="BD54">
        <f t="shared" si="6"/>
        <v>3.3645184653579538</v>
      </c>
      <c r="BE54">
        <f t="shared" si="33"/>
        <v>46.010221578572413</v>
      </c>
      <c r="BF54">
        <f t="shared" si="33"/>
        <v>46.010087567183156</v>
      </c>
      <c r="BG54">
        <f t="shared" si="33"/>
        <v>46.010570360841321</v>
      </c>
      <c r="BH54">
        <f t="shared" si="33"/>
        <v>46.008828804827644</v>
      </c>
      <c r="BI54">
        <f t="shared" si="33"/>
        <v>46.015082333496224</v>
      </c>
      <c r="BJ54">
        <f t="shared" si="33"/>
        <v>45.992242716337387</v>
      </c>
      <c r="BK54">
        <f t="shared" si="33"/>
        <v>46.071139500646282</v>
      </c>
      <c r="BL54">
        <f t="shared" si="8"/>
        <v>45.445989880715842</v>
      </c>
    </row>
    <row r="55" spans="1:64">
      <c r="A55" s="48" t="s">
        <v>221</v>
      </c>
      <c r="B55" s="49" t="s">
        <v>93</v>
      </c>
      <c r="C55" s="48">
        <v>41961.502</v>
      </c>
      <c r="D55" s="48" t="s">
        <v>107</v>
      </c>
      <c r="E55">
        <f t="shared" si="12"/>
        <v>927.53260233151445</v>
      </c>
      <c r="F55">
        <f t="shared" si="13"/>
        <v>927.5</v>
      </c>
      <c r="G55">
        <f t="shared" si="14"/>
        <v>1.1111179999716114E-2</v>
      </c>
      <c r="I55">
        <f t="shared" si="31"/>
        <v>1.1111179999716114E-2</v>
      </c>
      <c r="Q55" s="2">
        <f t="shared" si="15"/>
        <v>26943.002</v>
      </c>
      <c r="S55" s="3">
        <f t="shared" si="32"/>
        <v>0.1</v>
      </c>
      <c r="Z55">
        <f t="shared" si="16"/>
        <v>927.5</v>
      </c>
      <c r="AA55" s="100">
        <f t="shared" si="17"/>
        <v>4.1924305982780326E-3</v>
      </c>
      <c r="AB55" s="100">
        <f t="shared" si="18"/>
        <v>4.6237024219690868E-3</v>
      </c>
      <c r="AC55" s="100">
        <f t="shared" si="19"/>
        <v>1.1111179999716114E-2</v>
      </c>
      <c r="AD55" s="100">
        <f t="shared" si="29"/>
        <v>6.9187494014380816E-3</v>
      </c>
      <c r="AE55" s="100">
        <f t="shared" si="20"/>
        <v>4.786909327989982E-6</v>
      </c>
      <c r="AF55">
        <f t="shared" si="30"/>
        <v>1.1111179999716114E-2</v>
      </c>
      <c r="AG55" s="101"/>
      <c r="AH55">
        <f t="shared" si="21"/>
        <v>6.4874775777470275E-3</v>
      </c>
      <c r="AI55">
        <f t="shared" si="22"/>
        <v>0.37527974492500338</v>
      </c>
      <c r="AJ55">
        <f t="shared" si="23"/>
        <v>0.70418087226954729</v>
      </c>
      <c r="AK55">
        <f t="shared" si="24"/>
        <v>-7.1093135985898726E-2</v>
      </c>
      <c r="AL55">
        <f t="shared" si="25"/>
        <v>-3.0282801706300102</v>
      </c>
      <c r="AM55">
        <f t="shared" si="26"/>
        <v>-17.631416562433674</v>
      </c>
      <c r="AN55" s="100">
        <f t="shared" si="35"/>
        <v>41.077191815478464</v>
      </c>
      <c r="AO55" s="100">
        <f t="shared" si="35"/>
        <v>41.08950084922521</v>
      </c>
      <c r="AP55" s="100">
        <f t="shared" si="35"/>
        <v>41.069352205786679</v>
      </c>
      <c r="AQ55" s="100">
        <f t="shared" si="35"/>
        <v>41.102386922857555</v>
      </c>
      <c r="AR55" s="100">
        <f t="shared" si="35"/>
        <v>41.048359618519811</v>
      </c>
      <c r="AS55" s="100">
        <f t="shared" si="35"/>
        <v>41.137119827729336</v>
      </c>
      <c r="AT55" s="100">
        <f t="shared" si="35"/>
        <v>40.992208400292625</v>
      </c>
      <c r="AU55" s="100">
        <f t="shared" si="28"/>
        <v>41.232014276772126</v>
      </c>
      <c r="AW55" s="65">
        <v>6500</v>
      </c>
      <c r="AX55" s="71">
        <f t="shared" si="0"/>
        <v>-5.9931414456903531E-3</v>
      </c>
      <c r="AY55">
        <f t="shared" si="1"/>
        <v>-5.8844659539320438E-3</v>
      </c>
      <c r="AZ55">
        <f t="shared" si="2"/>
        <v>-1.086754917583093E-4</v>
      </c>
      <c r="BA55">
        <f t="shared" si="3"/>
        <v>0.42140368348650203</v>
      </c>
      <c r="BB55">
        <f t="shared" si="4"/>
        <v>0.26270591460215076</v>
      </c>
      <c r="BC55">
        <f t="shared" si="5"/>
        <v>2.7394618730355131</v>
      </c>
      <c r="BD55">
        <f t="shared" si="6"/>
        <v>4.9063032442908598</v>
      </c>
      <c r="BE55">
        <f t="shared" si="33"/>
        <v>46.31690681134512</v>
      </c>
      <c r="BF55">
        <f t="shared" si="33"/>
        <v>46.313555336614087</v>
      </c>
      <c r="BG55">
        <f t="shared" si="33"/>
        <v>46.321257723624072</v>
      </c>
      <c r="BH55">
        <f t="shared" si="33"/>
        <v>46.303461938456834</v>
      </c>
      <c r="BI55">
        <f t="shared" si="33"/>
        <v>46.344093863443184</v>
      </c>
      <c r="BJ55">
        <f t="shared" si="33"/>
        <v>46.248556002693846</v>
      </c>
      <c r="BK55">
        <f t="shared" si="33"/>
        <v>46.460477296899619</v>
      </c>
      <c r="BL55">
        <f t="shared" si="8"/>
        <v>45.86136450900009</v>
      </c>
    </row>
    <row r="56" spans="1:64">
      <c r="A56" s="48" t="s">
        <v>221</v>
      </c>
      <c r="B56" s="49" t="s">
        <v>93</v>
      </c>
      <c r="C56" s="48">
        <v>41971.379000000001</v>
      </c>
      <c r="D56" s="48" t="s">
        <v>107</v>
      </c>
      <c r="E56">
        <f t="shared" si="12"/>
        <v>956.51361320560636</v>
      </c>
      <c r="F56">
        <f t="shared" si="13"/>
        <v>956.5</v>
      </c>
      <c r="G56">
        <f t="shared" si="14"/>
        <v>4.6395079989451915E-3</v>
      </c>
      <c r="I56">
        <f t="shared" si="31"/>
        <v>4.6395079989451915E-3</v>
      </c>
      <c r="Q56" s="2">
        <f t="shared" si="15"/>
        <v>26952.879000000001</v>
      </c>
      <c r="S56" s="3">
        <f t="shared" si="32"/>
        <v>0.1</v>
      </c>
      <c r="Z56">
        <f t="shared" si="16"/>
        <v>956.5</v>
      </c>
      <c r="AA56" s="100">
        <f t="shared" si="17"/>
        <v>4.223928739749307E-3</v>
      </c>
      <c r="AB56" s="100">
        <f t="shared" si="18"/>
        <v>-1.9051342821603942E-3</v>
      </c>
      <c r="AC56" s="100">
        <f t="shared" si="19"/>
        <v>4.6395079989451915E-3</v>
      </c>
      <c r="AD56" s="100">
        <f t="shared" si="29"/>
        <v>4.155792591958845E-4</v>
      </c>
      <c r="AE56" s="100">
        <f t="shared" si="20"/>
        <v>1.7270612067380017E-8</v>
      </c>
      <c r="AF56">
        <f t="shared" si="30"/>
        <v>4.6395079989451915E-3</v>
      </c>
      <c r="AG56" s="101"/>
      <c r="AH56">
        <f t="shared" si="21"/>
        <v>6.5446422811055857E-3</v>
      </c>
      <c r="AI56">
        <f t="shared" si="22"/>
        <v>0.37580483585478497</v>
      </c>
      <c r="AJ56">
        <f t="shared" si="23"/>
        <v>0.70924704115677961</v>
      </c>
      <c r="AK56">
        <f t="shared" si="24"/>
        <v>-7.5564728167356043E-2</v>
      </c>
      <c r="AL56">
        <f t="shared" si="25"/>
        <v>-3.0211194405989898</v>
      </c>
      <c r="AM56">
        <f t="shared" si="26"/>
        <v>-16.581117073463048</v>
      </c>
      <c r="AN56" s="100">
        <f t="shared" si="35"/>
        <v>41.092019077079485</v>
      </c>
      <c r="AO56" s="100">
        <f t="shared" si="35"/>
        <v>41.104733696263551</v>
      </c>
      <c r="AP56" s="100">
        <f t="shared" si="35"/>
        <v>41.083843262358762</v>
      </c>
      <c r="AQ56" s="100">
        <f t="shared" si="35"/>
        <v>41.118228741486028</v>
      </c>
      <c r="AR56" s="100">
        <f t="shared" si="35"/>
        <v>41.061788164619443</v>
      </c>
      <c r="AS56" s="100">
        <f t="shared" si="35"/>
        <v>41.154901642027475</v>
      </c>
      <c r="AT56" s="100">
        <f t="shared" si="35"/>
        <v>41.002368352412581</v>
      </c>
      <c r="AU56" s="100">
        <f t="shared" si="28"/>
        <v>41.256106005212615</v>
      </c>
      <c r="AW56" s="65">
        <v>7000</v>
      </c>
      <c r="AX56" s="71">
        <f t="shared" si="0"/>
        <v>-4.0763155682834035E-3</v>
      </c>
      <c r="AY56">
        <f t="shared" si="1"/>
        <v>-6.0745745504545735E-3</v>
      </c>
      <c r="AZ56">
        <f t="shared" si="2"/>
        <v>1.9982589821711705E-3</v>
      </c>
      <c r="BA56">
        <f t="shared" si="3"/>
        <v>0.39165029933336415</v>
      </c>
      <c r="BB56">
        <f t="shared" si="4"/>
        <v>0.40090941686488119</v>
      </c>
      <c r="BC56">
        <f t="shared" si="5"/>
        <v>2.8861456355451036</v>
      </c>
      <c r="BD56">
        <f t="shared" si="6"/>
        <v>7.7867913247395091</v>
      </c>
      <c r="BE56">
        <f t="shared" si="33"/>
        <v>46.598348130983034</v>
      </c>
      <c r="BF56">
        <f t="shared" si="33"/>
        <v>46.586956352952342</v>
      </c>
      <c r="BG56">
        <f t="shared" si="33"/>
        <v>46.60791232436938</v>
      </c>
      <c r="BH56">
        <f t="shared" si="33"/>
        <v>46.569158690433774</v>
      </c>
      <c r="BI56">
        <f t="shared" si="33"/>
        <v>46.640165961710032</v>
      </c>
      <c r="BJ56">
        <f t="shared" si="33"/>
        <v>46.507598692227951</v>
      </c>
      <c r="BK56">
        <f t="shared" si="33"/>
        <v>46.747924232858026</v>
      </c>
      <c r="BL56">
        <f t="shared" si="8"/>
        <v>46.276739137284345</v>
      </c>
    </row>
    <row r="57" spans="1:64">
      <c r="A57" s="48" t="s">
        <v>221</v>
      </c>
      <c r="B57" s="49" t="s">
        <v>79</v>
      </c>
      <c r="C57" s="48">
        <v>41980.402999999998</v>
      </c>
      <c r="D57" s="48" t="s">
        <v>107</v>
      </c>
      <c r="E57">
        <f t="shared" si="12"/>
        <v>982.99175860681385</v>
      </c>
      <c r="F57">
        <f t="shared" si="13"/>
        <v>983</v>
      </c>
      <c r="G57">
        <f t="shared" si="14"/>
        <v>-2.8087440005037934E-3</v>
      </c>
      <c r="I57">
        <f t="shared" si="31"/>
        <v>-2.8087440005037934E-3</v>
      </c>
      <c r="Q57" s="2">
        <f t="shared" si="15"/>
        <v>26961.902999999998</v>
      </c>
      <c r="S57" s="3">
        <f t="shared" si="32"/>
        <v>0.1</v>
      </c>
      <c r="Z57">
        <f t="shared" si="16"/>
        <v>983</v>
      </c>
      <c r="AA57" s="100">
        <f t="shared" si="17"/>
        <v>4.2516607312462268E-3</v>
      </c>
      <c r="AB57" s="100">
        <f t="shared" si="18"/>
        <v>-9.4045082808814212E-3</v>
      </c>
      <c r="AC57" s="100">
        <f t="shared" si="19"/>
        <v>-2.8087440005037934E-3</v>
      </c>
      <c r="AD57" s="100">
        <f t="shared" si="29"/>
        <v>-7.0604047317500201E-3</v>
      </c>
      <c r="AE57" s="100">
        <f t="shared" si="20"/>
        <v>4.9849314976118074E-6</v>
      </c>
      <c r="AF57">
        <f t="shared" si="30"/>
        <v>-2.8087440005037934E-3</v>
      </c>
      <c r="AG57" s="101"/>
      <c r="AH57">
        <f t="shared" si="21"/>
        <v>6.5957642803776287E-3</v>
      </c>
      <c r="AI57">
        <f t="shared" si="22"/>
        <v>0.37631484870727605</v>
      </c>
      <c r="AJ57">
        <f t="shared" si="23"/>
        <v>0.7138640311668738</v>
      </c>
      <c r="AK57">
        <f t="shared" si="24"/>
        <v>-7.9664691942230206E-2</v>
      </c>
      <c r="AL57">
        <f t="shared" si="25"/>
        <v>-3.0145483793016852</v>
      </c>
      <c r="AM57">
        <f t="shared" si="26"/>
        <v>-15.721363642792607</v>
      </c>
      <c r="AN57" s="100">
        <f t="shared" si="35"/>
        <v>41.105606608512588</v>
      </c>
      <c r="AO57" s="100">
        <f t="shared" si="35"/>
        <v>41.118644693911584</v>
      </c>
      <c r="AP57" s="100">
        <f t="shared" si="35"/>
        <v>41.097144972466957</v>
      </c>
      <c r="AQ57" s="100">
        <f t="shared" si="35"/>
        <v>41.132668114409256</v>
      </c>
      <c r="AR57" s="100">
        <f t="shared" si="35"/>
        <v>41.074154669862914</v>
      </c>
      <c r="AS57" s="100">
        <f t="shared" si="35"/>
        <v>41.171080001463338</v>
      </c>
      <c r="AT57" s="100">
        <f t="shared" si="35"/>
        <v>41.011781014376311</v>
      </c>
      <c r="AU57" s="100">
        <f t="shared" si="28"/>
        <v>41.278120860511677</v>
      </c>
      <c r="AW57" s="65">
        <v>7500</v>
      </c>
      <c r="AX57" s="71">
        <f t="shared" si="0"/>
        <v>-2.4074622900893076E-3</v>
      </c>
      <c r="AY57">
        <f t="shared" si="1"/>
        <v>-6.2429529186223687E-3</v>
      </c>
      <c r="AZ57">
        <f t="shared" si="2"/>
        <v>3.8354906285330611E-3</v>
      </c>
      <c r="BA57">
        <f t="shared" si="3"/>
        <v>0.37618141090424884</v>
      </c>
      <c r="BB57">
        <f t="shared" si="4"/>
        <v>0.51636273763889129</v>
      </c>
      <c r="BC57">
        <f t="shared" si="5"/>
        <v>3.0162345019060082</v>
      </c>
      <c r="BD57">
        <f t="shared" si="6"/>
        <v>15.933389060929102</v>
      </c>
      <c r="BE57">
        <f t="shared" si="33"/>
        <v>46.862472463607332</v>
      </c>
      <c r="BF57">
        <f t="shared" si="33"/>
        <v>46.849512925878429</v>
      </c>
      <c r="BG57">
        <f t="shared" si="33"/>
        <v>46.870862859750524</v>
      </c>
      <c r="BH57">
        <f t="shared" si="33"/>
        <v>46.835622250337401</v>
      </c>
      <c r="BI57">
        <f t="shared" si="33"/>
        <v>46.893616907406084</v>
      </c>
      <c r="BJ57">
        <f t="shared" si="33"/>
        <v>46.797652692875431</v>
      </c>
      <c r="BK57">
        <f t="shared" si="33"/>
        <v>46.955236917443706</v>
      </c>
      <c r="BL57">
        <f t="shared" si="8"/>
        <v>46.692113765568592</v>
      </c>
    </row>
    <row r="58" spans="1:64">
      <c r="A58" s="48" t="s">
        <v>221</v>
      </c>
      <c r="B58" s="49" t="s">
        <v>79</v>
      </c>
      <c r="C58" s="48">
        <v>41981.425999999999</v>
      </c>
      <c r="D58" s="48" t="s">
        <v>107</v>
      </c>
      <c r="E58">
        <f t="shared" si="12"/>
        <v>985.99343665928177</v>
      </c>
      <c r="F58">
        <f t="shared" si="13"/>
        <v>986</v>
      </c>
      <c r="G58">
        <f t="shared" si="14"/>
        <v>-2.2368479985743761E-3</v>
      </c>
      <c r="I58">
        <f t="shared" si="31"/>
        <v>-2.2368479985743761E-3</v>
      </c>
      <c r="Q58" s="2">
        <f t="shared" si="15"/>
        <v>26962.925999999999</v>
      </c>
      <c r="S58" s="3">
        <f t="shared" si="32"/>
        <v>0.1</v>
      </c>
      <c r="Z58">
        <f t="shared" si="16"/>
        <v>986</v>
      </c>
      <c r="AA58" s="100">
        <f t="shared" si="17"/>
        <v>4.2547362845687057E-3</v>
      </c>
      <c r="AB58" s="100">
        <f t="shared" si="18"/>
        <v>-8.8383319114325697E-3</v>
      </c>
      <c r="AC58" s="100">
        <f t="shared" si="19"/>
        <v>-2.2368479985743761E-3</v>
      </c>
      <c r="AD58" s="100">
        <f t="shared" si="29"/>
        <v>-6.4915842831430818E-3</v>
      </c>
      <c r="AE58" s="100">
        <f t="shared" si="20"/>
        <v>4.2140666505150282E-6</v>
      </c>
      <c r="AF58">
        <f t="shared" si="30"/>
        <v>-2.2368479985743761E-3</v>
      </c>
      <c r="AG58" s="101"/>
      <c r="AH58">
        <f t="shared" si="21"/>
        <v>6.6014839128581927E-3</v>
      </c>
      <c r="AI58">
        <f t="shared" si="22"/>
        <v>0.37637442079909922</v>
      </c>
      <c r="AJ58">
        <f t="shared" si="23"/>
        <v>0.71438597118520364</v>
      </c>
      <c r="AK58">
        <f t="shared" si="24"/>
        <v>-8.0129695192352357E-2</v>
      </c>
      <c r="AL58">
        <f t="shared" si="25"/>
        <v>-3.013802770020515</v>
      </c>
      <c r="AM58">
        <f t="shared" si="26"/>
        <v>-15.629387038309297</v>
      </c>
      <c r="AN58" s="100">
        <f t="shared" si="35"/>
        <v>41.107147190990922</v>
      </c>
      <c r="AO58" s="100">
        <f t="shared" si="35"/>
        <v>41.120219030543723</v>
      </c>
      <c r="AP58" s="100">
        <f t="shared" si="35"/>
        <v>41.098654518531134</v>
      </c>
      <c r="AQ58" s="100">
        <f t="shared" si="35"/>
        <v>41.134300520147328</v>
      </c>
      <c r="AR58" s="100">
        <f t="shared" si="35"/>
        <v>41.075560572076817</v>
      </c>
      <c r="AS58" s="100">
        <f t="shared" si="35"/>
        <v>41.172907133593505</v>
      </c>
      <c r="AT58" s="100">
        <f t="shared" si="35"/>
        <v>41.012854618989863</v>
      </c>
      <c r="AU58" s="100">
        <f t="shared" si="28"/>
        <v>41.280613108281386</v>
      </c>
      <c r="AW58" s="65">
        <v>8000</v>
      </c>
      <c r="AX58" s="71">
        <f t="shared" si="0"/>
        <v>-1.0497384849231621E-3</v>
      </c>
      <c r="AY58">
        <f t="shared" si="1"/>
        <v>-6.3896010584354318E-3</v>
      </c>
      <c r="AZ58">
        <f t="shared" si="2"/>
        <v>5.3398625735122697E-3</v>
      </c>
      <c r="BA58">
        <f t="shared" si="3"/>
        <v>0.37125447570865833</v>
      </c>
      <c r="BB58">
        <f t="shared" si="4"/>
        <v>0.61569371697543296</v>
      </c>
      <c r="BC58">
        <f t="shared" si="5"/>
        <v>3.1369023508753777</v>
      </c>
      <c r="BD58">
        <f t="shared" si="6"/>
        <v>426.41092809677258</v>
      </c>
      <c r="BE58">
        <f t="shared" si="33"/>
        <v>47.11406567811057</v>
      </c>
      <c r="BF58">
        <f t="shared" si="33"/>
        <v>47.113428764173932</v>
      </c>
      <c r="BG58">
        <f t="shared" si="33"/>
        <v>47.114441794869556</v>
      </c>
      <c r="BH58">
        <f t="shared" si="33"/>
        <v>47.112830534226568</v>
      </c>
      <c r="BI58">
        <f t="shared" si="33"/>
        <v>47.115393288671669</v>
      </c>
      <c r="BJ58">
        <f t="shared" si="33"/>
        <v>47.111317124085481</v>
      </c>
      <c r="BK58">
        <f t="shared" si="33"/>
        <v>47.117800358064706</v>
      </c>
      <c r="BL58">
        <f t="shared" si="8"/>
        <v>47.10748839385284</v>
      </c>
    </row>
    <row r="59" spans="1:64">
      <c r="A59" s="48" t="s">
        <v>221</v>
      </c>
      <c r="B59" s="49" t="s">
        <v>79</v>
      </c>
      <c r="C59" s="48">
        <v>41982.442999999999</v>
      </c>
      <c r="D59" s="48" t="s">
        <v>107</v>
      </c>
      <c r="E59">
        <f t="shared" si="12"/>
        <v>988.97750956187815</v>
      </c>
      <c r="F59">
        <f t="shared" si="13"/>
        <v>989</v>
      </c>
      <c r="G59">
        <f t="shared" si="14"/>
        <v>-7.6649520051432773E-3</v>
      </c>
      <c r="I59">
        <f t="shared" si="31"/>
        <v>-7.6649520051432773E-3</v>
      </c>
      <c r="Q59" s="2">
        <f t="shared" si="15"/>
        <v>26963.942999999999</v>
      </c>
      <c r="S59" s="3">
        <f t="shared" si="32"/>
        <v>0.1</v>
      </c>
      <c r="Z59">
        <f t="shared" si="16"/>
        <v>989</v>
      </c>
      <c r="AA59" s="100">
        <f t="shared" si="17"/>
        <v>4.2577987578229764E-3</v>
      </c>
      <c r="AB59" s="100">
        <f t="shared" si="18"/>
        <v>-1.4272141688125607E-2</v>
      </c>
      <c r="AC59" s="100">
        <f t="shared" si="19"/>
        <v>-7.6649520051432773E-3</v>
      </c>
      <c r="AD59" s="100">
        <f t="shared" si="29"/>
        <v>-1.1922750762966254E-2</v>
      </c>
      <c r="AE59" s="100">
        <f t="shared" si="20"/>
        <v>1.4215198575581238E-5</v>
      </c>
      <c r="AF59">
        <f t="shared" si="30"/>
        <v>-7.6649520051432773E-3</v>
      </c>
      <c r="AG59" s="101"/>
      <c r="AH59">
        <f t="shared" si="21"/>
        <v>6.607189682982329E-3</v>
      </c>
      <c r="AI59">
        <f t="shared" si="22"/>
        <v>0.37643436817823761</v>
      </c>
      <c r="AJ59">
        <f t="shared" si="23"/>
        <v>0.71490776211944551</v>
      </c>
      <c r="AK59">
        <f t="shared" si="24"/>
        <v>-8.0594875122458387E-2</v>
      </c>
      <c r="AL59">
        <f t="shared" si="25"/>
        <v>-3.0130568059623601</v>
      </c>
      <c r="AM59">
        <f t="shared" si="26"/>
        <v>-15.538433059683717</v>
      </c>
      <c r="AN59" s="100">
        <f t="shared" si="35"/>
        <v>41.108688261805248</v>
      </c>
      <c r="AO59" s="100">
        <f t="shared" si="35"/>
        <v>41.121793270508292</v>
      </c>
      <c r="AP59" s="100">
        <f t="shared" si="35"/>
        <v>41.100164825096641</v>
      </c>
      <c r="AQ59" s="100">
        <f t="shared" si="35"/>
        <v>41.13593246768977</v>
      </c>
      <c r="AR59" s="100">
        <f t="shared" si="35"/>
        <v>41.076967696945957</v>
      </c>
      <c r="AS59" s="100">
        <f t="shared" si="35"/>
        <v>41.174733359822952</v>
      </c>
      <c r="AT59" s="100">
        <f t="shared" si="35"/>
        <v>41.013929886730573</v>
      </c>
      <c r="AU59" s="100">
        <f t="shared" si="28"/>
        <v>41.283105356051088</v>
      </c>
      <c r="AW59" s="65">
        <v>8500</v>
      </c>
      <c r="AX59" s="71">
        <f t="shared" si="0"/>
        <v>-8.7204676281343874E-6</v>
      </c>
      <c r="AY59">
        <f t="shared" si="1"/>
        <v>-6.5145189698937621E-3</v>
      </c>
      <c r="AZ59">
        <f t="shared" si="2"/>
        <v>6.5057985022656277E-3</v>
      </c>
      <c r="BA59">
        <f t="shared" si="3"/>
        <v>0.37544305812664391</v>
      </c>
      <c r="BB59">
        <f t="shared" si="4"/>
        <v>0.70579395278597679</v>
      </c>
      <c r="BC59">
        <f t="shared" si="5"/>
        <v>-3.0260057250249033</v>
      </c>
      <c r="BD59">
        <f t="shared" si="6"/>
        <v>-17.283725814047951</v>
      </c>
      <c r="BE59">
        <f t="shared" si="33"/>
        <v>47.365088909171845</v>
      </c>
      <c r="BF59">
        <f t="shared" si="33"/>
        <v>47.377532753502344</v>
      </c>
      <c r="BG59">
        <f t="shared" si="33"/>
        <v>47.357139756070765</v>
      </c>
      <c r="BH59">
        <f t="shared" si="33"/>
        <v>47.390615929565023</v>
      </c>
      <c r="BI59">
        <f t="shared" si="33"/>
        <v>47.33580489185934</v>
      </c>
      <c r="BJ59">
        <f t="shared" si="33"/>
        <v>47.425969950674364</v>
      </c>
      <c r="BK59">
        <f t="shared" si="33"/>
        <v>47.278610047261779</v>
      </c>
      <c r="BL59">
        <f t="shared" si="8"/>
        <v>47.522863022137095</v>
      </c>
    </row>
    <row r="60" spans="1:64">
      <c r="A60" s="48" t="s">
        <v>221</v>
      </c>
      <c r="B60" s="49" t="s">
        <v>93</v>
      </c>
      <c r="C60" s="48">
        <v>41984.332000000002</v>
      </c>
      <c r="D60" s="48" t="s">
        <v>107</v>
      </c>
      <c r="E60">
        <f t="shared" si="12"/>
        <v>994.52019757860796</v>
      </c>
      <c r="F60">
        <f t="shared" si="13"/>
        <v>994.5</v>
      </c>
      <c r="G60">
        <f t="shared" si="14"/>
        <v>6.8835240017506294E-3</v>
      </c>
      <c r="I60">
        <f t="shared" si="31"/>
        <v>6.8835240017506294E-3</v>
      </c>
      <c r="Q60" s="2">
        <f t="shared" si="15"/>
        <v>26965.832000000002</v>
      </c>
      <c r="S60" s="3">
        <f t="shared" si="32"/>
        <v>0.1</v>
      </c>
      <c r="Z60">
        <f t="shared" si="16"/>
        <v>994.5</v>
      </c>
      <c r="AA60" s="100">
        <f t="shared" si="17"/>
        <v>4.2633792456115045E-3</v>
      </c>
      <c r="AB60" s="100">
        <f t="shared" si="18"/>
        <v>2.6590981849470424E-4</v>
      </c>
      <c r="AC60" s="100">
        <f t="shared" si="19"/>
        <v>6.8835240017506294E-3</v>
      </c>
      <c r="AD60" s="100">
        <f t="shared" si="29"/>
        <v>2.6201447561391249E-3</v>
      </c>
      <c r="AE60" s="100">
        <f t="shared" si="20"/>
        <v>6.8651585431233549E-7</v>
      </c>
      <c r="AF60">
        <f t="shared" si="30"/>
        <v>6.8835240017506294E-3</v>
      </c>
      <c r="AG60" s="101"/>
      <c r="AH60">
        <f t="shared" si="21"/>
        <v>6.6176141832559252E-3</v>
      </c>
      <c r="AI60">
        <f t="shared" si="22"/>
        <v>0.3765452483772711</v>
      </c>
      <c r="AJ60">
        <f t="shared" si="23"/>
        <v>0.71586399249860277</v>
      </c>
      <c r="AK60">
        <f t="shared" si="24"/>
        <v>-8.1448166120052901E-2</v>
      </c>
      <c r="AL60">
        <f t="shared" si="25"/>
        <v>-3.0116882784294541</v>
      </c>
      <c r="AM60">
        <f t="shared" si="26"/>
        <v>-15.374283443032077</v>
      </c>
      <c r="AN60" s="100">
        <f t="shared" si="35"/>
        <v>41.111514831992523</v>
      </c>
      <c r="AO60" s="100">
        <f t="shared" si="35"/>
        <v>41.124679129656023</v>
      </c>
      <c r="AP60" s="100">
        <f t="shared" si="35"/>
        <v>41.102935704187111</v>
      </c>
      <c r="AQ60" s="100">
        <f t="shared" si="35"/>
        <v>41.138923179463895</v>
      </c>
      <c r="AR60" s="100">
        <f t="shared" si="35"/>
        <v>41.079550618061198</v>
      </c>
      <c r="AS60" s="100">
        <f t="shared" si="35"/>
        <v>41.178079074823394</v>
      </c>
      <c r="AT60" s="100">
        <f t="shared" si="35"/>
        <v>41.015905559634106</v>
      </c>
      <c r="AU60" s="100">
        <f t="shared" si="28"/>
        <v>41.287674476962216</v>
      </c>
      <c r="AW60" s="65">
        <v>9000</v>
      </c>
      <c r="AX60" s="71">
        <f t="shared" si="0"/>
        <v>6.7106741972591637E-4</v>
      </c>
      <c r="AY60">
        <f t="shared" si="1"/>
        <v>-6.617706652997362E-3</v>
      </c>
      <c r="AZ60">
        <f t="shared" si="2"/>
        <v>7.2887740727232784E-3</v>
      </c>
      <c r="BA60">
        <f t="shared" si="3"/>
        <v>0.38997312308601462</v>
      </c>
      <c r="BB60">
        <f t="shared" si="4"/>
        <v>0.79111142215873131</v>
      </c>
      <c r="BC60">
        <f t="shared" si="5"/>
        <v>-2.8969250967018909</v>
      </c>
      <c r="BD60">
        <f t="shared" si="6"/>
        <v>-8.1335385100261313</v>
      </c>
      <c r="BE60">
        <f t="shared" si="33"/>
        <v>47.627983020043764</v>
      </c>
      <c r="BF60">
        <f t="shared" si="33"/>
        <v>47.639935697530952</v>
      </c>
      <c r="BG60">
        <f t="shared" si="33"/>
        <v>47.618211509544381</v>
      </c>
      <c r="BH60">
        <f t="shared" si="33"/>
        <v>47.657896084900848</v>
      </c>
      <c r="BI60">
        <f t="shared" si="33"/>
        <v>47.586035284161035</v>
      </c>
      <c r="BJ60">
        <f t="shared" si="33"/>
        <v>47.718469504996172</v>
      </c>
      <c r="BK60">
        <f t="shared" si="33"/>
        <v>47.48095973734398</v>
      </c>
      <c r="BL60">
        <f t="shared" si="8"/>
        <v>47.938237650421343</v>
      </c>
    </row>
    <row r="61" spans="1:64">
      <c r="A61" s="48" t="s">
        <v>221</v>
      </c>
      <c r="B61" s="49" t="s">
        <v>93</v>
      </c>
      <c r="C61" s="48">
        <v>41987.396000000001</v>
      </c>
      <c r="D61" s="48" t="s">
        <v>107</v>
      </c>
      <c r="E61">
        <f t="shared" si="12"/>
        <v>1003.5105607777747</v>
      </c>
      <c r="F61">
        <f t="shared" si="13"/>
        <v>1003.5</v>
      </c>
      <c r="G61">
        <f t="shared" si="14"/>
        <v>3.5992119956063107E-3</v>
      </c>
      <c r="I61">
        <f t="shared" si="31"/>
        <v>3.5992119956063107E-3</v>
      </c>
      <c r="Q61" s="2">
        <f t="shared" si="15"/>
        <v>26968.896000000001</v>
      </c>
      <c r="S61" s="3">
        <f t="shared" si="32"/>
        <v>0.1</v>
      </c>
      <c r="Z61">
        <f t="shared" si="16"/>
        <v>1003.5</v>
      </c>
      <c r="AA61" s="100">
        <f t="shared" si="17"/>
        <v>4.2724155940611786E-3</v>
      </c>
      <c r="AB61" s="100">
        <f t="shared" si="18"/>
        <v>-3.0353594303943448E-3</v>
      </c>
      <c r="AC61" s="100">
        <f t="shared" si="19"/>
        <v>3.5992119956063107E-3</v>
      </c>
      <c r="AD61" s="100">
        <f t="shared" si="29"/>
        <v>-6.7320359845486795E-4</v>
      </c>
      <c r="AE61" s="100">
        <f t="shared" si="20"/>
        <v>4.5320308497258312E-8</v>
      </c>
      <c r="AF61">
        <f t="shared" si="30"/>
        <v>3.5992119956063107E-3</v>
      </c>
      <c r="AG61" s="101"/>
      <c r="AH61">
        <f t="shared" si="21"/>
        <v>6.6345714260006555E-3</v>
      </c>
      <c r="AI61">
        <f t="shared" si="22"/>
        <v>0.37672942343644311</v>
      </c>
      <c r="AJ61">
        <f t="shared" si="23"/>
        <v>0.7174276582025555</v>
      </c>
      <c r="AK61">
        <f t="shared" si="24"/>
        <v>-8.2845757135834752E-2</v>
      </c>
      <c r="AL61">
        <f t="shared" si="25"/>
        <v>-3.0094462602418841</v>
      </c>
      <c r="AM61">
        <f t="shared" si="26"/>
        <v>-15.112699310996147</v>
      </c>
      <c r="AN61" s="100">
        <f t="shared" si="35"/>
        <v>41.116143706590634</v>
      </c>
      <c r="AO61" s="100">
        <f t="shared" si="35"/>
        <v>41.129400769787438</v>
      </c>
      <c r="AP61" s="100">
        <f t="shared" si="35"/>
        <v>41.107475443040897</v>
      </c>
      <c r="AQ61" s="100">
        <f t="shared" si="35"/>
        <v>41.14381373609239</v>
      </c>
      <c r="AR61" s="100">
        <f t="shared" si="35"/>
        <v>41.083786197205619</v>
      </c>
      <c r="AS61" s="100">
        <f t="shared" si="35"/>
        <v>41.183547218157734</v>
      </c>
      <c r="AT61" s="100">
        <f t="shared" si="35"/>
        <v>41.019150741908845</v>
      </c>
      <c r="AU61" s="100">
        <f t="shared" si="28"/>
        <v>41.295151220271336</v>
      </c>
      <c r="AW61" s="65">
        <v>9500</v>
      </c>
      <c r="AX61" s="71">
        <f t="shared" si="0"/>
        <v>8.7207242163529156E-4</v>
      </c>
      <c r="AY61">
        <f t="shared" si="1"/>
        <v>-6.6991641077462265E-3</v>
      </c>
      <c r="AZ61">
        <f t="shared" si="2"/>
        <v>7.5712365293815181E-3</v>
      </c>
      <c r="BA61">
        <f t="shared" si="3"/>
        <v>0.41839676709874152</v>
      </c>
      <c r="BB61">
        <f t="shared" si="4"/>
        <v>0.87122230083377816</v>
      </c>
      <c r="BC61">
        <f t="shared" si="5"/>
        <v>-2.7518621669338854</v>
      </c>
      <c r="BD61">
        <f t="shared" si="6"/>
        <v>-5.0666313639783978</v>
      </c>
      <c r="BE61">
        <f t="shared" si="33"/>
        <v>47.907908414550505</v>
      </c>
      <c r="BF61">
        <f t="shared" si="33"/>
        <v>47.911784929286988</v>
      </c>
      <c r="BG61">
        <f t="shared" si="33"/>
        <v>47.903081825195009</v>
      </c>
      <c r="BH61">
        <f t="shared" si="33"/>
        <v>47.92272868479067</v>
      </c>
      <c r="BI61">
        <f t="shared" si="33"/>
        <v>47.8789043730741</v>
      </c>
      <c r="BJ61">
        <f t="shared" si="33"/>
        <v>47.979543470424879</v>
      </c>
      <c r="BK61">
        <f t="shared" si="33"/>
        <v>47.761078490110826</v>
      </c>
      <c r="BL61">
        <f t="shared" si="8"/>
        <v>48.35361227870559</v>
      </c>
    </row>
    <row r="62" spans="1:64">
      <c r="A62" s="48" t="s">
        <v>221</v>
      </c>
      <c r="B62" s="49" t="s">
        <v>93</v>
      </c>
      <c r="C62" s="48">
        <v>41989.442000000003</v>
      </c>
      <c r="D62" s="48" t="s">
        <v>107</v>
      </c>
      <c r="E62">
        <f t="shared" si="12"/>
        <v>1009.5139168827105</v>
      </c>
      <c r="F62">
        <f t="shared" si="13"/>
        <v>1009.5</v>
      </c>
      <c r="G62">
        <f t="shared" si="14"/>
        <v>4.7430039994651452E-3</v>
      </c>
      <c r="I62">
        <f t="shared" si="31"/>
        <v>4.7430039994651452E-3</v>
      </c>
      <c r="Q62" s="2">
        <f t="shared" si="15"/>
        <v>26970.942000000003</v>
      </c>
      <c r="S62" s="3">
        <f t="shared" si="32"/>
        <v>0.1</v>
      </c>
      <c r="Z62">
        <f t="shared" si="16"/>
        <v>1009.5</v>
      </c>
      <c r="AA62" s="100">
        <f t="shared" si="17"/>
        <v>4.2783738006809402E-3</v>
      </c>
      <c r="AB62" s="100">
        <f t="shared" si="18"/>
        <v>-1.9028023179108724E-3</v>
      </c>
      <c r="AC62" s="100">
        <f t="shared" si="19"/>
        <v>4.7430039994651452E-3</v>
      </c>
      <c r="AD62" s="100">
        <f t="shared" si="29"/>
        <v>4.6463019878420497E-4</v>
      </c>
      <c r="AE62" s="100">
        <f t="shared" si="20"/>
        <v>2.1588122162224985E-8</v>
      </c>
      <c r="AF62">
        <f t="shared" si="30"/>
        <v>4.7430039994651452E-3</v>
      </c>
      <c r="AG62" s="101"/>
      <c r="AH62">
        <f t="shared" si="21"/>
        <v>6.6458063173760176E-3</v>
      </c>
      <c r="AI62">
        <f t="shared" si="22"/>
        <v>0.37685409968444938</v>
      </c>
      <c r="AJ62">
        <f t="shared" si="23"/>
        <v>0.71846936334815592</v>
      </c>
      <c r="AK62">
        <f t="shared" si="24"/>
        <v>-8.3778386265195071E-2</v>
      </c>
      <c r="AL62">
        <f t="shared" si="25"/>
        <v>-3.007949763729509</v>
      </c>
      <c r="AM62">
        <f t="shared" si="26"/>
        <v>-14.942975107862223</v>
      </c>
      <c r="AN62" s="100">
        <f t="shared" si="35"/>
        <v>41.119232108356506</v>
      </c>
      <c r="AO62" s="100">
        <f t="shared" si="35"/>
        <v>41.13254807785556</v>
      </c>
      <c r="AP62" s="100">
        <f t="shared" si="35"/>
        <v>41.110505807324493</v>
      </c>
      <c r="AQ62" s="100">
        <f t="shared" si="35"/>
        <v>41.147071801318042</v>
      </c>
      <c r="AR62" s="100">
        <f t="shared" si="35"/>
        <v>41.086616166394641</v>
      </c>
      <c r="AS62" s="100">
        <f t="shared" si="35"/>
        <v>41.187188005981703</v>
      </c>
      <c r="AT62" s="100">
        <f t="shared" si="35"/>
        <v>41.021322753759613</v>
      </c>
      <c r="AU62" s="100">
        <f t="shared" si="28"/>
        <v>41.300135715810747</v>
      </c>
      <c r="AW62" s="65">
        <v>10000</v>
      </c>
      <c r="AX62" s="71">
        <f t="shared" si="0"/>
        <v>4.5168887562862907E-4</v>
      </c>
      <c r="AY62">
        <f t="shared" si="1"/>
        <v>-6.7588913341403581E-3</v>
      </c>
      <c r="AZ62">
        <f t="shared" si="2"/>
        <v>7.2105802097689872E-3</v>
      </c>
      <c r="BA62">
        <f t="shared" si="3"/>
        <v>0.46806999764327883</v>
      </c>
      <c r="BB62">
        <f t="shared" si="4"/>
        <v>0.94258853831122635</v>
      </c>
      <c r="BC62">
        <f t="shared" si="5"/>
        <v>-2.5792504627787531</v>
      </c>
      <c r="BD62">
        <f t="shared" si="6"/>
        <v>-3.4623319293108539</v>
      </c>
      <c r="BE62">
        <f t="shared" si="33"/>
        <v>48.212007728405531</v>
      </c>
      <c r="BF62">
        <f t="shared" si="33"/>
        <v>48.212208618542121</v>
      </c>
      <c r="BG62">
        <f t="shared" si="33"/>
        <v>48.211520443544856</v>
      </c>
      <c r="BH62">
        <f t="shared" si="33"/>
        <v>48.213881644787257</v>
      </c>
      <c r="BI62">
        <f t="shared" si="33"/>
        <v>48.205823931489583</v>
      </c>
      <c r="BJ62">
        <f t="shared" si="33"/>
        <v>48.233854900021569</v>
      </c>
      <c r="BK62">
        <f t="shared" si="33"/>
        <v>48.141969215523105</v>
      </c>
      <c r="BL62">
        <f t="shared" si="8"/>
        <v>48.768986906989845</v>
      </c>
    </row>
    <row r="63" spans="1:64">
      <c r="A63" s="48" t="s">
        <v>221</v>
      </c>
      <c r="B63" s="49" t="s">
        <v>79</v>
      </c>
      <c r="C63" s="48">
        <v>41996.432999999997</v>
      </c>
      <c r="D63" s="48" t="s">
        <v>107</v>
      </c>
      <c r="E63">
        <f t="shared" si="12"/>
        <v>1030.0268506703596</v>
      </c>
      <c r="F63">
        <f t="shared" si="13"/>
        <v>1030</v>
      </c>
      <c r="G63">
        <f t="shared" si="14"/>
        <v>9.1509599951677956E-3</v>
      </c>
      <c r="I63">
        <f t="shared" si="31"/>
        <v>9.1509599951677956E-3</v>
      </c>
      <c r="Q63" s="2">
        <f t="shared" si="15"/>
        <v>26977.932999999997</v>
      </c>
      <c r="S63" s="3">
        <f t="shared" si="32"/>
        <v>0.1</v>
      </c>
      <c r="Z63">
        <f t="shared" si="16"/>
        <v>1030</v>
      </c>
      <c r="AA63" s="100">
        <f t="shared" si="17"/>
        <v>4.2983296957744121E-3</v>
      </c>
      <c r="AB63" s="100">
        <f t="shared" si="18"/>
        <v>2.4671927196764469E-3</v>
      </c>
      <c r="AC63" s="100">
        <f t="shared" si="19"/>
        <v>9.1509599951677956E-3</v>
      </c>
      <c r="AD63" s="100">
        <f t="shared" si="29"/>
        <v>4.8526302993933835E-3</v>
      </c>
      <c r="AE63" s="100">
        <f t="shared" si="20"/>
        <v>2.3548020822590718E-6</v>
      </c>
      <c r="AF63">
        <f t="shared" si="30"/>
        <v>9.1509599951677956E-3</v>
      </c>
      <c r="AG63" s="101"/>
      <c r="AH63">
        <f t="shared" si="21"/>
        <v>6.6837672754913487E-3</v>
      </c>
      <c r="AI63">
        <f t="shared" si="22"/>
        <v>0.37729157510596456</v>
      </c>
      <c r="AJ63">
        <f t="shared" si="23"/>
        <v>0.72202408870602275</v>
      </c>
      <c r="AK63">
        <f t="shared" si="24"/>
        <v>-8.6970389508543994E-2</v>
      </c>
      <c r="AL63">
        <f t="shared" si="25"/>
        <v>-3.002825575139711</v>
      </c>
      <c r="AM63">
        <f t="shared" si="26"/>
        <v>-14.389505119937612</v>
      </c>
      <c r="AN63" s="100">
        <f t="shared" si="35"/>
        <v>41.129799330038693</v>
      </c>
      <c r="AO63" s="100">
        <f t="shared" si="35"/>
        <v>41.143298801537583</v>
      </c>
      <c r="AP63" s="100">
        <f t="shared" si="35"/>
        <v>41.120883206726802</v>
      </c>
      <c r="AQ63" s="100">
        <f t="shared" si="35"/>
        <v>41.158189560119474</v>
      </c>
      <c r="AR63" s="100">
        <f t="shared" si="35"/>
        <v>41.096323525037683</v>
      </c>
      <c r="AS63" s="100">
        <f t="shared" si="35"/>
        <v>41.199598878713502</v>
      </c>
      <c r="AT63" s="100">
        <f t="shared" si="35"/>
        <v>41.028796483836842</v>
      </c>
      <c r="AU63" s="100">
        <f t="shared" si="28"/>
        <v>41.317166075570398</v>
      </c>
      <c r="AW63" s="65">
        <v>10500</v>
      </c>
      <c r="AX63" s="71">
        <f t="shared" si="0"/>
        <v>-8.1160206942703251E-4</v>
      </c>
      <c r="AY63">
        <f t="shared" si="1"/>
        <v>-6.7968883321797569E-3</v>
      </c>
      <c r="AZ63">
        <f t="shared" si="2"/>
        <v>5.9852862627527243E-3</v>
      </c>
      <c r="BA63">
        <f t="shared" si="3"/>
        <v>0.55797909802808943</v>
      </c>
      <c r="BB63">
        <f t="shared" si="4"/>
        <v>0.99377155517656401</v>
      </c>
      <c r="BC63">
        <f t="shared" si="5"/>
        <v>-2.3504211094478373</v>
      </c>
      <c r="BD63">
        <f t="shared" si="6"/>
        <v>-2.3946383743504898</v>
      </c>
      <c r="BE63">
        <f t="shared" si="33"/>
        <v>48.561202333518629</v>
      </c>
      <c r="BF63">
        <f t="shared" si="33"/>
        <v>48.561202103990631</v>
      </c>
      <c r="BG63">
        <f t="shared" si="33"/>
        <v>48.56120484696401</v>
      </c>
      <c r="BH63">
        <f t="shared" si="33"/>
        <v>48.5611720707372</v>
      </c>
      <c r="BI63">
        <f t="shared" si="33"/>
        <v>48.56156424386996</v>
      </c>
      <c r="BJ63">
        <f t="shared" si="33"/>
        <v>48.556944619687116</v>
      </c>
      <c r="BK63">
        <f t="shared" si="33"/>
        <v>48.62949657646385</v>
      </c>
      <c r="BL63">
        <f t="shared" si="8"/>
        <v>49.184361535274093</v>
      </c>
    </row>
    <row r="64" spans="1:64">
      <c r="A64" s="48" t="s">
        <v>221</v>
      </c>
      <c r="B64" s="49" t="s">
        <v>79</v>
      </c>
      <c r="C64" s="48">
        <v>41997.451000000001</v>
      </c>
      <c r="D64" s="48" t="s">
        <v>107</v>
      </c>
      <c r="E64">
        <f t="shared" si="12"/>
        <v>1033.0138577646119</v>
      </c>
      <c r="F64">
        <f t="shared" si="13"/>
        <v>1033</v>
      </c>
      <c r="G64">
        <f t="shared" si="14"/>
        <v>4.7228559997165576E-3</v>
      </c>
      <c r="I64">
        <f t="shared" si="31"/>
        <v>4.7228559997165576E-3</v>
      </c>
      <c r="Q64" s="2">
        <f t="shared" si="15"/>
        <v>26978.951000000001</v>
      </c>
      <c r="S64" s="3">
        <f t="shared" si="32"/>
        <v>0.1</v>
      </c>
      <c r="Z64">
        <f t="shared" si="16"/>
        <v>1033</v>
      </c>
      <c r="AA64" s="100">
        <f t="shared" si="17"/>
        <v>4.3011976873301768E-3</v>
      </c>
      <c r="AB64" s="100">
        <f t="shared" si="18"/>
        <v>-1.9664110906398502E-3</v>
      </c>
      <c r="AC64" s="100">
        <f t="shared" si="19"/>
        <v>4.7228559997165576E-3</v>
      </c>
      <c r="AD64" s="100">
        <f t="shared" si="29"/>
        <v>4.2165831238638075E-4</v>
      </c>
      <c r="AE64" s="100">
        <f t="shared" si="20"/>
        <v>1.7779573240453067E-8</v>
      </c>
      <c r="AF64">
        <f t="shared" si="30"/>
        <v>4.7228559997165576E-3</v>
      </c>
      <c r="AG64" s="101"/>
      <c r="AH64">
        <f t="shared" si="21"/>
        <v>6.6892670903564077E-3</v>
      </c>
      <c r="AI64">
        <f t="shared" si="22"/>
        <v>0.37735709601252698</v>
      </c>
      <c r="AJ64">
        <f t="shared" si="23"/>
        <v>0.72254371936340167</v>
      </c>
      <c r="AK64">
        <f t="shared" si="24"/>
        <v>-8.7438236483387485E-2</v>
      </c>
      <c r="AL64">
        <f t="shared" si="25"/>
        <v>-3.0020742257943751</v>
      </c>
      <c r="AM64">
        <f t="shared" si="26"/>
        <v>-14.311763303315859</v>
      </c>
      <c r="AN64" s="100">
        <f t="shared" si="35"/>
        <v>41.131347741847392</v>
      </c>
      <c r="AO64" s="100">
        <f t="shared" si="35"/>
        <v>41.144871760606527</v>
      </c>
      <c r="AP64" s="100">
        <f t="shared" si="35"/>
        <v>41.122404949981792</v>
      </c>
      <c r="AQ64" s="100">
        <f t="shared" si="35"/>
        <v>41.159814733442516</v>
      </c>
      <c r="AR64" s="100">
        <f t="shared" si="35"/>
        <v>41.097749144648063</v>
      </c>
      <c r="AS64" s="100">
        <f t="shared" si="35"/>
        <v>41.201411357219499</v>
      </c>
      <c r="AT64" s="100">
        <f t="shared" si="35"/>
        <v>41.029897149753275</v>
      </c>
      <c r="AU64" s="100">
        <f t="shared" si="28"/>
        <v>41.319658323340107</v>
      </c>
      <c r="AW64" s="65">
        <v>11000</v>
      </c>
      <c r="AX64" s="71">
        <f t="shared" si="0"/>
        <v>-3.3655489222103913E-3</v>
      </c>
      <c r="AY64">
        <f t="shared" si="1"/>
        <v>-6.8131551018644227E-3</v>
      </c>
      <c r="AZ64">
        <f t="shared" si="2"/>
        <v>3.4476061796540314E-3</v>
      </c>
      <c r="BA64">
        <f t="shared" si="3"/>
        <v>0.74563444228559839</v>
      </c>
      <c r="BB64">
        <f t="shared" si="4"/>
        <v>0.96854941170703757</v>
      </c>
      <c r="BC64">
        <f t="shared" si="5"/>
        <v>-1.9872895758579254</v>
      </c>
      <c r="BD64">
        <f t="shared" si="6"/>
        <v>-1.5358508979402403</v>
      </c>
      <c r="BE64">
        <f t="shared" si="33"/>
        <v>49.000090431559222</v>
      </c>
      <c r="BF64">
        <f t="shared" si="33"/>
        <v>49.000151159780103</v>
      </c>
      <c r="BG64">
        <f t="shared" si="33"/>
        <v>49.000472158608183</v>
      </c>
      <c r="BH64">
        <f t="shared" si="33"/>
        <v>49.002163509935656</v>
      </c>
      <c r="BI64">
        <f t="shared" si="33"/>
        <v>49.010930635522747</v>
      </c>
      <c r="BJ64">
        <f t="shared" si="33"/>
        <v>49.053065815280434</v>
      </c>
      <c r="BK64">
        <f t="shared" si="33"/>
        <v>49.211389587984186</v>
      </c>
      <c r="BL64">
        <f t="shared" si="8"/>
        <v>49.59973616355834</v>
      </c>
    </row>
    <row r="65" spans="1:64">
      <c r="A65" s="48" t="s">
        <v>221</v>
      </c>
      <c r="B65" s="49" t="s">
        <v>93</v>
      </c>
      <c r="C65" s="48">
        <v>42004.434000000001</v>
      </c>
      <c r="D65" s="48" t="s">
        <v>107</v>
      </c>
      <c r="E65">
        <f t="shared" si="12"/>
        <v>1053.5033180191206</v>
      </c>
      <c r="F65">
        <f t="shared" si="13"/>
        <v>1053.5</v>
      </c>
      <c r="G65">
        <f t="shared" si="14"/>
        <v>1.1308120010653511E-3</v>
      </c>
      <c r="I65">
        <f t="shared" si="31"/>
        <v>1.1308120010653511E-3</v>
      </c>
      <c r="Q65" s="2">
        <f t="shared" si="15"/>
        <v>26985.934000000001</v>
      </c>
      <c r="S65" s="3">
        <f t="shared" si="32"/>
        <v>0.1</v>
      </c>
      <c r="Z65">
        <f t="shared" si="16"/>
        <v>1053.5</v>
      </c>
      <c r="AA65" s="100">
        <f t="shared" si="17"/>
        <v>4.3204345276247787E-3</v>
      </c>
      <c r="AB65" s="100">
        <f t="shared" si="18"/>
        <v>-5.5956551184574779E-3</v>
      </c>
      <c r="AC65" s="100">
        <f t="shared" si="19"/>
        <v>1.1308120010653511E-3</v>
      </c>
      <c r="AD65" s="100">
        <f t="shared" si="29"/>
        <v>-3.1896225265594276E-3</v>
      </c>
      <c r="AE65" s="100">
        <f t="shared" si="20"/>
        <v>1.0173691861935346E-6</v>
      </c>
      <c r="AF65">
        <f t="shared" si="30"/>
        <v>1.1308120010653511E-3</v>
      </c>
      <c r="AG65" s="101"/>
      <c r="AH65">
        <f t="shared" si="21"/>
        <v>6.726467119522829E-3</v>
      </c>
      <c r="AI65">
        <f t="shared" si="22"/>
        <v>0.37781515518087982</v>
      </c>
      <c r="AJ65">
        <f t="shared" si="23"/>
        <v>0.72609063285176323</v>
      </c>
      <c r="AK65">
        <f t="shared" si="24"/>
        <v>-9.0640222653553412E-2</v>
      </c>
      <c r="AL65">
        <f t="shared" si="25"/>
        <v>-2.9969297724972628</v>
      </c>
      <c r="AM65">
        <f t="shared" si="26"/>
        <v>-13.801127671790899</v>
      </c>
      <c r="AN65" s="100">
        <f t="shared" si="35"/>
        <v>41.141942332389497</v>
      </c>
      <c r="AO65" s="100">
        <f t="shared" si="35"/>
        <v>41.155618331507164</v>
      </c>
      <c r="AP65" s="100">
        <f t="shared" si="35"/>
        <v>41.132824996783356</v>
      </c>
      <c r="AQ65" s="100">
        <f t="shared" si="35"/>
        <v>41.170907657917674</v>
      </c>
      <c r="AR65" s="100">
        <f t="shared" si="35"/>
        <v>41.10752585412078</v>
      </c>
      <c r="AS65" s="100">
        <f t="shared" si="35"/>
        <v>41.213770524852301</v>
      </c>
      <c r="AT65" s="100">
        <f t="shared" si="35"/>
        <v>41.037466984817286</v>
      </c>
      <c r="AU65" s="100">
        <f t="shared" si="28"/>
        <v>41.336688683099759</v>
      </c>
      <c r="AW65" s="65">
        <v>11500</v>
      </c>
      <c r="AX65" s="71">
        <f t="shared" si="0"/>
        <v>-8.2068034727858161E-3</v>
      </c>
      <c r="AY65">
        <f t="shared" si="1"/>
        <v>-6.8076916431943583E-3</v>
      </c>
      <c r="AZ65">
        <f t="shared" si="2"/>
        <v>-1.3991118295914582E-3</v>
      </c>
      <c r="BA65">
        <f t="shared" si="3"/>
        <v>1.2506524816423554</v>
      </c>
      <c r="BB65">
        <f t="shared" si="4"/>
        <v>0.47309024386855647</v>
      </c>
      <c r="BC65">
        <f t="shared" si="5"/>
        <v>-1.1607514215823835</v>
      </c>
      <c r="BD65">
        <f t="shared" si="6"/>
        <v>-0.65570556403112246</v>
      </c>
      <c r="BE65">
        <f t="shared" si="33"/>
        <v>49.65871149745675</v>
      </c>
      <c r="BF65">
        <f t="shared" si="33"/>
        <v>49.662822726818945</v>
      </c>
      <c r="BG65">
        <f t="shared" si="33"/>
        <v>49.670738210287254</v>
      </c>
      <c r="BH65">
        <f t="shared" si="33"/>
        <v>49.685860420619761</v>
      </c>
      <c r="BI65">
        <f t="shared" si="33"/>
        <v>49.71434498966331</v>
      </c>
      <c r="BJ65">
        <f t="shared" si="33"/>
        <v>49.766703864123997</v>
      </c>
      <c r="BK65">
        <f t="shared" si="33"/>
        <v>49.859328538561456</v>
      </c>
      <c r="BL65">
        <f t="shared" si="8"/>
        <v>50.015110791842588</v>
      </c>
    </row>
    <row r="66" spans="1:64">
      <c r="A66" s="48" t="s">
        <v>221</v>
      </c>
      <c r="B66" s="49" t="s">
        <v>79</v>
      </c>
      <c r="C66" s="48">
        <v>42005.292999999998</v>
      </c>
      <c r="D66" s="48" t="s">
        <v>107</v>
      </c>
      <c r="E66">
        <f t="shared" si="12"/>
        <v>1056.0237886418552</v>
      </c>
      <c r="F66">
        <f t="shared" si="13"/>
        <v>1056</v>
      </c>
      <c r="G66">
        <f t="shared" si="14"/>
        <v>8.1073919936898164E-3</v>
      </c>
      <c r="I66">
        <f t="shared" si="31"/>
        <v>8.1073919936898164E-3</v>
      </c>
      <c r="Q66" s="2">
        <f t="shared" si="15"/>
        <v>26986.792999999998</v>
      </c>
      <c r="S66" s="3">
        <f t="shared" si="32"/>
        <v>0.1</v>
      </c>
      <c r="Z66">
        <f t="shared" si="16"/>
        <v>1056</v>
      </c>
      <c r="AA66" s="100">
        <f t="shared" si="17"/>
        <v>4.3227371581616332E-3</v>
      </c>
      <c r="AB66" s="100">
        <f t="shared" si="18"/>
        <v>1.3764341098171477E-3</v>
      </c>
      <c r="AC66" s="100">
        <f t="shared" si="19"/>
        <v>8.1073919936898164E-3</v>
      </c>
      <c r="AD66" s="100">
        <f t="shared" si="29"/>
        <v>3.7846548355281832E-3</v>
      </c>
      <c r="AE66" s="100">
        <f t="shared" si="20"/>
        <v>1.432361222408686E-6</v>
      </c>
      <c r="AF66">
        <f t="shared" si="30"/>
        <v>8.1073919936898164E-3</v>
      </c>
      <c r="AG66" s="101"/>
      <c r="AH66">
        <f t="shared" si="21"/>
        <v>6.7309578838726687E-3</v>
      </c>
      <c r="AI66">
        <f t="shared" si="22"/>
        <v>0.37787225524662138</v>
      </c>
      <c r="AJ66">
        <f t="shared" si="23"/>
        <v>0.72652271939770396</v>
      </c>
      <c r="AK66">
        <f t="shared" si="24"/>
        <v>-9.1031314905109795E-2</v>
      </c>
      <c r="AL66">
        <f t="shared" si="25"/>
        <v>-2.996301164795379</v>
      </c>
      <c r="AM66">
        <f t="shared" si="26"/>
        <v>-13.741207476563535</v>
      </c>
      <c r="AN66" s="100">
        <f t="shared" si="35"/>
        <v>41.143236012420054</v>
      </c>
      <c r="AO66" s="100">
        <f t="shared" si="35"/>
        <v>41.156928666342743</v>
      </c>
      <c r="AP66" s="100">
        <f t="shared" si="35"/>
        <v>41.134098315960728</v>
      </c>
      <c r="AQ66" s="100">
        <f t="shared" si="35"/>
        <v>41.172258970247533</v>
      </c>
      <c r="AR66" s="100">
        <f t="shared" si="35"/>
        <v>41.108722351521202</v>
      </c>
      <c r="AS66" s="100">
        <f t="shared" si="35"/>
        <v>41.215274590483183</v>
      </c>
      <c r="AT66" s="100">
        <f t="shared" si="35"/>
        <v>41.038396017668681</v>
      </c>
      <c r="AU66" s="100">
        <f t="shared" si="28"/>
        <v>41.338765556241178</v>
      </c>
      <c r="AW66" s="65">
        <v>12000</v>
      </c>
      <c r="AX66" s="71">
        <f t="shared" ref="AX66:AX127" si="36">AB$3+AB$4*AW66+AB$5*AW66^2+AZ66</f>
        <v>-1.3864258448544138E-2</v>
      </c>
      <c r="AY66">
        <f t="shared" ref="AY66:AY127" si="37">AB$3+AB$4*AW66+AB$5*AW66^2</f>
        <v>-6.7804979561695584E-3</v>
      </c>
      <c r="AZ66">
        <f t="shared" ref="AZ66:AZ127" si="38">$AB$6*($AB$11/BA66*BB66+$AB$12)</f>
        <v>-7.0837604923745801E-3</v>
      </c>
      <c r="BA66">
        <f t="shared" ref="BA66:BA127" si="39">1+$AB$7*COS(BC66)</f>
        <v>1.4220558827453866</v>
      </c>
      <c r="BB66">
        <f t="shared" ref="BB66:BB127" si="40">SIN(BC66+RADIANS($AB$9))</f>
        <v>-0.99769228603348536</v>
      </c>
      <c r="BC66">
        <f t="shared" ref="BC66:BC127" si="41">2*ATAN(BD66)</f>
        <v>0.8348899798632653</v>
      </c>
      <c r="BD66">
        <f t="shared" ref="BD66:BD127" si="42">SQRT((1+$AB$7)/(1-$AB$7))*TAN(BE66/2)</f>
        <v>0.44351148412629987</v>
      </c>
      <c r="BE66">
        <f t="shared" si="33"/>
        <v>50.682804500581526</v>
      </c>
      <c r="BF66">
        <f t="shared" si="33"/>
        <v>50.678419420536436</v>
      </c>
      <c r="BG66">
        <f t="shared" si="33"/>
        <v>50.67081774265408</v>
      </c>
      <c r="BH66">
        <f t="shared" si="33"/>
        <v>50.657698159192073</v>
      </c>
      <c r="BI66">
        <f t="shared" si="33"/>
        <v>50.635220025561573</v>
      </c>
      <c r="BJ66">
        <f t="shared" si="33"/>
        <v>50.597150245480329</v>
      </c>
      <c r="BK66">
        <f t="shared" si="33"/>
        <v>50.533761311547622</v>
      </c>
      <c r="BL66">
        <f t="shared" ref="BL66:BL127" si="43">RADIANS($AB$9)+$AB$18*(AW66-AB$15)</f>
        <v>50.430485420126843</v>
      </c>
    </row>
    <row r="67" spans="1:64">
      <c r="A67" s="48" t="s">
        <v>221</v>
      </c>
      <c r="B67" s="49" t="s">
        <v>79</v>
      </c>
      <c r="C67" s="48">
        <v>42006.315999999999</v>
      </c>
      <c r="D67" s="48" t="s">
        <v>107</v>
      </c>
      <c r="E67">
        <f t="shared" si="12"/>
        <v>1059.0254666943229</v>
      </c>
      <c r="F67">
        <f t="shared" si="13"/>
        <v>1059</v>
      </c>
      <c r="G67">
        <f t="shared" si="14"/>
        <v>8.6792879956192337E-3</v>
      </c>
      <c r="I67">
        <f t="shared" si="31"/>
        <v>8.6792879956192337E-3</v>
      </c>
      <c r="Q67" s="2">
        <f t="shared" si="15"/>
        <v>26987.815999999999</v>
      </c>
      <c r="S67" s="3">
        <f t="shared" si="32"/>
        <v>0.1</v>
      </c>
      <c r="Z67">
        <f t="shared" si="16"/>
        <v>1059</v>
      </c>
      <c r="AA67" s="100">
        <f t="shared" si="17"/>
        <v>4.3254878168441716E-3</v>
      </c>
      <c r="AB67" s="100">
        <f t="shared" si="18"/>
        <v>1.9429544095859791E-3</v>
      </c>
      <c r="AC67" s="100">
        <f t="shared" si="19"/>
        <v>8.6792879956192337E-3</v>
      </c>
      <c r="AD67" s="100">
        <f t="shared" si="29"/>
        <v>4.3538001787750621E-3</v>
      </c>
      <c r="AE67" s="100">
        <f t="shared" si="20"/>
        <v>1.8955575996701762E-6</v>
      </c>
      <c r="AF67">
        <f t="shared" si="30"/>
        <v>8.6792879956192337E-3</v>
      </c>
      <c r="AG67" s="101"/>
      <c r="AH67">
        <f t="shared" si="21"/>
        <v>6.7363335860332546E-3</v>
      </c>
      <c r="AI67">
        <f t="shared" si="22"/>
        <v>0.37794113262335283</v>
      </c>
      <c r="AJ67">
        <f t="shared" si="23"/>
        <v>0.72704109041773202</v>
      </c>
      <c r="AK67">
        <f t="shared" si="24"/>
        <v>-9.1500801107756977E-2</v>
      </c>
      <c r="AL67">
        <f t="shared" si="25"/>
        <v>-2.9955464770728351</v>
      </c>
      <c r="AM67">
        <f t="shared" si="26"/>
        <v>-13.669949251326694</v>
      </c>
      <c r="AN67" s="100">
        <f t="shared" si="35"/>
        <v>41.144788907374164</v>
      </c>
      <c r="AO67" s="100">
        <f t="shared" si="35"/>
        <v>41.1585010084586</v>
      </c>
      <c r="AP67" s="100">
        <f t="shared" si="35"/>
        <v>41.135627045239815</v>
      </c>
      <c r="AQ67" s="100">
        <f t="shared" si="35"/>
        <v>41.173880119561076</v>
      </c>
      <c r="AR67" s="100">
        <f t="shared" si="35"/>
        <v>41.110159369763728</v>
      </c>
      <c r="AS67" s="100">
        <f t="shared" si="35"/>
        <v>41.217078555589254</v>
      </c>
      <c r="AT67" s="100">
        <f t="shared" si="35"/>
        <v>41.039512567736296</v>
      </c>
      <c r="AU67" s="100">
        <f t="shared" si="28"/>
        <v>41.341257804010887</v>
      </c>
      <c r="AW67" s="65">
        <v>12500</v>
      </c>
      <c r="AX67" s="71">
        <f t="shared" si="36"/>
        <v>-1.3769850304074807E-2</v>
      </c>
      <c r="AY67">
        <f t="shared" si="37"/>
        <v>-6.7315740407900265E-3</v>
      </c>
      <c r="AZ67">
        <f t="shared" si="38"/>
        <v>-7.0382762632847816E-3</v>
      </c>
      <c r="BA67">
        <f t="shared" si="39"/>
        <v>0.8100988426315644</v>
      </c>
      <c r="BB67">
        <f t="shared" si="40"/>
        <v>-0.56135332146604799</v>
      </c>
      <c r="BC67">
        <f t="shared" si="41"/>
        <v>1.8776161413278107</v>
      </c>
      <c r="BD67">
        <f t="shared" si="42"/>
        <v>1.3658135005052834</v>
      </c>
      <c r="BE67">
        <f t="shared" si="33"/>
        <v>51.421143560974464</v>
      </c>
      <c r="BF67">
        <f t="shared" si="33"/>
        <v>51.420891954194452</v>
      </c>
      <c r="BG67">
        <f t="shared" si="33"/>
        <v>51.419901431238934</v>
      </c>
      <c r="BH67">
        <f t="shared" si="33"/>
        <v>51.416023313046914</v>
      </c>
      <c r="BI67">
        <f t="shared" si="33"/>
        <v>51.401152416042144</v>
      </c>
      <c r="BJ67">
        <f t="shared" si="33"/>
        <v>51.348050626338384</v>
      </c>
      <c r="BK67">
        <f t="shared" si="33"/>
        <v>51.190629997041192</v>
      </c>
      <c r="BL67">
        <f t="shared" si="43"/>
        <v>50.84586004841109</v>
      </c>
    </row>
    <row r="68" spans="1:64">
      <c r="A68" s="48" t="s">
        <v>221</v>
      </c>
      <c r="B68" s="49" t="s">
        <v>79</v>
      </c>
      <c r="C68" s="48">
        <v>42007.330999999998</v>
      </c>
      <c r="D68" s="48" t="s">
        <v>107</v>
      </c>
      <c r="E68">
        <f t="shared" si="12"/>
        <v>1062.0036712136289</v>
      </c>
      <c r="F68">
        <f t="shared" si="13"/>
        <v>1062</v>
      </c>
      <c r="G68">
        <f t="shared" si="14"/>
        <v>1.2511839959188364E-3</v>
      </c>
      <c r="I68">
        <f t="shared" si="31"/>
        <v>1.2511839959188364E-3</v>
      </c>
      <c r="Q68" s="2">
        <f t="shared" si="15"/>
        <v>26988.830999999998</v>
      </c>
      <c r="S68" s="3">
        <f t="shared" si="32"/>
        <v>0.1</v>
      </c>
      <c r="Z68">
        <f t="shared" si="16"/>
        <v>1062</v>
      </c>
      <c r="AA68" s="100">
        <f t="shared" si="17"/>
        <v>4.3282248178432639E-3</v>
      </c>
      <c r="AB68" s="100">
        <f t="shared" si="18"/>
        <v>-5.4905108523033361E-3</v>
      </c>
      <c r="AC68" s="100">
        <f t="shared" si="19"/>
        <v>1.2511839959188364E-3</v>
      </c>
      <c r="AD68" s="100">
        <f t="shared" si="29"/>
        <v>-3.0770408219244275E-3</v>
      </c>
      <c r="AE68" s="100">
        <f t="shared" si="20"/>
        <v>9.468180219789357E-7</v>
      </c>
      <c r="AF68">
        <f t="shared" si="30"/>
        <v>1.2511839959188364E-3</v>
      </c>
      <c r="AG68" s="101"/>
      <c r="AH68">
        <f t="shared" si="21"/>
        <v>6.7416948482221725E-3</v>
      </c>
      <c r="AI68">
        <f t="shared" si="22"/>
        <v>0.37801040039261602</v>
      </c>
      <c r="AJ68">
        <f t="shared" si="23"/>
        <v>0.7275593166092017</v>
      </c>
      <c r="AK68">
        <f t="shared" si="24"/>
        <v>-9.1970479315509376E-2</v>
      </c>
      <c r="AL68">
        <f t="shared" si="25"/>
        <v>-2.9947913968683224</v>
      </c>
      <c r="AM68">
        <f t="shared" si="26"/>
        <v>-13.599385902282574</v>
      </c>
      <c r="AN68" s="100">
        <f t="shared" si="35"/>
        <v>41.14634232599618</v>
      </c>
      <c r="AO68" s="100">
        <f t="shared" si="35"/>
        <v>41.160073287009148</v>
      </c>
      <c r="AP68" s="100">
        <f t="shared" si="35"/>
        <v>41.137156590499814</v>
      </c>
      <c r="AQ68" s="100">
        <f t="shared" si="35"/>
        <v>41.175500804849626</v>
      </c>
      <c r="AR68" s="100">
        <f t="shared" si="35"/>
        <v>41.111597724474059</v>
      </c>
      <c r="AS68" s="100">
        <f t="shared" si="35"/>
        <v>41.218881520554234</v>
      </c>
      <c r="AT68" s="100">
        <f t="shared" si="35"/>
        <v>41.040630992032803</v>
      </c>
      <c r="AU68" s="100">
        <f t="shared" si="28"/>
        <v>41.343750051780589</v>
      </c>
      <c r="AW68" s="65">
        <v>13000</v>
      </c>
      <c r="AX68" s="71">
        <f t="shared" si="36"/>
        <v>-1.1683666367800636E-2</v>
      </c>
      <c r="AY68">
        <f t="shared" si="37"/>
        <v>-6.6609198970557608E-3</v>
      </c>
      <c r="AZ68">
        <f t="shared" si="38"/>
        <v>-5.0227464707448752E-3</v>
      </c>
      <c r="BA68">
        <f t="shared" si="39"/>
        <v>0.58523913248941528</v>
      </c>
      <c r="BB68">
        <f t="shared" si="40"/>
        <v>-0.1814668622745286</v>
      </c>
      <c r="BC68">
        <f t="shared" si="41"/>
        <v>2.2911584449736755</v>
      </c>
      <c r="BD68">
        <f t="shared" si="42"/>
        <v>2.2082623129426899</v>
      </c>
      <c r="BE68">
        <f t="shared" si="33"/>
        <v>51.889109858471791</v>
      </c>
      <c r="BF68">
        <f t="shared" si="33"/>
        <v>51.889109858686354</v>
      </c>
      <c r="BG68">
        <f t="shared" si="33"/>
        <v>51.889109852224088</v>
      </c>
      <c r="BH68">
        <f t="shared" si="33"/>
        <v>51.889110046857276</v>
      </c>
      <c r="BI68">
        <f t="shared" si="33"/>
        <v>51.889104184499161</v>
      </c>
      <c r="BJ68">
        <f t="shared" si="33"/>
        <v>51.889280474824055</v>
      </c>
      <c r="BK68">
        <f t="shared" si="33"/>
        <v>51.788863802126144</v>
      </c>
      <c r="BL68">
        <f t="shared" si="43"/>
        <v>51.261234676695338</v>
      </c>
    </row>
    <row r="69" spans="1:64">
      <c r="A69" s="48" t="s">
        <v>221</v>
      </c>
      <c r="B69" s="49" t="s">
        <v>79</v>
      </c>
      <c r="C69" s="48">
        <v>42008.353999999999</v>
      </c>
      <c r="D69" s="48" t="s">
        <v>107</v>
      </c>
      <c r="E69">
        <f t="shared" si="12"/>
        <v>1065.0053492660968</v>
      </c>
      <c r="F69">
        <f t="shared" si="13"/>
        <v>1065</v>
      </c>
      <c r="G69">
        <f t="shared" si="14"/>
        <v>1.8230799978482537E-3</v>
      </c>
      <c r="I69">
        <f t="shared" si="31"/>
        <v>1.8230799978482537E-3</v>
      </c>
      <c r="Q69" s="2">
        <f t="shared" si="15"/>
        <v>26989.853999999999</v>
      </c>
      <c r="S69" s="3">
        <f t="shared" si="32"/>
        <v>0.1</v>
      </c>
      <c r="Z69">
        <f t="shared" si="16"/>
        <v>1065</v>
      </c>
      <c r="AA69" s="100">
        <f t="shared" si="17"/>
        <v>4.3309481361405323E-3</v>
      </c>
      <c r="AB69" s="100">
        <f t="shared" si="18"/>
        <v>-4.9239616475727933E-3</v>
      </c>
      <c r="AC69" s="100">
        <f t="shared" si="19"/>
        <v>1.8230799978482537E-3</v>
      </c>
      <c r="AD69" s="100">
        <f t="shared" si="29"/>
        <v>-2.5078681382922786E-3</v>
      </c>
      <c r="AE69" s="100">
        <f t="shared" si="20"/>
        <v>6.2894025990615802E-7</v>
      </c>
      <c r="AF69">
        <f t="shared" si="30"/>
        <v>1.8230799978482537E-3</v>
      </c>
      <c r="AG69" s="101"/>
      <c r="AH69">
        <f t="shared" si="21"/>
        <v>6.747041645421047E-3</v>
      </c>
      <c r="AI69">
        <f t="shared" si="22"/>
        <v>0.37808005920581544</v>
      </c>
      <c r="AJ69">
        <f t="shared" si="23"/>
        <v>0.72807739805246119</v>
      </c>
      <c r="AK69">
        <f t="shared" si="24"/>
        <v>-9.2440350106630251E-2</v>
      </c>
      <c r="AL69">
        <f t="shared" si="25"/>
        <v>-2.9940359226903186</v>
      </c>
      <c r="AM69">
        <f t="shared" si="26"/>
        <v>-13.529507185700359</v>
      </c>
      <c r="AN69" s="100">
        <f t="shared" ref="AN69:AT84" si="44">$AU69+$AB$7*SIN(AO69)</f>
        <v>41.147896269556639</v>
      </c>
      <c r="AO69" s="100">
        <f t="shared" si="44"/>
        <v>41.161645503655784</v>
      </c>
      <c r="AP69" s="100">
        <f t="shared" si="44"/>
        <v>41.138686953698787</v>
      </c>
      <c r="AQ69" s="100">
        <f t="shared" si="44"/>
        <v>41.177121026291097</v>
      </c>
      <c r="AR69" s="100">
        <f t="shared" si="44"/>
        <v>41.113037419934074</v>
      </c>
      <c r="AS69" s="100">
        <f t="shared" si="44"/>
        <v>41.220683481766201</v>
      </c>
      <c r="AT69" s="100">
        <f t="shared" si="44"/>
        <v>41.04175129909143</v>
      </c>
      <c r="AU69" s="100">
        <f t="shared" si="28"/>
        <v>41.346242299550298</v>
      </c>
      <c r="AW69" s="65">
        <v>13500</v>
      </c>
      <c r="AX69" s="71">
        <f t="shared" si="36"/>
        <v>-9.254052557702331E-3</v>
      </c>
      <c r="AY69">
        <f t="shared" si="37"/>
        <v>-6.5685355249667648E-3</v>
      </c>
      <c r="AZ69">
        <f t="shared" si="38"/>
        <v>-2.685517032735567E-3</v>
      </c>
      <c r="BA69">
        <f t="shared" si="39"/>
        <v>0.48225452583329265</v>
      </c>
      <c r="BB69">
        <f t="shared" si="40"/>
        <v>6.4577959111226588E-2</v>
      </c>
      <c r="BC69">
        <f t="shared" si="41"/>
        <v>2.5382592478250001</v>
      </c>
      <c r="BD69">
        <f t="shared" si="42"/>
        <v>3.213745769727304</v>
      </c>
      <c r="BE69">
        <f t="shared" si="33"/>
        <v>52.251859485292201</v>
      </c>
      <c r="BF69">
        <f t="shared" si="33"/>
        <v>52.251796964098077</v>
      </c>
      <c r="BG69">
        <f t="shared" si="33"/>
        <v>52.252043231144555</v>
      </c>
      <c r="BH69">
        <f t="shared" si="33"/>
        <v>52.251072403766656</v>
      </c>
      <c r="BI69">
        <f t="shared" si="33"/>
        <v>52.254887276187496</v>
      </c>
      <c r="BJ69">
        <f t="shared" si="33"/>
        <v>52.239701263483916</v>
      </c>
      <c r="BK69">
        <f t="shared" si="33"/>
        <v>52.297363943379139</v>
      </c>
      <c r="BL69">
        <f t="shared" si="43"/>
        <v>51.676609304979593</v>
      </c>
    </row>
    <row r="70" spans="1:64">
      <c r="A70" s="48" t="s">
        <v>221</v>
      </c>
      <c r="B70" s="49" t="s">
        <v>79</v>
      </c>
      <c r="C70" s="48">
        <v>42009.374000000003</v>
      </c>
      <c r="D70" s="48" t="s">
        <v>107</v>
      </c>
      <c r="E70">
        <f t="shared" si="12"/>
        <v>1067.9982247436396</v>
      </c>
      <c r="F70">
        <f t="shared" si="13"/>
        <v>1068</v>
      </c>
      <c r="G70">
        <f t="shared" si="14"/>
        <v>-6.0502399719553068E-4</v>
      </c>
      <c r="I70">
        <f t="shared" si="31"/>
        <v>-6.0502399719553068E-4</v>
      </c>
      <c r="Q70" s="2">
        <f t="shared" si="15"/>
        <v>26990.874000000003</v>
      </c>
      <c r="S70" s="3">
        <f t="shared" si="32"/>
        <v>0.1</v>
      </c>
      <c r="Z70">
        <f t="shared" si="16"/>
        <v>1068</v>
      </c>
      <c r="AA70" s="100">
        <f t="shared" si="17"/>
        <v>4.3336577466243538E-3</v>
      </c>
      <c r="AB70" s="100">
        <f t="shared" si="18"/>
        <v>-7.3573979497137832E-3</v>
      </c>
      <c r="AC70" s="100">
        <f t="shared" si="19"/>
        <v>-6.0502399719553068E-4</v>
      </c>
      <c r="AD70" s="100">
        <f t="shared" si="29"/>
        <v>-4.9386817438198845E-3</v>
      </c>
      <c r="AE70" s="100">
        <f t="shared" si="20"/>
        <v>2.4390577366739817E-6</v>
      </c>
      <c r="AF70">
        <f t="shared" si="30"/>
        <v>-6.0502399719553068E-4</v>
      </c>
      <c r="AG70" s="101"/>
      <c r="AH70">
        <f t="shared" si="21"/>
        <v>6.7523739525182525E-3</v>
      </c>
      <c r="AI70">
        <f t="shared" si="22"/>
        <v>0.37815010971672103</v>
      </c>
      <c r="AJ70">
        <f t="shared" si="23"/>
        <v>0.72859533482059957</v>
      </c>
      <c r="AK70">
        <f t="shared" si="24"/>
        <v>-9.2910414055434723E-2</v>
      </c>
      <c r="AL70">
        <f t="shared" si="25"/>
        <v>-2.9932800530516142</v>
      </c>
      <c r="AM70">
        <f t="shared" si="26"/>
        <v>-13.460303058807126</v>
      </c>
      <c r="AN70" s="100">
        <f t="shared" si="44"/>
        <v>41.149450739312201</v>
      </c>
      <c r="AO70" s="100">
        <f t="shared" si="44"/>
        <v>41.163217660083653</v>
      </c>
      <c r="AP70" s="100">
        <f t="shared" si="44"/>
        <v>41.140218136769384</v>
      </c>
      <c r="AQ70" s="100">
        <f t="shared" si="44"/>
        <v>41.17874078409713</v>
      </c>
      <c r="AR70" s="100">
        <f t="shared" si="44"/>
        <v>41.114478460393698</v>
      </c>
      <c r="AS70" s="100">
        <f t="shared" si="44"/>
        <v>41.222484435635046</v>
      </c>
      <c r="AT70" s="100">
        <f t="shared" si="44"/>
        <v>41.04287349743371</v>
      </c>
      <c r="AU70" s="100">
        <f t="shared" si="28"/>
        <v>41.348734547319999</v>
      </c>
      <c r="AW70" s="65">
        <v>14000</v>
      </c>
      <c r="AX70" s="71">
        <f t="shared" si="36"/>
        <v>-6.8439319646316507E-3</v>
      </c>
      <c r="AY70">
        <f t="shared" si="37"/>
        <v>-6.4544209245230352E-3</v>
      </c>
      <c r="AZ70">
        <f t="shared" si="38"/>
        <v>-3.8951104010861586E-4</v>
      </c>
      <c r="BA70">
        <f t="shared" si="39"/>
        <v>0.42650085065956977</v>
      </c>
      <c r="BB70">
        <f t="shared" si="40"/>
        <v>0.24313069013778454</v>
      </c>
      <c r="BC70">
        <f t="shared" si="41"/>
        <v>2.719228408491333</v>
      </c>
      <c r="BD70">
        <f t="shared" si="42"/>
        <v>4.6646450807581781</v>
      </c>
      <c r="BE70">
        <f t="shared" si="33"/>
        <v>52.562978098348609</v>
      </c>
      <c r="BF70">
        <f t="shared" si="33"/>
        <v>52.560382950975594</v>
      </c>
      <c r="BG70">
        <f t="shared" si="33"/>
        <v>52.566591649731976</v>
      </c>
      <c r="BH70">
        <f t="shared" ref="BH70:BK127" si="45">$BL70+$AB$7*SIN(BI70)</f>
        <v>52.551664417717639</v>
      </c>
      <c r="BI70">
        <f t="shared" si="45"/>
        <v>52.587143275606522</v>
      </c>
      <c r="BJ70">
        <f t="shared" si="45"/>
        <v>52.500289717660188</v>
      </c>
      <c r="BK70">
        <f t="shared" si="45"/>
        <v>52.70029260390919</v>
      </c>
      <c r="BL70">
        <f t="shared" si="43"/>
        <v>52.09198393326384</v>
      </c>
    </row>
    <row r="71" spans="1:64">
      <c r="A71" s="48" t="s">
        <v>221</v>
      </c>
      <c r="B71" s="49" t="s">
        <v>79</v>
      </c>
      <c r="C71" s="48">
        <v>42010.398000000001</v>
      </c>
      <c r="D71" s="48" t="s">
        <v>107</v>
      </c>
      <c r="E71">
        <f t="shared" si="12"/>
        <v>1071.0028369877421</v>
      </c>
      <c r="F71">
        <f t="shared" si="13"/>
        <v>1071</v>
      </c>
      <c r="G71">
        <f t="shared" si="14"/>
        <v>9.6687200129963458E-4</v>
      </c>
      <c r="I71">
        <f t="shared" si="31"/>
        <v>9.6687200129963458E-4</v>
      </c>
      <c r="Q71" s="2">
        <f t="shared" si="15"/>
        <v>26991.898000000001</v>
      </c>
      <c r="S71" s="3">
        <f t="shared" si="32"/>
        <v>0.1</v>
      </c>
      <c r="Z71">
        <f t="shared" si="16"/>
        <v>1071</v>
      </c>
      <c r="AA71" s="100">
        <f t="shared" si="17"/>
        <v>4.3363536240909667E-3</v>
      </c>
      <c r="AB71" s="100">
        <f t="shared" si="18"/>
        <v>-5.7908197430103954E-3</v>
      </c>
      <c r="AC71" s="100">
        <f t="shared" si="19"/>
        <v>9.6687200129963458E-4</v>
      </c>
      <c r="AD71" s="100">
        <f t="shared" si="29"/>
        <v>-3.3694816227913321E-3</v>
      </c>
      <c r="AE71" s="100">
        <f t="shared" si="20"/>
        <v>1.1353406406328509E-6</v>
      </c>
      <c r="AF71">
        <f t="shared" si="30"/>
        <v>9.6687200129963458E-4</v>
      </c>
      <c r="AG71" s="101"/>
      <c r="AH71">
        <f t="shared" si="21"/>
        <v>6.75769174431003E-3</v>
      </c>
      <c r="AI71">
        <f t="shared" si="22"/>
        <v>0.3782205525814657</v>
      </c>
      <c r="AJ71">
        <f t="shared" si="23"/>
        <v>0.72911312697949315</v>
      </c>
      <c r="AK71">
        <f t="shared" si="24"/>
        <v>-9.3380671732326226E-2</v>
      </c>
      <c r="AL71">
        <f t="shared" si="25"/>
        <v>-2.992523786469246</v>
      </c>
      <c r="AM71">
        <f t="shared" si="26"/>
        <v>-13.39176367487787</v>
      </c>
      <c r="AN71" s="100">
        <f t="shared" si="44"/>
        <v>41.151005736505766</v>
      </c>
      <c r="AO71" s="100">
        <f t="shared" si="44"/>
        <v>41.164789758001639</v>
      </c>
      <c r="AP71" s="100">
        <f t="shared" si="44"/>
        <v>41.141750141618822</v>
      </c>
      <c r="AQ71" s="100">
        <f t="shared" si="44"/>
        <v>41.18036007851326</v>
      </c>
      <c r="AR71" s="100">
        <f t="shared" si="44"/>
        <v>41.115920850070815</v>
      </c>
      <c r="AS71" s="100">
        <f t="shared" si="44"/>
        <v>41.224284378592628</v>
      </c>
      <c r="AT71" s="100">
        <f t="shared" si="44"/>
        <v>41.043997595569429</v>
      </c>
      <c r="AU71" s="100">
        <f t="shared" si="28"/>
        <v>41.351226795089708</v>
      </c>
      <c r="AW71" s="65">
        <v>14500</v>
      </c>
      <c r="AX71" s="71">
        <f t="shared" si="36"/>
        <v>-4.5740901510173734E-3</v>
      </c>
      <c r="AY71">
        <f t="shared" si="37"/>
        <v>-6.31857609572457E-3</v>
      </c>
      <c r="AZ71">
        <f t="shared" si="38"/>
        <v>1.7444859447071962E-3</v>
      </c>
      <c r="BA71">
        <f t="shared" si="39"/>
        <v>0.39452121857808353</v>
      </c>
      <c r="BB71">
        <f t="shared" si="40"/>
        <v>0.3848295734082775</v>
      </c>
      <c r="BC71">
        <f t="shared" si="41"/>
        <v>2.8686594880015837</v>
      </c>
      <c r="BD71">
        <f t="shared" si="42"/>
        <v>7.2822558418316401</v>
      </c>
      <c r="BE71">
        <f t="shared" ref="BE71:BG127" si="46">$BL71+$AB$7*SIN(BF71)</f>
        <v>52.846940680122046</v>
      </c>
      <c r="BF71">
        <f t="shared" si="46"/>
        <v>52.836532554056156</v>
      </c>
      <c r="BG71">
        <f t="shared" si="46"/>
        <v>52.856080226996177</v>
      </c>
      <c r="BH71">
        <f t="shared" si="45"/>
        <v>52.819163178902777</v>
      </c>
      <c r="BI71">
        <f t="shared" si="45"/>
        <v>52.888192666589902</v>
      </c>
      <c r="BJ71">
        <f t="shared" si="45"/>
        <v>52.756432296223799</v>
      </c>
      <c r="BK71">
        <f t="shared" si="45"/>
        <v>52.999766464226695</v>
      </c>
      <c r="BL71">
        <f t="shared" si="43"/>
        <v>52.507358561548088</v>
      </c>
    </row>
    <row r="72" spans="1:64">
      <c r="A72" s="48" t="s">
        <v>221</v>
      </c>
      <c r="B72" s="49" t="s">
        <v>79</v>
      </c>
      <c r="C72" s="48">
        <v>42011.423000000003</v>
      </c>
      <c r="D72" s="48" t="s">
        <v>107</v>
      </c>
      <c r="E72">
        <f t="shared" si="12"/>
        <v>1074.0103834235003</v>
      </c>
      <c r="F72">
        <f t="shared" si="13"/>
        <v>1074</v>
      </c>
      <c r="G72">
        <f t="shared" si="14"/>
        <v>3.5387680036365055E-3</v>
      </c>
      <c r="I72">
        <f t="shared" si="31"/>
        <v>3.5387680036365055E-3</v>
      </c>
      <c r="Q72" s="2">
        <f t="shared" si="15"/>
        <v>26992.923000000003</v>
      </c>
      <c r="S72" s="3">
        <f t="shared" si="32"/>
        <v>0.1</v>
      </c>
      <c r="Z72">
        <f t="shared" si="16"/>
        <v>1074</v>
      </c>
      <c r="AA72" s="100">
        <f t="shared" si="17"/>
        <v>4.3390357432452342E-3</v>
      </c>
      <c r="AB72" s="100">
        <f t="shared" si="18"/>
        <v>-3.2242269918647346E-3</v>
      </c>
      <c r="AC72" s="100">
        <f t="shared" si="19"/>
        <v>3.5387680036365055E-3</v>
      </c>
      <c r="AD72" s="100">
        <f t="shared" si="29"/>
        <v>-8.0026773960872877E-4</v>
      </c>
      <c r="AE72" s="100">
        <f t="shared" si="20"/>
        <v>6.4042845505846415E-8</v>
      </c>
      <c r="AF72">
        <f t="shared" si="30"/>
        <v>3.5387680036365055E-3</v>
      </c>
      <c r="AG72" s="101"/>
      <c r="AH72">
        <f t="shared" si="21"/>
        <v>6.7629949955012401E-3</v>
      </c>
      <c r="AI72">
        <f t="shared" si="22"/>
        <v>0.37829138845853705</v>
      </c>
      <c r="AJ72">
        <f t="shared" si="23"/>
        <v>0.72963077458781089</v>
      </c>
      <c r="AK72">
        <f t="shared" si="24"/>
        <v>-9.3851123703793449E-2</v>
      </c>
      <c r="AL72">
        <f t="shared" si="25"/>
        <v>-2.9917671214644939</v>
      </c>
      <c r="AM72">
        <f t="shared" si="26"/>
        <v>-13.323879378474027</v>
      </c>
      <c r="AN72" s="100">
        <f t="shared" si="44"/>
        <v>41.152561262366483</v>
      </c>
      <c r="AO72" s="100">
        <f t="shared" si="44"/>
        <v>41.166361799142344</v>
      </c>
      <c r="AP72" s="100">
        <f t="shared" si="44"/>
        <v>41.143282970128908</v>
      </c>
      <c r="AQ72" s="100">
        <f t="shared" si="44"/>
        <v>41.181978909818937</v>
      </c>
      <c r="AR72" s="100">
        <f t="shared" si="44"/>
        <v>41.11736459315118</v>
      </c>
      <c r="AS72" s="100">
        <f t="shared" si="44"/>
        <v>41.226083307092928</v>
      </c>
      <c r="AT72" s="100">
        <f t="shared" si="44"/>
        <v>41.045123601996558</v>
      </c>
      <c r="AU72" s="100">
        <f t="shared" si="28"/>
        <v>41.35371904285941</v>
      </c>
      <c r="AW72" s="65">
        <v>15000</v>
      </c>
      <c r="AX72" s="71">
        <f t="shared" si="36"/>
        <v>-2.5401582858442613E-3</v>
      </c>
      <c r="AY72">
        <f t="shared" si="37"/>
        <v>-6.1610010385713728E-3</v>
      </c>
      <c r="AZ72">
        <f t="shared" si="38"/>
        <v>3.6208427527271115E-3</v>
      </c>
      <c r="BA72">
        <f t="shared" si="39"/>
        <v>0.37750006462562036</v>
      </c>
      <c r="BB72">
        <f t="shared" si="40"/>
        <v>0.50278035054417836</v>
      </c>
      <c r="BC72">
        <f t="shared" si="41"/>
        <v>3.0004485535701915</v>
      </c>
      <c r="BD72">
        <f t="shared" si="42"/>
        <v>14.146383877288772</v>
      </c>
      <c r="BE72">
        <f t="shared" si="46"/>
        <v>53.113082537627037</v>
      </c>
      <c r="BF72">
        <f t="shared" si="46"/>
        <v>53.099507462341464</v>
      </c>
      <c r="BG72">
        <f t="shared" si="46"/>
        <v>53.122082007193043</v>
      </c>
      <c r="BH72">
        <f t="shared" si="45"/>
        <v>53.084452930828689</v>
      </c>
      <c r="BI72">
        <f t="shared" si="45"/>
        <v>53.146943913823648</v>
      </c>
      <c r="BJ72">
        <f t="shared" si="45"/>
        <v>53.042453090934018</v>
      </c>
      <c r="BK72">
        <f t="shared" si="45"/>
        <v>53.215496719277738</v>
      </c>
      <c r="BL72">
        <f t="shared" si="43"/>
        <v>52.922733189832343</v>
      </c>
    </row>
    <row r="73" spans="1:64">
      <c r="A73" s="48" t="s">
        <v>221</v>
      </c>
      <c r="B73" s="49" t="s">
        <v>93</v>
      </c>
      <c r="C73" s="48">
        <v>42015.343000000001</v>
      </c>
      <c r="D73" s="48" t="s">
        <v>107</v>
      </c>
      <c r="E73">
        <f t="shared" si="12"/>
        <v>1085.5124146704768</v>
      </c>
      <c r="F73">
        <f t="shared" si="13"/>
        <v>1085.5</v>
      </c>
      <c r="G73">
        <f t="shared" si="14"/>
        <v>4.2310360004194081E-3</v>
      </c>
      <c r="I73">
        <f t="shared" si="31"/>
        <v>4.2310360004194081E-3</v>
      </c>
      <c r="Q73" s="2">
        <f t="shared" si="15"/>
        <v>26996.843000000001</v>
      </c>
      <c r="S73" s="3">
        <f t="shared" si="32"/>
        <v>0.1</v>
      </c>
      <c r="Z73">
        <f t="shared" si="16"/>
        <v>1085.5</v>
      </c>
      <c r="AA73" s="100">
        <f t="shared" si="17"/>
        <v>4.349189286120117E-3</v>
      </c>
      <c r="AB73" s="100">
        <f t="shared" si="18"/>
        <v>-2.5521529637338412E-3</v>
      </c>
      <c r="AC73" s="100">
        <f t="shared" si="19"/>
        <v>4.2310360004194081E-3</v>
      </c>
      <c r="AD73" s="100">
        <f t="shared" si="29"/>
        <v>-1.1815328570070893E-4</v>
      </c>
      <c r="AE73" s="100">
        <f t="shared" si="20"/>
        <v>1.396019892187335E-9</v>
      </c>
      <c r="AF73">
        <f t="shared" si="30"/>
        <v>4.2310360004194081E-3</v>
      </c>
      <c r="AG73" s="101"/>
      <c r="AH73">
        <f t="shared" si="21"/>
        <v>6.7831889641532493E-3</v>
      </c>
      <c r="AI73">
        <f t="shared" si="22"/>
        <v>0.3785665787435748</v>
      </c>
      <c r="AJ73">
        <f t="shared" si="23"/>
        <v>0.7316137521560987</v>
      </c>
      <c r="AK73">
        <f t="shared" si="24"/>
        <v>-9.5656332936260871E-2</v>
      </c>
      <c r="AL73">
        <f t="shared" si="25"/>
        <v>-2.9888628548304905</v>
      </c>
      <c r="AM73">
        <f t="shared" si="26"/>
        <v>-13.069556642021738</v>
      </c>
      <c r="AN73" s="100">
        <f t="shared" si="44"/>
        <v>41.158529030735231</v>
      </c>
      <c r="AO73" s="100">
        <f t="shared" si="44"/>
        <v>41.172387462808551</v>
      </c>
      <c r="AP73" s="100">
        <f t="shared" si="44"/>
        <v>41.149166476167963</v>
      </c>
      <c r="AQ73" s="100">
        <f t="shared" si="44"/>
        <v>41.188180145702837</v>
      </c>
      <c r="AR73" s="100">
        <f t="shared" si="44"/>
        <v>41.122911553809743</v>
      </c>
      <c r="AS73" s="100">
        <f t="shared" si="44"/>
        <v>41.232969738670448</v>
      </c>
      <c r="AT73" s="100">
        <f t="shared" si="44"/>
        <v>41.049457790876346</v>
      </c>
      <c r="AU73" s="100">
        <f t="shared" si="28"/>
        <v>41.363272659309949</v>
      </c>
      <c r="AW73" s="65">
        <v>15500</v>
      </c>
      <c r="AX73" s="71">
        <f t="shared" si="36"/>
        <v>-8.1352005604132509E-4</v>
      </c>
      <c r="AY73">
        <f t="shared" si="37"/>
        <v>-5.9816957530634436E-3</v>
      </c>
      <c r="AZ73">
        <f t="shared" si="38"/>
        <v>5.1681756970221185E-3</v>
      </c>
      <c r="BA73">
        <f t="shared" si="39"/>
        <v>0.37136993449408395</v>
      </c>
      <c r="BB73">
        <f t="shared" si="40"/>
        <v>0.60377343317332144</v>
      </c>
      <c r="BC73">
        <f t="shared" si="41"/>
        <v>3.1218626098040909</v>
      </c>
      <c r="BD73">
        <f t="shared" si="42"/>
        <v>101.36496108152154</v>
      </c>
      <c r="BE73">
        <f t="shared" si="46"/>
        <v>53.365753611618139</v>
      </c>
      <c r="BF73">
        <f t="shared" si="46"/>
        <v>53.363091648830036</v>
      </c>
      <c r="BG73">
        <f t="shared" si="46"/>
        <v>53.367329086443419</v>
      </c>
      <c r="BH73">
        <f t="shared" si="45"/>
        <v>53.360583366441794</v>
      </c>
      <c r="BI73">
        <f t="shared" si="45"/>
        <v>53.371321233719911</v>
      </c>
      <c r="BJ73">
        <f t="shared" si="45"/>
        <v>53.354226200385774</v>
      </c>
      <c r="BK73">
        <f t="shared" si="45"/>
        <v>53.381436803795523</v>
      </c>
      <c r="BL73">
        <f t="shared" si="43"/>
        <v>53.33810781811659</v>
      </c>
    </row>
    <row r="74" spans="1:64">
      <c r="A74" s="48" t="s">
        <v>267</v>
      </c>
      <c r="B74" s="49" t="s">
        <v>93</v>
      </c>
      <c r="C74" s="48">
        <v>42018.398000000001</v>
      </c>
      <c r="D74" s="48" t="s">
        <v>107</v>
      </c>
      <c r="E74">
        <f t="shared" si="12"/>
        <v>1094.4763701448471</v>
      </c>
      <c r="F74">
        <f t="shared" si="13"/>
        <v>1094.5</v>
      </c>
      <c r="G74">
        <f t="shared" si="14"/>
        <v>-8.0532760039204732E-3</v>
      </c>
      <c r="I74">
        <f t="shared" si="31"/>
        <v>-8.0532760039204732E-3</v>
      </c>
      <c r="Q74" s="2">
        <f t="shared" si="15"/>
        <v>26999.898000000001</v>
      </c>
      <c r="S74" s="3">
        <f t="shared" si="32"/>
        <v>0.1</v>
      </c>
      <c r="Z74">
        <f t="shared" si="16"/>
        <v>1094.5</v>
      </c>
      <c r="AA74" s="100">
        <f t="shared" si="17"/>
        <v>4.3569933208648173E-3</v>
      </c>
      <c r="AB74" s="100">
        <f t="shared" si="18"/>
        <v>-1.4852118708885389E-2</v>
      </c>
      <c r="AC74" s="100">
        <f t="shared" si="19"/>
        <v>-8.0532760039204732E-3</v>
      </c>
      <c r="AD74" s="100">
        <f t="shared" si="29"/>
        <v>-1.241026932478529E-2</v>
      </c>
      <c r="AE74" s="100">
        <f t="shared" si="20"/>
        <v>1.5401478471370675E-5</v>
      </c>
      <c r="AF74">
        <f t="shared" si="30"/>
        <v>-8.0532760039204732E-3</v>
      </c>
      <c r="AG74" s="101"/>
      <c r="AH74">
        <f t="shared" si="21"/>
        <v>6.7988427049649148E-3</v>
      </c>
      <c r="AI74">
        <f t="shared" si="22"/>
        <v>0.37878600450348499</v>
      </c>
      <c r="AJ74">
        <f t="shared" si="23"/>
        <v>0.73316416775082383</v>
      </c>
      <c r="AK74">
        <f t="shared" si="24"/>
        <v>-9.707112281484187E-2</v>
      </c>
      <c r="AL74">
        <f t="shared" si="25"/>
        <v>-2.9865857982041271</v>
      </c>
      <c r="AM74">
        <f t="shared" si="26"/>
        <v>-12.876810316729172</v>
      </c>
      <c r="AN74" s="100">
        <f t="shared" si="44"/>
        <v>41.163204932505252</v>
      </c>
      <c r="AO74" s="100">
        <f t="shared" si="44"/>
        <v>41.177102701814462</v>
      </c>
      <c r="AP74" s="100">
        <f t="shared" si="44"/>
        <v>41.153779486024106</v>
      </c>
      <c r="AQ74" s="100">
        <f t="shared" si="44"/>
        <v>41.193028557737499</v>
      </c>
      <c r="AR74" s="100">
        <f t="shared" si="44"/>
        <v>41.127266716804812</v>
      </c>
      <c r="AS74" s="100">
        <f t="shared" si="44"/>
        <v>41.23834855925773</v>
      </c>
      <c r="AT74" s="100">
        <f t="shared" si="44"/>
        <v>41.052869719921496</v>
      </c>
      <c r="AU74" s="100">
        <f t="shared" si="28"/>
        <v>41.370749402619069</v>
      </c>
      <c r="AW74" s="65">
        <v>16000</v>
      </c>
      <c r="AX74" s="71">
        <f t="shared" si="36"/>
        <v>5.9693259805274242E-4</v>
      </c>
      <c r="AY74">
        <f t="shared" si="37"/>
        <v>-5.7806602392007841E-3</v>
      </c>
      <c r="AZ74">
        <f t="shared" si="38"/>
        <v>6.3775928372535266E-3</v>
      </c>
      <c r="BA74">
        <f t="shared" si="39"/>
        <v>0.3743915554764824</v>
      </c>
      <c r="BB74">
        <f t="shared" si="40"/>
        <v>0.69469929642187389</v>
      </c>
      <c r="BC74">
        <f t="shared" si="41"/>
        <v>-3.0415472217328321</v>
      </c>
      <c r="BD74">
        <f t="shared" si="42"/>
        <v>-19.974240733969037</v>
      </c>
      <c r="BE74">
        <f t="shared" si="46"/>
        <v>53.616038928293989</v>
      </c>
      <c r="BF74">
        <f t="shared" si="46"/>
        <v>53.627451774316853</v>
      </c>
      <c r="BG74">
        <f t="shared" si="46"/>
        <v>53.608887860942978</v>
      </c>
      <c r="BH74">
        <f t="shared" si="45"/>
        <v>53.639122599660382</v>
      </c>
      <c r="BI74">
        <f t="shared" si="45"/>
        <v>53.589976920076957</v>
      </c>
      <c r="BJ74">
        <f t="shared" si="45"/>
        <v>53.670146549065244</v>
      </c>
      <c r="BK74">
        <f t="shared" si="45"/>
        <v>53.540007945910972</v>
      </c>
      <c r="BL74">
        <f t="shared" si="43"/>
        <v>53.753482446400838</v>
      </c>
    </row>
    <row r="75" spans="1:64">
      <c r="A75" s="48" t="s">
        <v>267</v>
      </c>
      <c r="B75" s="49" t="s">
        <v>79</v>
      </c>
      <c r="C75" s="48">
        <v>42026.413999999997</v>
      </c>
      <c r="D75" s="48" t="s">
        <v>107</v>
      </c>
      <c r="E75">
        <f t="shared" si="12"/>
        <v>1117.9968503682546</v>
      </c>
      <c r="F75">
        <f t="shared" si="13"/>
        <v>1118</v>
      </c>
      <c r="G75">
        <f t="shared" si="14"/>
        <v>-1.0734240058809519E-3</v>
      </c>
      <c r="I75">
        <f t="shared" si="31"/>
        <v>-1.0734240058809519E-3</v>
      </c>
      <c r="Q75" s="2">
        <f t="shared" si="15"/>
        <v>27007.913999999997</v>
      </c>
      <c r="S75" s="3">
        <f t="shared" si="32"/>
        <v>0.1</v>
      </c>
      <c r="Z75">
        <f t="shared" si="16"/>
        <v>1118</v>
      </c>
      <c r="AA75" s="100">
        <f t="shared" si="17"/>
        <v>4.3767764211937645E-3</v>
      </c>
      <c r="AB75" s="100">
        <f t="shared" si="18"/>
        <v>-7.9125130729814121E-3</v>
      </c>
      <c r="AC75" s="100">
        <f t="shared" si="19"/>
        <v>-1.0734240058809519E-3</v>
      </c>
      <c r="AD75" s="100">
        <f t="shared" si="29"/>
        <v>-5.4502004270747164E-3</v>
      </c>
      <c r="AE75" s="100">
        <f t="shared" si="20"/>
        <v>2.9704684695285423E-6</v>
      </c>
      <c r="AF75">
        <f t="shared" si="30"/>
        <v>-1.0734240058809519E-3</v>
      </c>
      <c r="AG75" s="101"/>
      <c r="AH75">
        <f t="shared" si="21"/>
        <v>6.8390890671004611E-3</v>
      </c>
      <c r="AI75">
        <f t="shared" si="22"/>
        <v>0.37937589429755703</v>
      </c>
      <c r="AJ75">
        <f t="shared" si="23"/>
        <v>0.73720634971960808</v>
      </c>
      <c r="AK75">
        <f t="shared" si="24"/>
        <v>-0.1007737590165277</v>
      </c>
      <c r="AL75">
        <f t="shared" si="25"/>
        <v>-2.9806226614212119</v>
      </c>
      <c r="AM75">
        <f t="shared" si="26"/>
        <v>-12.397836084686118</v>
      </c>
      <c r="AN75" s="100">
        <f t="shared" si="44"/>
        <v>41.17543712623916</v>
      </c>
      <c r="AO75" s="100">
        <f t="shared" si="44"/>
        <v>41.189413051988609</v>
      </c>
      <c r="AP75" s="100">
        <f t="shared" si="44"/>
        <v>41.16586021407371</v>
      </c>
      <c r="AQ75" s="100">
        <f t="shared" si="44"/>
        <v>41.205668837620422</v>
      </c>
      <c r="AR75" s="100">
        <f t="shared" si="44"/>
        <v>41.13869756298191</v>
      </c>
      <c r="AS75" s="100">
        <f t="shared" si="44"/>
        <v>41.252348842436312</v>
      </c>
      <c r="AT75" s="100">
        <f t="shared" si="44"/>
        <v>41.061862994609946</v>
      </c>
      <c r="AU75" s="100">
        <f t="shared" si="28"/>
        <v>41.390272010148429</v>
      </c>
      <c r="AW75" s="65">
        <v>16500</v>
      </c>
      <c r="AX75" s="71">
        <f t="shared" si="36"/>
        <v>1.6566584624030439E-3</v>
      </c>
      <c r="AY75">
        <f t="shared" si="37"/>
        <v>-5.5578944969833892E-3</v>
      </c>
      <c r="AZ75">
        <f t="shared" si="38"/>
        <v>7.2145529593864331E-3</v>
      </c>
      <c r="BA75">
        <f t="shared" si="39"/>
        <v>0.38746208543009308</v>
      </c>
      <c r="BB75">
        <f t="shared" si="40"/>
        <v>0.78055459295245266</v>
      </c>
      <c r="BC75">
        <f t="shared" si="41"/>
        <v>-2.9139964371872509</v>
      </c>
      <c r="BD75">
        <f t="shared" si="42"/>
        <v>-8.7495268119835359</v>
      </c>
      <c r="BE75">
        <f t="shared" si="46"/>
        <v>53.877016742894497</v>
      </c>
      <c r="BF75">
        <f t="shared" si="46"/>
        <v>53.889758623570366</v>
      </c>
      <c r="BG75">
        <f t="shared" si="46"/>
        <v>53.867012980689807</v>
      </c>
      <c r="BH75">
        <f t="shared" si="45"/>
        <v>53.907807642127509</v>
      </c>
      <c r="BI75">
        <f t="shared" si="45"/>
        <v>53.835222747217216</v>
      </c>
      <c r="BJ75">
        <f t="shared" si="45"/>
        <v>53.966417687488843</v>
      </c>
      <c r="BK75">
        <f t="shared" si="45"/>
        <v>53.734884606695459</v>
      </c>
      <c r="BL75">
        <f t="shared" si="43"/>
        <v>54.168857074685093</v>
      </c>
    </row>
    <row r="76" spans="1:64">
      <c r="A76" s="48" t="s">
        <v>267</v>
      </c>
      <c r="B76" s="49" t="s">
        <v>93</v>
      </c>
      <c r="C76" s="48">
        <v>42027.266000000003</v>
      </c>
      <c r="D76" s="48" t="s">
        <v>107</v>
      </c>
      <c r="E76">
        <f t="shared" si="12"/>
        <v>1120.4967816495046</v>
      </c>
      <c r="F76">
        <f t="shared" si="13"/>
        <v>1120.5</v>
      </c>
      <c r="G76">
        <f t="shared" si="14"/>
        <v>-1.0968439964926802E-3</v>
      </c>
      <c r="I76">
        <f t="shared" si="31"/>
        <v>-1.0968439964926802E-3</v>
      </c>
      <c r="Q76" s="2">
        <f t="shared" si="15"/>
        <v>27008.766000000003</v>
      </c>
      <c r="S76" s="3">
        <f t="shared" si="32"/>
        <v>0.1</v>
      </c>
      <c r="Z76">
        <f t="shared" si="16"/>
        <v>1120.5</v>
      </c>
      <c r="AA76" s="100">
        <f t="shared" si="17"/>
        <v>4.3788300753039291E-3</v>
      </c>
      <c r="AB76" s="100">
        <f t="shared" si="18"/>
        <v>-7.9401608355190029E-3</v>
      </c>
      <c r="AC76" s="100">
        <f t="shared" si="19"/>
        <v>-1.0968439964926802E-3</v>
      </c>
      <c r="AD76" s="100">
        <f t="shared" si="29"/>
        <v>-5.4756740717966093E-3</v>
      </c>
      <c r="AE76" s="100">
        <f t="shared" si="20"/>
        <v>2.9983006540545661E-6</v>
      </c>
      <c r="AF76">
        <f t="shared" si="30"/>
        <v>-1.0968439964926802E-3</v>
      </c>
      <c r="AG76" s="101"/>
      <c r="AH76">
        <f t="shared" si="21"/>
        <v>6.8433168390263227E-3</v>
      </c>
      <c r="AI76">
        <f t="shared" si="22"/>
        <v>0.37944010026808572</v>
      </c>
      <c r="AJ76">
        <f t="shared" si="23"/>
        <v>0.73763584743782684</v>
      </c>
      <c r="AK76">
        <f t="shared" si="24"/>
        <v>-0.10116838404360745</v>
      </c>
      <c r="AL76">
        <f t="shared" si="25"/>
        <v>-2.9799867766336949</v>
      </c>
      <c r="AM76">
        <f t="shared" si="26"/>
        <v>-12.348841505816091</v>
      </c>
      <c r="AN76" s="100">
        <f t="shared" si="44"/>
        <v>41.176740387010462</v>
      </c>
      <c r="AO76" s="100">
        <f t="shared" si="44"/>
        <v>41.190722550403144</v>
      </c>
      <c r="AP76" s="100">
        <f t="shared" si="44"/>
        <v>41.167148453946297</v>
      </c>
      <c r="AQ76" s="100">
        <f t="shared" si="44"/>
        <v>41.207011901439436</v>
      </c>
      <c r="AR76" s="100">
        <f t="shared" si="44"/>
        <v>41.139918687843171</v>
      </c>
      <c r="AS76" s="100">
        <f t="shared" si="44"/>
        <v>41.25383440825761</v>
      </c>
      <c r="AT76" s="100">
        <f t="shared" si="44"/>
        <v>41.062827021927298</v>
      </c>
      <c r="AU76" s="100">
        <f t="shared" si="28"/>
        <v>41.392348883289849</v>
      </c>
      <c r="AW76" s="65">
        <v>17000</v>
      </c>
      <c r="AX76" s="71">
        <f t="shared" si="36"/>
        <v>2.2544106677075161E-3</v>
      </c>
      <c r="AY76">
        <f t="shared" si="37"/>
        <v>-5.3133985264112622E-3</v>
      </c>
      <c r="AZ76">
        <f t="shared" si="38"/>
        <v>7.5678091941187783E-3</v>
      </c>
      <c r="BA76">
        <f t="shared" si="39"/>
        <v>0.41384162844799877</v>
      </c>
      <c r="BB76">
        <f t="shared" si="40"/>
        <v>0.86146775802883024</v>
      </c>
      <c r="BC76">
        <f t="shared" si="41"/>
        <v>-2.7713960075008295</v>
      </c>
      <c r="BD76">
        <f t="shared" si="42"/>
        <v>-5.3406932589739586</v>
      </c>
      <c r="BE76">
        <f t="shared" si="46"/>
        <v>54.154588671943912</v>
      </c>
      <c r="BF76">
        <f t="shared" si="46"/>
        <v>54.159383855308683</v>
      </c>
      <c r="BG76">
        <f t="shared" si="46"/>
        <v>54.148988589131982</v>
      </c>
      <c r="BH76">
        <f t="shared" si="45"/>
        <v>54.17165362174314</v>
      </c>
      <c r="BI76">
        <f t="shared" si="45"/>
        <v>54.122827369519662</v>
      </c>
      <c r="BJ76">
        <f t="shared" si="45"/>
        <v>54.231034134056571</v>
      </c>
      <c r="BK76">
        <f t="shared" si="45"/>
        <v>54.003566782903526</v>
      </c>
      <c r="BL76">
        <f t="shared" si="43"/>
        <v>54.58423170296934</v>
      </c>
    </row>
    <row r="77" spans="1:64">
      <c r="A77" s="48" t="s">
        <v>267</v>
      </c>
      <c r="B77" s="49" t="s">
        <v>79</v>
      </c>
      <c r="C77" s="48">
        <v>42035.283000000003</v>
      </c>
      <c r="D77" s="48" t="s">
        <v>107</v>
      </c>
      <c r="E77">
        <f t="shared" si="12"/>
        <v>1144.0201960645677</v>
      </c>
      <c r="F77">
        <f t="shared" si="13"/>
        <v>1144</v>
      </c>
      <c r="G77">
        <f t="shared" si="14"/>
        <v>6.8830079981125891E-3</v>
      </c>
      <c r="I77">
        <f t="shared" si="31"/>
        <v>6.8830079981125891E-3</v>
      </c>
      <c r="Q77" s="2">
        <f t="shared" si="15"/>
        <v>27016.783000000003</v>
      </c>
      <c r="S77" s="3">
        <f t="shared" si="32"/>
        <v>0.1</v>
      </c>
      <c r="Z77">
        <f t="shared" si="16"/>
        <v>1144</v>
      </c>
      <c r="AA77" s="100">
        <f t="shared" si="17"/>
        <v>4.3976506939370583E-3</v>
      </c>
      <c r="AB77" s="100">
        <f t="shared" si="18"/>
        <v>4.6038732463751092E-7</v>
      </c>
      <c r="AC77" s="100">
        <f t="shared" si="19"/>
        <v>6.8830079981125891E-3</v>
      </c>
      <c r="AD77" s="100">
        <f t="shared" si="29"/>
        <v>2.4853573041755308E-3</v>
      </c>
      <c r="AE77" s="100">
        <f t="shared" si="20"/>
        <v>6.1770009294186627E-7</v>
      </c>
      <c r="AF77">
        <f t="shared" si="30"/>
        <v>6.8830079981125891E-3</v>
      </c>
      <c r="AG77" s="101"/>
      <c r="AH77">
        <f t="shared" si="21"/>
        <v>6.8825476107879516E-3</v>
      </c>
      <c r="AI77">
        <f t="shared" si="22"/>
        <v>0.38005741284609285</v>
      </c>
      <c r="AJ77">
        <f t="shared" si="23"/>
        <v>0.74166821206488864</v>
      </c>
      <c r="AK77">
        <f t="shared" si="24"/>
        <v>-0.10488479259739499</v>
      </c>
      <c r="AL77">
        <f t="shared" si="25"/>
        <v>-2.9739950152717616</v>
      </c>
      <c r="AM77">
        <f t="shared" si="26"/>
        <v>-11.905396353971012</v>
      </c>
      <c r="AN77" s="100">
        <f t="shared" si="44"/>
        <v>41.189009684844557</v>
      </c>
      <c r="AO77" s="100">
        <f t="shared" si="44"/>
        <v>41.203031166644081</v>
      </c>
      <c r="AP77" s="100">
        <f t="shared" si="44"/>
        <v>41.179286908795078</v>
      </c>
      <c r="AQ77" s="100">
        <f t="shared" si="44"/>
        <v>41.219621380715317</v>
      </c>
      <c r="AR77" s="100">
        <f t="shared" si="44"/>
        <v>41.151445669099871</v>
      </c>
      <c r="AS77" s="100">
        <f t="shared" si="44"/>
        <v>41.267762173039223</v>
      </c>
      <c r="AT77" s="100">
        <f t="shared" si="44"/>
        <v>41.071959009339835</v>
      </c>
      <c r="AU77" s="100">
        <f t="shared" si="28"/>
        <v>41.411871490819209</v>
      </c>
      <c r="AW77" s="65">
        <v>17500</v>
      </c>
      <c r="AX77" s="71">
        <f t="shared" si="36"/>
        <v>2.2507614375662718E-3</v>
      </c>
      <c r="AY77">
        <f t="shared" si="37"/>
        <v>-5.0471723274843998E-3</v>
      </c>
      <c r="AZ77">
        <f t="shared" si="38"/>
        <v>7.2979337650506716E-3</v>
      </c>
      <c r="BA77">
        <f t="shared" si="39"/>
        <v>0.46014615916794344</v>
      </c>
      <c r="BB77">
        <f t="shared" si="40"/>
        <v>0.9342672378667416</v>
      </c>
      <c r="BC77">
        <f t="shared" si="41"/>
        <v>-2.6033504969080825</v>
      </c>
      <c r="BD77">
        <f t="shared" si="42"/>
        <v>-3.6256564397071411</v>
      </c>
      <c r="BE77">
        <f t="shared" si="46"/>
        <v>54.454810582456673</v>
      </c>
      <c r="BF77">
        <f t="shared" si="46"/>
        <v>54.455164521880015</v>
      </c>
      <c r="BG77">
        <f t="shared" si="46"/>
        <v>54.45403803390743</v>
      </c>
      <c r="BH77">
        <f t="shared" si="45"/>
        <v>54.457631008027796</v>
      </c>
      <c r="BI77">
        <f t="shared" si="45"/>
        <v>54.446248016332554</v>
      </c>
      <c r="BJ77">
        <f t="shared" si="45"/>
        <v>54.483125421422365</v>
      </c>
      <c r="BK77">
        <f t="shared" si="45"/>
        <v>54.371002398269553</v>
      </c>
      <c r="BL77">
        <f t="shared" si="43"/>
        <v>54.999606331253588</v>
      </c>
    </row>
    <row r="78" spans="1:64">
      <c r="A78" s="48" t="s">
        <v>267</v>
      </c>
      <c r="B78" s="49" t="s">
        <v>93</v>
      </c>
      <c r="C78" s="48">
        <v>42035.45</v>
      </c>
      <c r="D78" s="48" t="s">
        <v>107</v>
      </c>
      <c r="E78">
        <f t="shared" si="12"/>
        <v>1144.5102060692047</v>
      </c>
      <c r="F78">
        <f t="shared" si="13"/>
        <v>1144.5</v>
      </c>
      <c r="G78">
        <f t="shared" si="14"/>
        <v>3.478323997114785E-3</v>
      </c>
      <c r="I78">
        <f t="shared" si="31"/>
        <v>3.478323997114785E-3</v>
      </c>
      <c r="Q78" s="2">
        <f t="shared" si="15"/>
        <v>27016.949999999997</v>
      </c>
      <c r="S78" s="3">
        <f t="shared" si="32"/>
        <v>0.1</v>
      </c>
      <c r="Z78">
        <f t="shared" si="16"/>
        <v>1144.5</v>
      </c>
      <c r="AA78" s="100">
        <f t="shared" si="17"/>
        <v>4.3980415792644985E-3</v>
      </c>
      <c r="AB78" s="100">
        <f t="shared" si="18"/>
        <v>-3.4050482360523287E-3</v>
      </c>
      <c r="AC78" s="100">
        <f t="shared" si="19"/>
        <v>3.478323997114785E-3</v>
      </c>
      <c r="AD78" s="100">
        <f t="shared" si="29"/>
        <v>-9.1971758214971343E-4</v>
      </c>
      <c r="AE78" s="100">
        <f t="shared" si="20"/>
        <v>8.4588043091531492E-8</v>
      </c>
      <c r="AF78">
        <f t="shared" si="30"/>
        <v>3.478323997114785E-3</v>
      </c>
      <c r="AG78" s="101"/>
      <c r="AH78">
        <f t="shared" si="21"/>
        <v>6.8833722331671137E-3</v>
      </c>
      <c r="AI78">
        <f t="shared" si="22"/>
        <v>0.38007081911190965</v>
      </c>
      <c r="AJ78">
        <f t="shared" si="23"/>
        <v>0.74175391038315286</v>
      </c>
      <c r="AK78">
        <f t="shared" si="24"/>
        <v>-0.10496400225172287</v>
      </c>
      <c r="AL78">
        <f t="shared" si="25"/>
        <v>-2.9738672445518182</v>
      </c>
      <c r="AM78">
        <f t="shared" si="26"/>
        <v>-11.896284386295116</v>
      </c>
      <c r="AN78" s="100">
        <f t="shared" si="44"/>
        <v>41.18927110184017</v>
      </c>
      <c r="AO78" s="100">
        <f t="shared" si="44"/>
        <v>41.203293043315135</v>
      </c>
      <c r="AP78" s="100">
        <f t="shared" si="44"/>
        <v>41.179545746020935</v>
      </c>
      <c r="AQ78" s="100">
        <f t="shared" si="44"/>
        <v>41.219889368576453</v>
      </c>
      <c r="AR78" s="100">
        <f t="shared" si="44"/>
        <v>41.151691881618731</v>
      </c>
      <c r="AS78" s="100">
        <f t="shared" si="44"/>
        <v>41.26805778454878</v>
      </c>
      <c r="AT78" s="100">
        <f t="shared" si="44"/>
        <v>41.072154700482592</v>
      </c>
      <c r="AU78" s="100">
        <f t="shared" si="28"/>
        <v>41.412286865447491</v>
      </c>
      <c r="AW78" s="65">
        <v>18000</v>
      </c>
      <c r="AX78" s="71">
        <f t="shared" si="36"/>
        <v>1.4410163361599374E-3</v>
      </c>
      <c r="AY78">
        <f t="shared" si="37"/>
        <v>-4.7592159002028105E-3</v>
      </c>
      <c r="AZ78">
        <f t="shared" si="38"/>
        <v>6.2002322363627479E-3</v>
      </c>
      <c r="BA78">
        <f t="shared" si="39"/>
        <v>0.54308932525146369</v>
      </c>
      <c r="BB78">
        <f t="shared" si="40"/>
        <v>0.98942760516247419</v>
      </c>
      <c r="BC78">
        <f t="shared" si="41"/>
        <v>-2.3842935612119378</v>
      </c>
      <c r="BD78">
        <f t="shared" si="42"/>
        <v>-2.5135248230126557</v>
      </c>
      <c r="BE78">
        <f t="shared" si="46"/>
        <v>54.796537628937799</v>
      </c>
      <c r="BF78">
        <f t="shared" si="46"/>
        <v>54.796536735948919</v>
      </c>
      <c r="BG78">
        <f t="shared" si="46"/>
        <v>54.796544611437092</v>
      </c>
      <c r="BH78">
        <f t="shared" si="45"/>
        <v>54.796475167233154</v>
      </c>
      <c r="BI78">
        <f t="shared" si="45"/>
        <v>54.797088419243423</v>
      </c>
      <c r="BJ78">
        <f t="shared" si="45"/>
        <v>54.791741961195115</v>
      </c>
      <c r="BK78">
        <f t="shared" si="45"/>
        <v>54.845344420592916</v>
      </c>
      <c r="BL78">
        <f t="shared" si="43"/>
        <v>55.414980959537843</v>
      </c>
    </row>
    <row r="79" spans="1:64">
      <c r="A79" s="48" t="s">
        <v>267</v>
      </c>
      <c r="B79" s="49" t="s">
        <v>79</v>
      </c>
      <c r="C79" s="48">
        <v>42039.372000000003</v>
      </c>
      <c r="D79" s="48" t="s">
        <v>107</v>
      </c>
      <c r="E79">
        <f t="shared" si="12"/>
        <v>1156.0181056994929</v>
      </c>
      <c r="F79">
        <f t="shared" si="13"/>
        <v>1156</v>
      </c>
      <c r="G79">
        <f t="shared" si="14"/>
        <v>6.1705920015810989E-3</v>
      </c>
      <c r="I79">
        <f t="shared" si="31"/>
        <v>6.1705920015810989E-3</v>
      </c>
      <c r="Q79" s="2">
        <f t="shared" si="15"/>
        <v>27020.872000000003</v>
      </c>
      <c r="S79" s="3">
        <f t="shared" si="32"/>
        <v>0.1</v>
      </c>
      <c r="Z79">
        <f t="shared" si="16"/>
        <v>1156</v>
      </c>
      <c r="AA79" s="100">
        <f t="shared" si="17"/>
        <v>4.4069212558689895E-3</v>
      </c>
      <c r="AB79" s="100">
        <f t="shared" si="18"/>
        <v>-7.3162986283707709E-4</v>
      </c>
      <c r="AC79" s="100">
        <f t="shared" si="19"/>
        <v>6.1705920015810989E-3</v>
      </c>
      <c r="AD79" s="100">
        <f t="shared" si="29"/>
        <v>1.7636707457121094E-3</v>
      </c>
      <c r="AE79" s="100">
        <f t="shared" si="20"/>
        <v>3.110534499280708E-7</v>
      </c>
      <c r="AF79">
        <f t="shared" si="30"/>
        <v>6.1705920015810989E-3</v>
      </c>
      <c r="AG79" s="101"/>
      <c r="AH79">
        <f t="shared" si="21"/>
        <v>6.902221864418176E-3</v>
      </c>
      <c r="AI79">
        <f t="shared" si="22"/>
        <v>0.38038231230231379</v>
      </c>
      <c r="AJ79">
        <f t="shared" si="23"/>
        <v>0.74372385679677433</v>
      </c>
      <c r="AK79">
        <f t="shared" si="24"/>
        <v>-0.10678741581970672</v>
      </c>
      <c r="AL79">
        <f t="shared" si="25"/>
        <v>-2.9709251819337008</v>
      </c>
      <c r="AM79">
        <f t="shared" si="26"/>
        <v>-11.690236329227071</v>
      </c>
      <c r="AN79" s="100">
        <f t="shared" si="44"/>
        <v>41.195287953901271</v>
      </c>
      <c r="AO79" s="100">
        <f t="shared" si="44"/>
        <v>41.209316175066611</v>
      </c>
      <c r="AP79" s="100">
        <f t="shared" si="44"/>
        <v>41.185505621620393</v>
      </c>
      <c r="AQ79" s="100">
        <f t="shared" si="44"/>
        <v>41.226049685322522</v>
      </c>
      <c r="AR79" s="100">
        <f t="shared" si="44"/>
        <v>41.157365884664792</v>
      </c>
      <c r="AS79" s="100">
        <f t="shared" si="44"/>
        <v>41.27484843438554</v>
      </c>
      <c r="AT79" s="100">
        <f t="shared" si="44"/>
        <v>41.076671870433195</v>
      </c>
      <c r="AU79" s="100">
        <f t="shared" si="28"/>
        <v>41.42184048189803</v>
      </c>
      <c r="AW79" s="65">
        <v>18500</v>
      </c>
      <c r="AX79" s="71">
        <f t="shared" si="36"/>
        <v>-5.8216589352735838E-4</v>
      </c>
      <c r="AY79">
        <f t="shared" si="37"/>
        <v>-4.4495292445664841E-3</v>
      </c>
      <c r="AZ79">
        <f t="shared" si="38"/>
        <v>3.8673633510391257E-3</v>
      </c>
      <c r="BA79">
        <f t="shared" si="39"/>
        <v>0.71197800748970186</v>
      </c>
      <c r="BB79">
        <f t="shared" si="40"/>
        <v>0.98160226147384633</v>
      </c>
      <c r="BC79">
        <f t="shared" si="41"/>
        <v>-2.0466358751410088</v>
      </c>
      <c r="BD79">
        <f t="shared" si="42"/>
        <v>-1.6403094033882533</v>
      </c>
      <c r="BE79">
        <f t="shared" si="46"/>
        <v>55.21993755888348</v>
      </c>
      <c r="BF79">
        <f t="shared" si="46"/>
        <v>55.219957431532976</v>
      </c>
      <c r="BG79">
        <f t="shared" si="46"/>
        <v>55.220089239258655</v>
      </c>
      <c r="BH79">
        <f t="shared" si="45"/>
        <v>55.220961696259472</v>
      </c>
      <c r="BI79">
        <f t="shared" si="45"/>
        <v>55.226661014774088</v>
      </c>
      <c r="BJ79">
        <f t="shared" si="45"/>
        <v>55.261141189966104</v>
      </c>
      <c r="BK79">
        <f t="shared" si="45"/>
        <v>55.416564289927379</v>
      </c>
      <c r="BL79">
        <f t="shared" si="43"/>
        <v>55.830355587822091</v>
      </c>
    </row>
    <row r="80" spans="1:64">
      <c r="A80" s="48" t="s">
        <v>267</v>
      </c>
      <c r="B80" s="49" t="s">
        <v>93</v>
      </c>
      <c r="C80" s="48">
        <v>42058.29</v>
      </c>
      <c r="D80" s="48" t="s">
        <v>107</v>
      </c>
      <c r="E80">
        <f t="shared" si="12"/>
        <v>1211.5271432327506</v>
      </c>
      <c r="F80">
        <f t="shared" si="13"/>
        <v>1211.5</v>
      </c>
      <c r="G80">
        <f t="shared" si="14"/>
        <v>9.2506680011865683E-3</v>
      </c>
      <c r="I80">
        <f t="shared" si="31"/>
        <v>9.2506680011865683E-3</v>
      </c>
      <c r="Q80" s="2">
        <f t="shared" si="15"/>
        <v>27039.79</v>
      </c>
      <c r="S80" s="3">
        <f t="shared" si="32"/>
        <v>0.1</v>
      </c>
      <c r="Z80">
        <f t="shared" si="16"/>
        <v>1211.5</v>
      </c>
      <c r="AA80" s="100">
        <f t="shared" si="17"/>
        <v>4.4467499784044467E-3</v>
      </c>
      <c r="AB80" s="100">
        <f t="shared" si="18"/>
        <v>2.2606631538642785E-3</v>
      </c>
      <c r="AC80" s="100">
        <f t="shared" si="19"/>
        <v>9.2506680011865683E-3</v>
      </c>
      <c r="AD80" s="100">
        <f t="shared" si="29"/>
        <v>4.8039180227821216E-3</v>
      </c>
      <c r="AE80" s="100">
        <f t="shared" si="20"/>
        <v>2.3077628369610889E-6</v>
      </c>
      <c r="AF80">
        <f t="shared" si="30"/>
        <v>9.2506680011865683E-3</v>
      </c>
      <c r="AG80" s="101"/>
      <c r="AH80">
        <f t="shared" si="21"/>
        <v>6.9900048473222898E-3</v>
      </c>
      <c r="AI80">
        <f t="shared" si="22"/>
        <v>0.38197159237294465</v>
      </c>
      <c r="AJ80">
        <f t="shared" si="23"/>
        <v>0.75320071217951634</v>
      </c>
      <c r="AK80">
        <f t="shared" si="24"/>
        <v>-0.11563095801403946</v>
      </c>
      <c r="AL80">
        <f t="shared" si="25"/>
        <v>-2.9566345188392527</v>
      </c>
      <c r="AM80">
        <f t="shared" si="26"/>
        <v>-10.782413890385685</v>
      </c>
      <c r="AN80" s="100">
        <f t="shared" si="44"/>
        <v>41.224441925048595</v>
      </c>
      <c r="AO80" s="100">
        <f t="shared" si="44"/>
        <v>41.238387295098896</v>
      </c>
      <c r="AP80" s="100">
        <f t="shared" si="44"/>
        <v>41.214448564270597</v>
      </c>
      <c r="AQ80" s="100">
        <f t="shared" si="44"/>
        <v>41.255690330051188</v>
      </c>
      <c r="AR80" s="100">
        <f t="shared" si="44"/>
        <v>41.185053485674125</v>
      </c>
      <c r="AS80" s="100">
        <f t="shared" si="44"/>
        <v>41.307389661685022</v>
      </c>
      <c r="AT80" s="100">
        <f t="shared" si="44"/>
        <v>41.098923178730381</v>
      </c>
      <c r="AU80" s="100">
        <f t="shared" si="28"/>
        <v>41.467947065637581</v>
      </c>
      <c r="AW80" s="65">
        <v>19000</v>
      </c>
      <c r="AX80" s="71">
        <f t="shared" si="36"/>
        <v>-4.7261572871043767E-3</v>
      </c>
      <c r="AY80">
        <f t="shared" si="37"/>
        <v>-4.1181123605754238E-3</v>
      </c>
      <c r="AZ80">
        <f t="shared" si="38"/>
        <v>-6.080449265289527E-4</v>
      </c>
      <c r="BA80">
        <f t="shared" si="39"/>
        <v>1.1537421833272192</v>
      </c>
      <c r="BB80">
        <f t="shared" si="40"/>
        <v>0.60980613088251956</v>
      </c>
      <c r="BC80">
        <f t="shared" si="41"/>
        <v>-1.3237722880883462</v>
      </c>
      <c r="BD80">
        <f t="shared" si="42"/>
        <v>-0.77913158887117995</v>
      </c>
      <c r="BE80">
        <f t="shared" si="46"/>
        <v>55.83643380865292</v>
      </c>
      <c r="BF80">
        <f t="shared" si="46"/>
        <v>55.839811585262574</v>
      </c>
      <c r="BG80">
        <f t="shared" si="46"/>
        <v>55.846867283308796</v>
      </c>
      <c r="BH80">
        <f t="shared" si="45"/>
        <v>55.861471926462322</v>
      </c>
      <c r="BI80">
        <f t="shared" si="45"/>
        <v>55.891162640602005</v>
      </c>
      <c r="BJ80">
        <f t="shared" si="45"/>
        <v>55.94953998428975</v>
      </c>
      <c r="BK80">
        <f t="shared" si="45"/>
        <v>56.058157471560627</v>
      </c>
      <c r="BL80">
        <f t="shared" si="43"/>
        <v>56.245730216106338</v>
      </c>
    </row>
    <row r="81" spans="1:64">
      <c r="A81" s="48" t="s">
        <v>267</v>
      </c>
      <c r="B81" s="49" t="s">
        <v>93</v>
      </c>
      <c r="C81" s="48">
        <v>42071.24</v>
      </c>
      <c r="D81" s="48" t="s">
        <v>107</v>
      </c>
      <c r="E81">
        <f t="shared" si="12"/>
        <v>1249.5249250308059</v>
      </c>
      <c r="F81">
        <f t="shared" si="13"/>
        <v>1249.5</v>
      </c>
      <c r="G81">
        <f t="shared" si="14"/>
        <v>8.4946839997428469E-3</v>
      </c>
      <c r="I81">
        <f t="shared" si="31"/>
        <v>8.4946839997428469E-3</v>
      </c>
      <c r="Q81" s="2">
        <f t="shared" si="15"/>
        <v>27052.739999999998</v>
      </c>
      <c r="S81" s="3">
        <f t="shared" si="32"/>
        <v>0.1</v>
      </c>
      <c r="Z81">
        <f t="shared" si="16"/>
        <v>1249.5</v>
      </c>
      <c r="AA81" s="100">
        <f t="shared" si="17"/>
        <v>4.4710645638179978E-3</v>
      </c>
      <c r="AB81" s="100">
        <f t="shared" si="18"/>
        <v>1.447685434369894E-3</v>
      </c>
      <c r="AC81" s="100">
        <f t="shared" si="19"/>
        <v>8.4946839997428469E-3</v>
      </c>
      <c r="AD81" s="100">
        <f t="shared" si="29"/>
        <v>4.0236194359248491E-3</v>
      </c>
      <c r="AE81" s="100">
        <f t="shared" si="20"/>
        <v>1.6189513365152202E-6</v>
      </c>
      <c r="AF81">
        <f t="shared" si="30"/>
        <v>8.4946839997428469E-3</v>
      </c>
      <c r="AG81" s="101"/>
      <c r="AH81">
        <f t="shared" si="21"/>
        <v>7.0469985653729529E-3</v>
      </c>
      <c r="AI81">
        <f t="shared" si="22"/>
        <v>0.38314363851551025</v>
      </c>
      <c r="AJ81">
        <f t="shared" si="23"/>
        <v>0.75965996973407002</v>
      </c>
      <c r="AK81">
        <f t="shared" si="24"/>
        <v>-0.12172863418848859</v>
      </c>
      <c r="AL81">
        <f t="shared" si="25"/>
        <v>-2.9467588984265554</v>
      </c>
      <c r="AM81">
        <f t="shared" si="26"/>
        <v>-10.232668837620189</v>
      </c>
      <c r="AN81" s="100">
        <f t="shared" si="44"/>
        <v>41.244515878701883</v>
      </c>
      <c r="AO81" s="100">
        <f t="shared" si="44"/>
        <v>41.258300794712788</v>
      </c>
      <c r="AP81" s="100">
        <f t="shared" si="44"/>
        <v>41.234439451557336</v>
      </c>
      <c r="AQ81" s="100">
        <f t="shared" si="44"/>
        <v>41.275903152419346</v>
      </c>
      <c r="AR81" s="100">
        <f t="shared" si="44"/>
        <v>41.204308121873694</v>
      </c>
      <c r="AS81" s="100">
        <f t="shared" si="44"/>
        <v>41.329443566205576</v>
      </c>
      <c r="AT81" s="100">
        <f t="shared" si="44"/>
        <v>41.114607660324609</v>
      </c>
      <c r="AU81" s="100">
        <f t="shared" si="28"/>
        <v>41.499515537387182</v>
      </c>
      <c r="AW81" s="65">
        <v>19500</v>
      </c>
      <c r="AX81" s="71">
        <f t="shared" si="36"/>
        <v>-1.0452177911731277E-2</v>
      </c>
      <c r="AY81">
        <f t="shared" si="37"/>
        <v>-3.7649652482296334E-3</v>
      </c>
      <c r="AZ81">
        <f t="shared" si="38"/>
        <v>-6.6872126635016431E-3</v>
      </c>
      <c r="BA81">
        <f t="shared" si="39"/>
        <v>1.521132078908614</v>
      </c>
      <c r="BB81">
        <f t="shared" si="40"/>
        <v>-0.95261807082072558</v>
      </c>
      <c r="BC81">
        <f t="shared" si="41"/>
        <v>0.59377396480145406</v>
      </c>
      <c r="BD81">
        <f t="shared" si="42"/>
        <v>0.3059286211664497</v>
      </c>
      <c r="BE81">
        <f t="shared" si="46"/>
        <v>56.83873208041625</v>
      </c>
      <c r="BF81">
        <f t="shared" si="46"/>
        <v>56.835074778744527</v>
      </c>
      <c r="BG81">
        <f t="shared" si="46"/>
        <v>56.829016380175979</v>
      </c>
      <c r="BH81">
        <f t="shared" si="45"/>
        <v>56.819003593840677</v>
      </c>
      <c r="BI81">
        <f t="shared" si="45"/>
        <v>56.802515499943254</v>
      </c>
      <c r="BJ81">
        <f t="shared" si="45"/>
        <v>56.775515077754498</v>
      </c>
      <c r="BK81">
        <f t="shared" si="45"/>
        <v>56.731651071104594</v>
      </c>
      <c r="BL81">
        <f t="shared" si="43"/>
        <v>56.661104844390593</v>
      </c>
    </row>
    <row r="82" spans="1:64">
      <c r="A82" s="48" t="s">
        <v>267</v>
      </c>
      <c r="B82" s="49" t="s">
        <v>93</v>
      </c>
      <c r="C82" s="48">
        <v>42074.305999999997</v>
      </c>
      <c r="D82" s="48" t="s">
        <v>107</v>
      </c>
      <c r="E82">
        <f t="shared" si="12"/>
        <v>1258.5211566132632</v>
      </c>
      <c r="F82">
        <f t="shared" si="13"/>
        <v>1258.5</v>
      </c>
      <c r="G82">
        <f t="shared" si="14"/>
        <v>7.2103719940059818E-3</v>
      </c>
      <c r="I82">
        <f t="shared" si="31"/>
        <v>7.2103719940059818E-3</v>
      </c>
      <c r="Q82" s="2">
        <f t="shared" si="15"/>
        <v>27055.805999999997</v>
      </c>
      <c r="S82" s="3">
        <f t="shared" si="32"/>
        <v>0.1</v>
      </c>
      <c r="Z82">
        <f t="shared" si="16"/>
        <v>1258.5</v>
      </c>
      <c r="AA82" s="100">
        <f t="shared" si="17"/>
        <v>4.4764637604997812E-3</v>
      </c>
      <c r="AB82" s="100">
        <f t="shared" si="18"/>
        <v>1.5025282115248631E-4</v>
      </c>
      <c r="AC82" s="100">
        <f t="shared" si="19"/>
        <v>7.2103719940059818E-3</v>
      </c>
      <c r="AD82" s="100">
        <f t="shared" si="29"/>
        <v>2.7339082335062007E-3</v>
      </c>
      <c r="AE82" s="100">
        <f t="shared" si="20"/>
        <v>7.4742542292329951E-7</v>
      </c>
      <c r="AF82">
        <f t="shared" si="30"/>
        <v>7.2103719940059818E-3</v>
      </c>
      <c r="AG82" s="101"/>
      <c r="AH82">
        <f t="shared" si="21"/>
        <v>7.0601191728534955E-3</v>
      </c>
      <c r="AI82">
        <f t="shared" si="22"/>
        <v>0.38343142297212907</v>
      </c>
      <c r="AJ82">
        <f t="shared" si="23"/>
        <v>0.76118622460179508</v>
      </c>
      <c r="AK82">
        <f t="shared" si="24"/>
        <v>-0.12317800496478523</v>
      </c>
      <c r="AL82">
        <f t="shared" si="25"/>
        <v>-2.9444087430762931</v>
      </c>
      <c r="AM82">
        <f t="shared" si="26"/>
        <v>-10.109930077257017</v>
      </c>
      <c r="AN82" s="100">
        <f t="shared" si="44"/>
        <v>41.249283827310776</v>
      </c>
      <c r="AO82" s="100">
        <f t="shared" si="44"/>
        <v>41.26301898092057</v>
      </c>
      <c r="AP82" s="100">
        <f t="shared" si="44"/>
        <v>41.239195041636066</v>
      </c>
      <c r="AQ82" s="100">
        <f t="shared" si="44"/>
        <v>41.280681224153312</v>
      </c>
      <c r="AR82" s="100">
        <f t="shared" si="44"/>
        <v>41.208904504518451</v>
      </c>
      <c r="AS82" s="100">
        <f t="shared" si="44"/>
        <v>41.334639282370347</v>
      </c>
      <c r="AT82" s="100">
        <f t="shared" si="44"/>
        <v>41.118378002680593</v>
      </c>
      <c r="AU82" s="100">
        <f t="shared" si="28"/>
        <v>41.506992280696302</v>
      </c>
      <c r="AW82" s="65">
        <v>20000</v>
      </c>
      <c r="AX82" s="71">
        <f t="shared" si="36"/>
        <v>-1.0612128511199047E-2</v>
      </c>
      <c r="AY82">
        <f t="shared" si="37"/>
        <v>-3.3900879075291108E-3</v>
      </c>
      <c r="AZ82">
        <f t="shared" si="38"/>
        <v>-7.2220406036699368E-3</v>
      </c>
      <c r="BA82">
        <f t="shared" si="39"/>
        <v>0.85722563506711702</v>
      </c>
      <c r="BB82">
        <f t="shared" si="40"/>
        <v>-0.62393357721572562</v>
      </c>
      <c r="BC82">
        <f t="shared" si="41"/>
        <v>1.7998701549131118</v>
      </c>
      <c r="BD82">
        <f t="shared" si="42"/>
        <v>1.2599902118349069</v>
      </c>
      <c r="BE82">
        <f t="shared" si="46"/>
        <v>57.631784016920321</v>
      </c>
      <c r="BF82">
        <f t="shared" si="46"/>
        <v>57.631277222453868</v>
      </c>
      <c r="BG82">
        <f t="shared" si="46"/>
        <v>57.629561468130596</v>
      </c>
      <c r="BH82">
        <f t="shared" si="45"/>
        <v>57.623793288176181</v>
      </c>
      <c r="BI82">
        <f t="shared" si="45"/>
        <v>57.604836022352124</v>
      </c>
      <c r="BJ82">
        <f t="shared" si="45"/>
        <v>57.546550703734361</v>
      </c>
      <c r="BK82">
        <f t="shared" si="45"/>
        <v>57.393146903490802</v>
      </c>
      <c r="BL82">
        <f t="shared" si="43"/>
        <v>57.076479472674841</v>
      </c>
    </row>
    <row r="83" spans="1:64">
      <c r="A83" s="48" t="s">
        <v>286</v>
      </c>
      <c r="B83" s="49" t="s">
        <v>93</v>
      </c>
      <c r="C83" s="48">
        <v>42269.582000000002</v>
      </c>
      <c r="D83" s="48" t="s">
        <v>107</v>
      </c>
      <c r="E83">
        <f t="shared" si="12"/>
        <v>1831.4983642116331</v>
      </c>
      <c r="F83">
        <f t="shared" si="13"/>
        <v>1831.5</v>
      </c>
      <c r="G83">
        <f t="shared" si="14"/>
        <v>-5.5749199964338914E-4</v>
      </c>
      <c r="I83">
        <f t="shared" si="31"/>
        <v>-5.5749199964338914E-4</v>
      </c>
      <c r="Q83" s="2">
        <f t="shared" si="15"/>
        <v>27251.082000000002</v>
      </c>
      <c r="S83" s="3">
        <f t="shared" si="32"/>
        <v>0.1</v>
      </c>
      <c r="Z83">
        <f t="shared" si="16"/>
        <v>1831.5</v>
      </c>
      <c r="AA83" s="100">
        <f t="shared" si="17"/>
        <v>4.4992978727672345E-3</v>
      </c>
      <c r="AB83" s="100">
        <f t="shared" si="18"/>
        <v>-8.1175483184191509E-3</v>
      </c>
      <c r="AC83" s="100">
        <f t="shared" si="19"/>
        <v>-5.5749199964338914E-4</v>
      </c>
      <c r="AD83" s="100">
        <f t="shared" si="29"/>
        <v>-5.0567898724106237E-3</v>
      </c>
      <c r="AE83" s="100">
        <f t="shared" si="20"/>
        <v>2.5571123813714654E-6</v>
      </c>
      <c r="AF83">
        <f t="shared" si="30"/>
        <v>-5.5749199964338914E-4</v>
      </c>
      <c r="AG83" s="101"/>
      <c r="AH83">
        <f t="shared" si="21"/>
        <v>7.5600563187757609E-3</v>
      </c>
      <c r="AI83">
        <f t="shared" si="22"/>
        <v>0.41099235911911802</v>
      </c>
      <c r="AJ83">
        <f t="shared" si="23"/>
        <v>0.85493133036373858</v>
      </c>
      <c r="AK83">
        <f t="shared" si="24"/>
        <v>-0.21999915924661231</v>
      </c>
      <c r="AL83">
        <f t="shared" si="25"/>
        <v>-2.7841305402756071</v>
      </c>
      <c r="AM83">
        <f t="shared" si="26"/>
        <v>-5.5352942496381798</v>
      </c>
      <c r="AN83" s="100">
        <f t="shared" si="44"/>
        <v>41.56420674528627</v>
      </c>
      <c r="AO83" s="100">
        <f t="shared" si="44"/>
        <v>41.569656920889237</v>
      </c>
      <c r="AP83" s="100">
        <f t="shared" si="44"/>
        <v>41.558094748193163</v>
      </c>
      <c r="AQ83" s="100">
        <f t="shared" si="44"/>
        <v>41.582766870770413</v>
      </c>
      <c r="AR83" s="100">
        <f t="shared" si="44"/>
        <v>41.530746622300484</v>
      </c>
      <c r="AS83" s="100">
        <f t="shared" si="44"/>
        <v>41.643506333935271</v>
      </c>
      <c r="AT83" s="100">
        <f t="shared" si="44"/>
        <v>41.411101835245063</v>
      </c>
      <c r="AU83" s="100">
        <f t="shared" si="28"/>
        <v>41.98301160471005</v>
      </c>
      <c r="AW83" s="65">
        <v>20500</v>
      </c>
      <c r="AX83" s="71">
        <f t="shared" si="36"/>
        <v>-8.3022310576183443E-3</v>
      </c>
      <c r="AY83">
        <f t="shared" si="37"/>
        <v>-2.9934803384738529E-3</v>
      </c>
      <c r="AZ83">
        <f t="shared" si="38"/>
        <v>-5.3087507191444915E-3</v>
      </c>
      <c r="BA83">
        <f t="shared" si="39"/>
        <v>0.60423649078799824</v>
      </c>
      <c r="BB83">
        <f t="shared" si="40"/>
        <v>-0.22018531760916837</v>
      </c>
      <c r="BC83">
        <f t="shared" si="41"/>
        <v>2.2516318727088578</v>
      </c>
      <c r="BD83">
        <f t="shared" si="42"/>
        <v>2.096967586599602</v>
      </c>
      <c r="BE83">
        <f t="shared" si="46"/>
        <v>58.120606131154574</v>
      </c>
      <c r="BF83">
        <f t="shared" si="46"/>
        <v>58.120606131154574</v>
      </c>
      <c r="BG83">
        <f t="shared" si="46"/>
        <v>58.120606131153039</v>
      </c>
      <c r="BH83">
        <f t="shared" si="45"/>
        <v>58.120606133286117</v>
      </c>
      <c r="BI83">
        <f t="shared" si="45"/>
        <v>58.120603158809381</v>
      </c>
      <c r="BJ83">
        <f t="shared" si="45"/>
        <v>58.116183999409849</v>
      </c>
      <c r="BK83">
        <f t="shared" si="45"/>
        <v>58.000787238873933</v>
      </c>
      <c r="BL83">
        <f t="shared" si="43"/>
        <v>57.491854100959088</v>
      </c>
    </row>
    <row r="84" spans="1:64">
      <c r="A84" s="48" t="s">
        <v>286</v>
      </c>
      <c r="B84" s="49" t="s">
        <v>79</v>
      </c>
      <c r="C84" s="48">
        <v>42273.510999999999</v>
      </c>
      <c r="D84" s="48" t="s">
        <v>107</v>
      </c>
      <c r="E84">
        <f t="shared" si="12"/>
        <v>1843.0268031834059</v>
      </c>
      <c r="F84">
        <f t="shared" si="13"/>
        <v>1843</v>
      </c>
      <c r="G84">
        <f t="shared" si="14"/>
        <v>9.134775995335076E-3</v>
      </c>
      <c r="I84">
        <f t="shared" si="31"/>
        <v>9.134775995335076E-3</v>
      </c>
      <c r="Q84" s="2">
        <f t="shared" si="15"/>
        <v>27255.010999999999</v>
      </c>
      <c r="S84" s="3">
        <f t="shared" si="32"/>
        <v>0.1</v>
      </c>
      <c r="Z84">
        <f t="shared" si="16"/>
        <v>1843</v>
      </c>
      <c r="AA84" s="100">
        <f t="shared" si="17"/>
        <v>4.492568552419347E-3</v>
      </c>
      <c r="AB84" s="100">
        <f t="shared" si="18"/>
        <v>1.5721657609370976E-3</v>
      </c>
      <c r="AC84" s="100">
        <f t="shared" si="19"/>
        <v>9.134775995335076E-3</v>
      </c>
      <c r="AD84" s="100">
        <f t="shared" si="29"/>
        <v>4.642207442915729E-3</v>
      </c>
      <c r="AE84" s="100">
        <f t="shared" si="20"/>
        <v>2.1550089943062193E-6</v>
      </c>
      <c r="AF84">
        <f t="shared" si="30"/>
        <v>9.134775995335076E-3</v>
      </c>
      <c r="AG84" s="101"/>
      <c r="AH84">
        <f t="shared" si="21"/>
        <v>7.5626102343979784E-3</v>
      </c>
      <c r="AI84">
        <f t="shared" si="22"/>
        <v>0.41176031267948932</v>
      </c>
      <c r="AJ84">
        <f t="shared" si="23"/>
        <v>0.8567285621377716</v>
      </c>
      <c r="AK84">
        <f t="shared" si="24"/>
        <v>-0.22204436796808485</v>
      </c>
      <c r="AL84">
        <f t="shared" si="25"/>
        <v>-2.7806559829503876</v>
      </c>
      <c r="AM84">
        <f t="shared" si="26"/>
        <v>-5.4808511410546537</v>
      </c>
      <c r="AN84" s="100">
        <f t="shared" si="44"/>
        <v>41.570774550597058</v>
      </c>
      <c r="AO84" s="100">
        <f t="shared" si="44"/>
        <v>41.576041920910868</v>
      </c>
      <c r="AP84" s="100">
        <f t="shared" si="44"/>
        <v>41.564802373590069</v>
      </c>
      <c r="AQ84" s="100">
        <f t="shared" si="44"/>
        <v>41.588925328785308</v>
      </c>
      <c r="AR84" s="100">
        <f t="shared" si="44"/>
        <v>41.537768714609307</v>
      </c>
      <c r="AS84" s="100">
        <f t="shared" si="44"/>
        <v>41.649319601062317</v>
      </c>
      <c r="AT84" s="100">
        <f t="shared" si="44"/>
        <v>41.418185756379664</v>
      </c>
      <c r="AU84" s="100">
        <f t="shared" si="28"/>
        <v>41.992565221160589</v>
      </c>
      <c r="AW84" s="65">
        <v>21000</v>
      </c>
      <c r="AX84" s="71">
        <f t="shared" si="36"/>
        <v>-5.5579346566449394E-3</v>
      </c>
      <c r="AY84">
        <f t="shared" si="37"/>
        <v>-2.5751425410638629E-3</v>
      </c>
      <c r="AZ84">
        <f t="shared" si="38"/>
        <v>-2.9827921155810766E-3</v>
      </c>
      <c r="BA84">
        <f t="shared" si="39"/>
        <v>0.49189725645238491</v>
      </c>
      <c r="BB84">
        <f t="shared" si="40"/>
        <v>3.8091494338455753E-2</v>
      </c>
      <c r="BC84">
        <f t="shared" si="41"/>
        <v>2.5117370311323004</v>
      </c>
      <c r="BD84">
        <f t="shared" si="42"/>
        <v>3.0696542108530442</v>
      </c>
      <c r="BE84">
        <f t="shared" si="46"/>
        <v>58.492698681942635</v>
      </c>
      <c r="BF84">
        <f t="shared" si="46"/>
        <v>58.492675292322772</v>
      </c>
      <c r="BG84">
        <f t="shared" si="46"/>
        <v>58.492777306696794</v>
      </c>
      <c r="BH84">
        <f t="shared" si="45"/>
        <v>58.492332173607053</v>
      </c>
      <c r="BI84">
        <f t="shared" si="45"/>
        <v>58.494270785341307</v>
      </c>
      <c r="BJ84">
        <f t="shared" si="45"/>
        <v>58.485756451007177</v>
      </c>
      <c r="BK84">
        <f t="shared" si="45"/>
        <v>58.521873529172261</v>
      </c>
      <c r="BL84">
        <f t="shared" si="43"/>
        <v>57.907228729243343</v>
      </c>
    </row>
    <row r="85" spans="1:64">
      <c r="A85" s="48" t="s">
        <v>286</v>
      </c>
      <c r="B85" s="49" t="s">
        <v>79</v>
      </c>
      <c r="C85" s="48">
        <v>42274.523999999998</v>
      </c>
      <c r="D85" s="48" t="s">
        <v>107</v>
      </c>
      <c r="E85">
        <f t="shared" ref="E85:E148" si="47">+(C85-C$7)/C$8</f>
        <v>1845.9991393194214</v>
      </c>
      <c r="F85">
        <f t="shared" ref="F85:F148" si="48">ROUND(2*E85,0)/2</f>
        <v>1846</v>
      </c>
      <c r="G85">
        <f t="shared" ref="G85:G148" si="49">+C85-(C$7+F85*C$8)</f>
        <v>-2.9332800477277488E-4</v>
      </c>
      <c r="I85">
        <f t="shared" si="31"/>
        <v>-2.9332800477277488E-4</v>
      </c>
      <c r="Q85" s="2">
        <f t="shared" ref="Q85:Q148" si="50">+C85-15018.5</f>
        <v>27256.023999999998</v>
      </c>
      <c r="S85" s="3">
        <f t="shared" si="32"/>
        <v>0.1</v>
      </c>
      <c r="Z85">
        <f t="shared" ref="Z85:Z148" si="51">F85</f>
        <v>1846</v>
      </c>
      <c r="AA85" s="100">
        <f t="shared" ref="AA85:AA148" si="52">AB$3+AB$4*Z85+AB$5*Z85^2+AH85</f>
        <v>4.4907619546977169E-3</v>
      </c>
      <c r="AB85" s="100">
        <f t="shared" ref="AB85:AB148" si="53">IF(S85&lt;&gt;0,G85-AH85, -9999)</f>
        <v>-7.8565514646505887E-3</v>
      </c>
      <c r="AC85" s="100">
        <f t="shared" ref="AC85:AC148" si="54">+G85-P85</f>
        <v>-2.9332800477277488E-4</v>
      </c>
      <c r="AD85" s="100">
        <f t="shared" si="29"/>
        <v>-4.7840899594704918E-3</v>
      </c>
      <c r="AE85" s="100">
        <f t="shared" ref="AE85:AE148" si="55">+(G85-AA85)^2*S85</f>
        <v>2.2887516740306374E-6</v>
      </c>
      <c r="AF85">
        <f t="shared" si="30"/>
        <v>-2.9332800477277488E-4</v>
      </c>
      <c r="AG85" s="101"/>
      <c r="AH85">
        <f t="shared" ref="AH85:AH148" si="56">$AB$6*($AB$11/AI85*AJ85+$AB$12)</f>
        <v>7.5632234598778129E-3</v>
      </c>
      <c r="AI85">
        <f t="shared" ref="AI85:AI148" si="57">1+$AB$7*COS(AL85)</f>
        <v>0.41196226743642339</v>
      </c>
      <c r="AJ85">
        <f t="shared" ref="AJ85:AJ148" si="58">SIN(AL85+RADIANS($AB$9))</f>
        <v>0.85719674797862644</v>
      </c>
      <c r="AK85">
        <f t="shared" ref="AK85:AK148" si="59">$AB$7*SIN(AL85)</f>
        <v>-0.22257865164198895</v>
      </c>
      <c r="AL85">
        <f t="shared" ref="AL85:AL148" si="60">2*ATAN(AM85)</f>
        <v>-2.7797475516090571</v>
      </c>
      <c r="AM85">
        <f t="shared" ref="AM85:AM148" si="61">SQRT((1+$AB$7)/(1-$AB$7))*TAN(AN85/2)</f>
        <v>-5.4667874201290143</v>
      </c>
      <c r="AN85" s="100">
        <f t="shared" ref="AN85:AT100" si="62">$AU85+$AB$7*SIN(AO85)</f>
        <v>41.572489694360897</v>
      </c>
      <c r="AO85" s="100">
        <f t="shared" si="62"/>
        <v>41.577709763564975</v>
      </c>
      <c r="AP85" s="100">
        <f t="shared" si="62"/>
        <v>41.566554072548591</v>
      </c>
      <c r="AQ85" s="100">
        <f t="shared" si="62"/>
        <v>41.590533578561271</v>
      </c>
      <c r="AR85" s="100">
        <f t="shared" si="62"/>
        <v>41.539603828671098</v>
      </c>
      <c r="AS85" s="100">
        <f t="shared" si="62"/>
        <v>41.650834399090158</v>
      </c>
      <c r="AT85" s="100">
        <f t="shared" si="62"/>
        <v>41.420042348519253</v>
      </c>
      <c r="AU85" s="100">
        <f t="shared" ref="AU85:AU148" si="63">RADIANS($AB$9)+$AB$18*(F85-AB$15)</f>
        <v>41.995057468930291</v>
      </c>
      <c r="AW85" s="65">
        <v>21500</v>
      </c>
      <c r="AX85" s="71">
        <f t="shared" si="36"/>
        <v>-2.8080043701737708E-3</v>
      </c>
      <c r="AY85">
        <f t="shared" si="37"/>
        <v>-2.1350745152991374E-3</v>
      </c>
      <c r="AZ85">
        <f t="shared" si="38"/>
        <v>-6.7292985487463349E-4</v>
      </c>
      <c r="BA85">
        <f t="shared" si="39"/>
        <v>0.43196218252995933</v>
      </c>
      <c r="BB85">
        <f t="shared" si="40"/>
        <v>0.22298781762704939</v>
      </c>
      <c r="BC85">
        <f t="shared" si="41"/>
        <v>2.6985147111267676</v>
      </c>
      <c r="BD85">
        <f t="shared" si="42"/>
        <v>4.4397894223138277</v>
      </c>
      <c r="BE85">
        <f t="shared" si="46"/>
        <v>58.808635711695992</v>
      </c>
      <c r="BF85">
        <f t="shared" si="46"/>
        <v>58.806687120112137</v>
      </c>
      <c r="BG85">
        <f t="shared" si="46"/>
        <v>58.811557889829913</v>
      </c>
      <c r="BH85">
        <f t="shared" si="45"/>
        <v>58.799328030294106</v>
      </c>
      <c r="BI85">
        <f t="shared" si="45"/>
        <v>58.829701241115316</v>
      </c>
      <c r="BJ85">
        <f t="shared" si="45"/>
        <v>58.752027936194843</v>
      </c>
      <c r="BK85">
        <f t="shared" si="45"/>
        <v>58.938427436411061</v>
      </c>
      <c r="BL85">
        <f t="shared" si="43"/>
        <v>58.322603357527591</v>
      </c>
    </row>
    <row r="86" spans="1:64">
      <c r="A86" s="48" t="s">
        <v>286</v>
      </c>
      <c r="B86" s="49" t="s">
        <v>79</v>
      </c>
      <c r="C86" s="48">
        <v>42275.55</v>
      </c>
      <c r="D86" s="48" t="s">
        <v>107</v>
      </c>
      <c r="E86">
        <f t="shared" si="47"/>
        <v>1849.0096199468358</v>
      </c>
      <c r="F86">
        <f t="shared" si="48"/>
        <v>1849</v>
      </c>
      <c r="G86">
        <f t="shared" si="49"/>
        <v>3.2785680014058016E-3</v>
      </c>
      <c r="I86">
        <f t="shared" si="31"/>
        <v>3.2785680014058016E-3</v>
      </c>
      <c r="Q86" s="2">
        <f t="shared" si="50"/>
        <v>27257.050000000003</v>
      </c>
      <c r="S86" s="3">
        <f t="shared" si="32"/>
        <v>0.1</v>
      </c>
      <c r="Z86">
        <f t="shared" si="51"/>
        <v>1849</v>
      </c>
      <c r="AA86" s="100">
        <f t="shared" si="52"/>
        <v>4.4889341440227789E-3</v>
      </c>
      <c r="AB86" s="100">
        <f t="shared" si="53"/>
        <v>-4.2852466887103174E-3</v>
      </c>
      <c r="AC86" s="100">
        <f t="shared" si="54"/>
        <v>3.2785680014058016E-3</v>
      </c>
      <c r="AD86" s="100">
        <f t="shared" ref="AD86:AD149" si="64">IF(S86&lt;&gt;0,G86-AA86, -9999)</f>
        <v>-1.2103661426169773E-3</v>
      </c>
      <c r="AE86" s="100">
        <f t="shared" si="55"/>
        <v>1.4649861991935012E-7</v>
      </c>
      <c r="AF86">
        <f t="shared" ref="AF86:AF149" si="65">IF(S86&lt;&gt;0,G86-P86, -9999)</f>
        <v>3.2785680014058016E-3</v>
      </c>
      <c r="AG86" s="101"/>
      <c r="AH86">
        <f t="shared" si="56"/>
        <v>7.5638146901161191E-3</v>
      </c>
      <c r="AI86">
        <f t="shared" si="57"/>
        <v>0.41216489571739368</v>
      </c>
      <c r="AJ86">
        <f t="shared" si="58"/>
        <v>0.85766466027489596</v>
      </c>
      <c r="AK86">
        <f t="shared" si="59"/>
        <v>-0.2231132476083294</v>
      </c>
      <c r="AL86">
        <f t="shared" si="60"/>
        <v>-2.778838276536522</v>
      </c>
      <c r="AM86">
        <f t="shared" si="61"/>
        <v>-5.4527804043282355</v>
      </c>
      <c r="AN86" s="100">
        <f t="shared" si="62"/>
        <v>41.574205588327523</v>
      </c>
      <c r="AO86" s="100">
        <f t="shared" si="62"/>
        <v>41.579378520986637</v>
      </c>
      <c r="AP86" s="100">
        <f t="shared" si="62"/>
        <v>41.568306550666861</v>
      </c>
      <c r="AQ86" s="100">
        <f t="shared" si="62"/>
        <v>41.592142544761558</v>
      </c>
      <c r="AR86" s="100">
        <f t="shared" si="62"/>
        <v>41.541440286614723</v>
      </c>
      <c r="AS86" s="100">
        <f t="shared" si="62"/>
        <v>41.652348506707114</v>
      </c>
      <c r="AT86" s="100">
        <f t="shared" si="62"/>
        <v>41.421902512247804</v>
      </c>
      <c r="AU86" s="100">
        <f t="shared" si="63"/>
        <v>41.9975497167</v>
      </c>
      <c r="AW86" s="65">
        <v>22000</v>
      </c>
      <c r="AX86" s="71">
        <f t="shared" si="36"/>
        <v>-1.8671258980503262E-4</v>
      </c>
      <c r="AY86">
        <f t="shared" si="37"/>
        <v>-1.6732762611796834E-3</v>
      </c>
      <c r="AZ86">
        <f t="shared" si="38"/>
        <v>1.4865636713746507E-3</v>
      </c>
      <c r="BA86">
        <f t="shared" si="39"/>
        <v>0.39762668827288428</v>
      </c>
      <c r="BB86">
        <f t="shared" si="40"/>
        <v>0.36837700961436814</v>
      </c>
      <c r="BC86">
        <f t="shared" si="41"/>
        <v>2.8508989765750914</v>
      </c>
      <c r="BD86">
        <f t="shared" si="42"/>
        <v>6.8315772903748968</v>
      </c>
      <c r="BE86">
        <f t="shared" si="46"/>
        <v>59.095255488431874</v>
      </c>
      <c r="BF86">
        <f t="shared" si="46"/>
        <v>59.085904267195637</v>
      </c>
      <c r="BG86">
        <f t="shared" si="46"/>
        <v>59.103867989458003</v>
      </c>
      <c r="BH86">
        <f t="shared" si="45"/>
        <v>59.069160322635433</v>
      </c>
      <c r="BI86">
        <f t="shared" si="45"/>
        <v>59.135512185301053</v>
      </c>
      <c r="BJ86">
        <f t="shared" si="45"/>
        <v>59.005795299940708</v>
      </c>
      <c r="BK86">
        <f t="shared" si="45"/>
        <v>59.25024840111368</v>
      </c>
      <c r="BL86">
        <f t="shared" si="43"/>
        <v>58.737977985811838</v>
      </c>
    </row>
    <row r="87" spans="1:64">
      <c r="A87" s="48" t="s">
        <v>286</v>
      </c>
      <c r="B87" s="49" t="s">
        <v>79</v>
      </c>
      <c r="C87" s="48">
        <v>42276.572</v>
      </c>
      <c r="D87" s="48" t="s">
        <v>107</v>
      </c>
      <c r="E87">
        <f t="shared" si="47"/>
        <v>1852.0083638076476</v>
      </c>
      <c r="F87">
        <f t="shared" si="48"/>
        <v>1852</v>
      </c>
      <c r="G87">
        <f t="shared" si="49"/>
        <v>2.8504639994935133E-3</v>
      </c>
      <c r="I87">
        <f t="shared" si="31"/>
        <v>2.8504639994935133E-3</v>
      </c>
      <c r="Q87" s="2">
        <f t="shared" si="50"/>
        <v>27258.072</v>
      </c>
      <c r="S87" s="3">
        <f t="shared" si="32"/>
        <v>0.1</v>
      </c>
      <c r="Z87">
        <f t="shared" si="51"/>
        <v>1852</v>
      </c>
      <c r="AA87" s="100">
        <f t="shared" si="52"/>
        <v>4.4870850901300354E-3</v>
      </c>
      <c r="AB87" s="100">
        <f t="shared" si="53"/>
        <v>-4.7139198953548853E-3</v>
      </c>
      <c r="AC87" s="100">
        <f t="shared" si="54"/>
        <v>2.8504639994935133E-3</v>
      </c>
      <c r="AD87" s="100">
        <f t="shared" si="64"/>
        <v>-1.6366210906365222E-3</v>
      </c>
      <c r="AE87" s="100">
        <f t="shared" si="55"/>
        <v>2.6785285943162793E-7</v>
      </c>
      <c r="AF87">
        <f t="shared" si="65"/>
        <v>2.8504639994935133E-3</v>
      </c>
      <c r="AG87" s="101"/>
      <c r="AH87">
        <f t="shared" si="56"/>
        <v>7.5643838948483985E-3</v>
      </c>
      <c r="AI87">
        <f t="shared" si="57"/>
        <v>0.41236819937820357</v>
      </c>
      <c r="AJ87">
        <f t="shared" si="58"/>
        <v>0.85813229820479975</v>
      </c>
      <c r="AK87">
        <f t="shared" si="59"/>
        <v>-0.22364815667307353</v>
      </c>
      <c r="AL87">
        <f t="shared" si="60"/>
        <v>-2.7779281547362582</v>
      </c>
      <c r="AM87">
        <f t="shared" si="61"/>
        <v>-5.438829717796513</v>
      </c>
      <c r="AN87" s="100">
        <f t="shared" si="62"/>
        <v>41.575922234604313</v>
      </c>
      <c r="AO87" s="100">
        <f t="shared" si="62"/>
        <v>41.58104819746638</v>
      </c>
      <c r="AP87" s="100">
        <f t="shared" si="62"/>
        <v>41.570059807837907</v>
      </c>
      <c r="AQ87" s="100">
        <f t="shared" si="62"/>
        <v>41.593752235026912</v>
      </c>
      <c r="AR87" s="100">
        <f t="shared" si="62"/>
        <v>41.543278084973551</v>
      </c>
      <c r="AS87" s="100">
        <f t="shared" si="62"/>
        <v>41.653861932107596</v>
      </c>
      <c r="AT87" s="100">
        <f t="shared" si="62"/>
        <v>41.423766251491372</v>
      </c>
      <c r="AU87" s="100">
        <f t="shared" si="63"/>
        <v>42.000041964469702</v>
      </c>
      <c r="AW87" s="65">
        <v>22500</v>
      </c>
      <c r="AX87" s="71">
        <f t="shared" si="36"/>
        <v>2.2110568862042132E-3</v>
      </c>
      <c r="AY87">
        <f t="shared" si="37"/>
        <v>-1.1897477787054973E-3</v>
      </c>
      <c r="AZ87">
        <f t="shared" si="38"/>
        <v>3.4008046649097105E-3</v>
      </c>
      <c r="BA87">
        <f t="shared" si="39"/>
        <v>0.37899056978420176</v>
      </c>
      <c r="BB87">
        <f t="shared" si="40"/>
        <v>0.48892424550098662</v>
      </c>
      <c r="BC87">
        <f t="shared" si="41"/>
        <v>2.9844924433313933</v>
      </c>
      <c r="BD87">
        <f t="shared" si="42"/>
        <v>12.704533565096231</v>
      </c>
      <c r="BE87">
        <f t="shared" si="46"/>
        <v>59.363463715087924</v>
      </c>
      <c r="BF87">
        <f t="shared" si="46"/>
        <v>59.349534434957249</v>
      </c>
      <c r="BG87">
        <f t="shared" si="46"/>
        <v>59.372944516255963</v>
      </c>
      <c r="BH87">
        <f t="shared" si="45"/>
        <v>59.333489644895835</v>
      </c>
      <c r="BI87">
        <f t="shared" si="45"/>
        <v>59.399689626791918</v>
      </c>
      <c r="BJ87">
        <f t="shared" si="45"/>
        <v>59.287687387521473</v>
      </c>
      <c r="BK87">
        <f t="shared" si="45"/>
        <v>59.474947751367473</v>
      </c>
      <c r="BL87">
        <f t="shared" si="43"/>
        <v>59.153352614096093</v>
      </c>
    </row>
    <row r="88" spans="1:64">
      <c r="A88" s="48" t="s">
        <v>286</v>
      </c>
      <c r="B88" s="49" t="s">
        <v>93</v>
      </c>
      <c r="C88" s="48">
        <v>42285.612999999998</v>
      </c>
      <c r="D88" s="48" t="s">
        <v>107</v>
      </c>
      <c r="E88">
        <f t="shared" si="47"/>
        <v>1878.5363904668134</v>
      </c>
      <c r="F88">
        <f t="shared" si="48"/>
        <v>1878.5</v>
      </c>
      <c r="G88">
        <f t="shared" si="49"/>
        <v>1.2402211992593948E-2</v>
      </c>
      <c r="I88">
        <f t="shared" si="31"/>
        <v>1.2402211992593948E-2</v>
      </c>
      <c r="Q88" s="2">
        <f t="shared" si="50"/>
        <v>27267.112999999998</v>
      </c>
      <c r="S88" s="3">
        <f t="shared" si="32"/>
        <v>0.1</v>
      </c>
      <c r="Z88">
        <f t="shared" si="51"/>
        <v>1878.5</v>
      </c>
      <c r="AA88" s="100">
        <f t="shared" si="52"/>
        <v>4.4698244032482298E-3</v>
      </c>
      <c r="AB88" s="100">
        <f t="shared" si="53"/>
        <v>4.8337614753183478E-3</v>
      </c>
      <c r="AC88" s="100">
        <f t="shared" si="54"/>
        <v>1.2402211992593948E-2</v>
      </c>
      <c r="AD88" s="100">
        <f t="shared" si="64"/>
        <v>7.9323875893457171E-3</v>
      </c>
      <c r="AE88" s="100">
        <f t="shared" si="55"/>
        <v>6.2922772867605956E-6</v>
      </c>
      <c r="AF88">
        <f t="shared" si="65"/>
        <v>1.2402211992593948E-2</v>
      </c>
      <c r="AG88" s="101"/>
      <c r="AH88">
        <f t="shared" si="56"/>
        <v>7.5684505172756E-3</v>
      </c>
      <c r="AI88">
        <f t="shared" si="57"/>
        <v>0.41419367645917382</v>
      </c>
      <c r="AJ88">
        <f t="shared" si="58"/>
        <v>0.86225105355913878</v>
      </c>
      <c r="AK88">
        <f t="shared" si="59"/>
        <v>-0.22838691377760495</v>
      </c>
      <c r="AL88">
        <f t="shared" si="60"/>
        <v>-2.7698514930923928</v>
      </c>
      <c r="AM88">
        <f t="shared" si="61"/>
        <v>-5.317987548733405</v>
      </c>
      <c r="AN88" s="100">
        <f t="shared" si="62"/>
        <v>41.591118956512375</v>
      </c>
      <c r="AO88" s="100">
        <f t="shared" si="62"/>
        <v>41.595837591368969</v>
      </c>
      <c r="AP88" s="100">
        <f t="shared" si="62"/>
        <v>41.585580740699612</v>
      </c>
      <c r="AQ88" s="100">
        <f t="shared" si="62"/>
        <v>41.608003813479826</v>
      </c>
      <c r="AR88" s="100">
        <f t="shared" si="62"/>
        <v>41.559569635757946</v>
      </c>
      <c r="AS88" s="100">
        <f t="shared" si="62"/>
        <v>41.667202211809915</v>
      </c>
      <c r="AT88" s="100">
        <f t="shared" si="62"/>
        <v>41.440385173492849</v>
      </c>
      <c r="AU88" s="100">
        <f t="shared" si="63"/>
        <v>42.022056819768771</v>
      </c>
      <c r="AW88" s="65">
        <v>23000</v>
      </c>
      <c r="AX88" s="71">
        <f t="shared" si="36"/>
        <v>4.3066337563899635E-3</v>
      </c>
      <c r="AY88">
        <f t="shared" si="37"/>
        <v>-6.8448906787657235E-4</v>
      </c>
      <c r="AZ88">
        <f t="shared" si="38"/>
        <v>4.9911228242665358E-3</v>
      </c>
      <c r="BA88">
        <f t="shared" si="39"/>
        <v>0.37162818707986678</v>
      </c>
      <c r="BB88">
        <f t="shared" si="40"/>
        <v>0.59169430454251515</v>
      </c>
      <c r="BC88">
        <f t="shared" si="41"/>
        <v>3.1067952343328944</v>
      </c>
      <c r="BD88">
        <f t="shared" si="42"/>
        <v>57.46972702483388</v>
      </c>
      <c r="BE88">
        <f t="shared" si="46"/>
        <v>59.617399538726772</v>
      </c>
      <c r="BF88">
        <f t="shared" si="46"/>
        <v>59.612771989022328</v>
      </c>
      <c r="BG88">
        <f t="shared" si="46"/>
        <v>59.620151984545274</v>
      </c>
      <c r="BH88">
        <f t="shared" si="45"/>
        <v>59.608380420149579</v>
      </c>
      <c r="BI88">
        <f t="shared" si="45"/>
        <v>59.627152097154358</v>
      </c>
      <c r="BJ88">
        <f t="shared" si="45"/>
        <v>59.597204300418575</v>
      </c>
      <c r="BK88">
        <f t="shared" si="45"/>
        <v>59.644953551650261</v>
      </c>
      <c r="BL88">
        <f t="shared" si="43"/>
        <v>59.568727242380341</v>
      </c>
    </row>
    <row r="89" spans="1:64">
      <c r="A89" s="48" t="s">
        <v>286</v>
      </c>
      <c r="B89" s="49" t="s">
        <v>79</v>
      </c>
      <c r="C89" s="48">
        <v>42288.502999999997</v>
      </c>
      <c r="D89" s="48" t="s">
        <v>107</v>
      </c>
      <c r="E89">
        <f t="shared" si="47"/>
        <v>1887.0162043198159</v>
      </c>
      <c r="F89">
        <f t="shared" si="48"/>
        <v>1887</v>
      </c>
      <c r="G89">
        <f t="shared" si="49"/>
        <v>5.5225839969352819E-3</v>
      </c>
      <c r="I89">
        <f t="shared" ref="I89:I152" si="66">+G89</f>
        <v>5.5225839969352819E-3</v>
      </c>
      <c r="Q89" s="2">
        <f t="shared" si="50"/>
        <v>27270.002999999997</v>
      </c>
      <c r="S89" s="3">
        <f t="shared" ref="S89:S152" si="67">S$15</f>
        <v>0.1</v>
      </c>
      <c r="Z89">
        <f t="shared" si="51"/>
        <v>1887</v>
      </c>
      <c r="AA89" s="100">
        <f t="shared" si="52"/>
        <v>4.4639328990400086E-3</v>
      </c>
      <c r="AB89" s="100">
        <f t="shared" si="53"/>
        <v>-2.0468029217076055E-3</v>
      </c>
      <c r="AC89" s="100">
        <f t="shared" si="54"/>
        <v>5.5225839969352819E-3</v>
      </c>
      <c r="AD89" s="100">
        <f t="shared" si="64"/>
        <v>1.0586510978952733E-3</v>
      </c>
      <c r="AE89" s="100">
        <f t="shared" si="55"/>
        <v>1.1207421470748677E-7</v>
      </c>
      <c r="AF89">
        <f t="shared" si="65"/>
        <v>5.5225839969352819E-3</v>
      </c>
      <c r="AG89" s="101"/>
      <c r="AH89">
        <f t="shared" si="56"/>
        <v>7.5693869186428875E-3</v>
      </c>
      <c r="AI89">
        <f t="shared" si="57"/>
        <v>0.41479061626036706</v>
      </c>
      <c r="AJ89">
        <f t="shared" si="58"/>
        <v>0.86356752052950581</v>
      </c>
      <c r="AK89">
        <f t="shared" si="59"/>
        <v>-0.22991217511988646</v>
      </c>
      <c r="AL89">
        <f t="shared" si="60"/>
        <v>-2.7672464717075456</v>
      </c>
      <c r="AM89">
        <f t="shared" si="61"/>
        <v>-5.2801110829765552</v>
      </c>
      <c r="AN89" s="100">
        <f t="shared" si="62"/>
        <v>41.596006096196874</v>
      </c>
      <c r="AO89" s="100">
        <f t="shared" si="62"/>
        <v>41.600597100509255</v>
      </c>
      <c r="AP89" s="100">
        <f t="shared" si="62"/>
        <v>41.590572028761081</v>
      </c>
      <c r="AQ89" s="100">
        <f t="shared" si="62"/>
        <v>41.612588034622036</v>
      </c>
      <c r="AR89" s="100">
        <f t="shared" si="62"/>
        <v>41.564816924903702</v>
      </c>
      <c r="AS89" s="100">
        <f t="shared" si="62"/>
        <v>41.671470998546958</v>
      </c>
      <c r="AT89" s="100">
        <f t="shared" si="62"/>
        <v>41.445775360889996</v>
      </c>
      <c r="AU89" s="100">
        <f t="shared" si="63"/>
        <v>42.029118188449601</v>
      </c>
      <c r="AW89" s="65">
        <v>23500</v>
      </c>
      <c r="AX89" s="71">
        <f t="shared" si="36"/>
        <v>6.0860531740706322E-3</v>
      </c>
      <c r="AY89">
        <f t="shared" si="37"/>
        <v>-1.5750012869291882E-4</v>
      </c>
      <c r="AZ89">
        <f t="shared" si="38"/>
        <v>6.243553302763551E-3</v>
      </c>
      <c r="BA89">
        <f t="shared" si="39"/>
        <v>0.3734980242354583</v>
      </c>
      <c r="BB89">
        <f t="shared" si="40"/>
        <v>0.68353121958522434</v>
      </c>
      <c r="BC89">
        <f t="shared" si="41"/>
        <v>-3.0569594349100671</v>
      </c>
      <c r="BD89">
        <f t="shared" si="42"/>
        <v>-23.617275718579158</v>
      </c>
      <c r="BE89">
        <f t="shared" si="46"/>
        <v>59.867173982317645</v>
      </c>
      <c r="BF89">
        <f t="shared" si="46"/>
        <v>59.877317462927238</v>
      </c>
      <c r="BG89">
        <f t="shared" si="46"/>
        <v>59.860923035124863</v>
      </c>
      <c r="BH89">
        <f t="shared" si="45"/>
        <v>59.887445675812309</v>
      </c>
      <c r="BI89">
        <f t="shared" si="45"/>
        <v>59.844599377592246</v>
      </c>
      <c r="BJ89">
        <f t="shared" si="45"/>
        <v>59.913994209988289</v>
      </c>
      <c r="BK89">
        <f t="shared" si="45"/>
        <v>59.80199557551984</v>
      </c>
      <c r="BL89">
        <f t="shared" si="43"/>
        <v>59.984101870664588</v>
      </c>
    </row>
    <row r="90" spans="1:64">
      <c r="A90" s="48" t="s">
        <v>286</v>
      </c>
      <c r="B90" s="49" t="s">
        <v>79</v>
      </c>
      <c r="C90" s="48">
        <v>42289.529000000002</v>
      </c>
      <c r="D90" s="48" t="s">
        <v>107</v>
      </c>
      <c r="E90">
        <f t="shared" si="47"/>
        <v>1890.0266849472303</v>
      </c>
      <c r="F90">
        <f t="shared" si="48"/>
        <v>1890</v>
      </c>
      <c r="G90">
        <f t="shared" si="49"/>
        <v>9.0944800031138584E-3</v>
      </c>
      <c r="I90">
        <f t="shared" si="66"/>
        <v>9.0944800031138584E-3</v>
      </c>
      <c r="Q90" s="2">
        <f t="shared" si="50"/>
        <v>27271.029000000002</v>
      </c>
      <c r="S90" s="3">
        <f t="shared" si="67"/>
        <v>0.1</v>
      </c>
      <c r="Z90">
        <f t="shared" si="51"/>
        <v>1890</v>
      </c>
      <c r="AA90" s="100">
        <f t="shared" si="52"/>
        <v>4.4618121201911538E-3</v>
      </c>
      <c r="AB90" s="100">
        <f t="shared" si="53"/>
        <v>1.5248055136789325E-3</v>
      </c>
      <c r="AC90" s="100">
        <f t="shared" si="54"/>
        <v>9.0944800031138584E-3</v>
      </c>
      <c r="AD90" s="100">
        <f t="shared" si="64"/>
        <v>4.6326678829227046E-3</v>
      </c>
      <c r="AE90" s="100">
        <f t="shared" si="55"/>
        <v>2.1461611713463536E-6</v>
      </c>
      <c r="AF90">
        <f t="shared" si="65"/>
        <v>9.0944800031138584E-3</v>
      </c>
      <c r="AG90" s="101"/>
      <c r="AH90">
        <f t="shared" si="56"/>
        <v>7.5696744894349259E-3</v>
      </c>
      <c r="AI90">
        <f t="shared" si="57"/>
        <v>0.41500263987925223</v>
      </c>
      <c r="AJ90">
        <f t="shared" si="58"/>
        <v>0.86403161053389443</v>
      </c>
      <c r="AK90">
        <f t="shared" si="59"/>
        <v>-0.23045112222993089</v>
      </c>
      <c r="AL90">
        <f t="shared" si="60"/>
        <v>-2.7663253574262168</v>
      </c>
      <c r="AM90">
        <f t="shared" si="61"/>
        <v>-5.2668426545211791</v>
      </c>
      <c r="AN90" s="100">
        <f t="shared" si="62"/>
        <v>41.597732462724295</v>
      </c>
      <c r="AO90" s="100">
        <f t="shared" si="62"/>
        <v>41.602278786904613</v>
      </c>
      <c r="AP90" s="100">
        <f t="shared" si="62"/>
        <v>41.592335153871772</v>
      </c>
      <c r="AQ90" s="100">
        <f t="shared" si="62"/>
        <v>41.614207560230973</v>
      </c>
      <c r="AR90" s="100">
        <f t="shared" si="62"/>
        <v>41.566671396454602</v>
      </c>
      <c r="AS90" s="100">
        <f t="shared" si="62"/>
        <v>41.672976521587515</v>
      </c>
      <c r="AT90" s="100">
        <f t="shared" si="62"/>
        <v>41.44768472038556</v>
      </c>
      <c r="AU90" s="100">
        <f t="shared" si="63"/>
        <v>42.03161043621931</v>
      </c>
      <c r="AW90" s="65">
        <v>24000</v>
      </c>
      <c r="AX90" s="71">
        <f t="shared" si="36"/>
        <v>7.5238146443379721E-3</v>
      </c>
      <c r="AY90">
        <f t="shared" si="37"/>
        <v>3.9121903884547019E-4</v>
      </c>
      <c r="AZ90">
        <f t="shared" si="38"/>
        <v>7.1325956054925019E-3</v>
      </c>
      <c r="BA90">
        <f t="shared" si="39"/>
        <v>0.38516085841697112</v>
      </c>
      <c r="BB90">
        <f t="shared" si="40"/>
        <v>0.76992225744275089</v>
      </c>
      <c r="BC90">
        <f t="shared" si="41"/>
        <v>-2.9308296724883425</v>
      </c>
      <c r="BD90">
        <f t="shared" si="42"/>
        <v>-9.4541792723417082</v>
      </c>
      <c r="BE90">
        <f t="shared" si="46"/>
        <v>60.126317095419772</v>
      </c>
      <c r="BF90">
        <f t="shared" si="46"/>
        <v>60.139684268258435</v>
      </c>
      <c r="BG90">
        <f t="shared" si="46"/>
        <v>60.116211244561221</v>
      </c>
      <c r="BH90">
        <f t="shared" si="45"/>
        <v>60.157607605444348</v>
      </c>
      <c r="BI90">
        <f t="shared" si="45"/>
        <v>60.085122236412744</v>
      </c>
      <c r="BJ90">
        <f t="shared" si="45"/>
        <v>60.213818869303203</v>
      </c>
      <c r="BK90">
        <f t="shared" si="45"/>
        <v>59.99000834054565</v>
      </c>
      <c r="BL90">
        <f t="shared" si="43"/>
        <v>60.399476498948836</v>
      </c>
    </row>
    <row r="91" spans="1:64">
      <c r="A91" s="48" t="s">
        <v>286</v>
      </c>
      <c r="B91" s="49" t="s">
        <v>79</v>
      </c>
      <c r="C91" s="48">
        <v>42290.546000000002</v>
      </c>
      <c r="D91" s="48" t="s">
        <v>107</v>
      </c>
      <c r="E91">
        <f t="shared" si="47"/>
        <v>1893.0107578498266</v>
      </c>
      <c r="F91">
        <f t="shared" si="48"/>
        <v>1893</v>
      </c>
      <c r="G91">
        <f t="shared" si="49"/>
        <v>3.6663760038209148E-3</v>
      </c>
      <c r="I91">
        <f t="shared" si="66"/>
        <v>3.6663760038209148E-3</v>
      </c>
      <c r="Q91" s="2">
        <f t="shared" si="50"/>
        <v>27272.046000000002</v>
      </c>
      <c r="S91" s="3">
        <f t="shared" si="67"/>
        <v>0.1</v>
      </c>
      <c r="Z91">
        <f t="shared" si="51"/>
        <v>1893</v>
      </c>
      <c r="AA91" s="100">
        <f t="shared" si="52"/>
        <v>4.4596696785221129E-3</v>
      </c>
      <c r="AB91" s="100">
        <f t="shared" si="53"/>
        <v>-3.9035636112976432E-3</v>
      </c>
      <c r="AC91" s="100">
        <f t="shared" si="54"/>
        <v>3.6663760038209148E-3</v>
      </c>
      <c r="AD91" s="100">
        <f t="shared" si="64"/>
        <v>-7.9329367470119816E-4</v>
      </c>
      <c r="AE91" s="100">
        <f t="shared" si="55"/>
        <v>6.2931485432093048E-8</v>
      </c>
      <c r="AF91">
        <f t="shared" si="65"/>
        <v>3.6663760038209148E-3</v>
      </c>
      <c r="AG91" s="101"/>
      <c r="AH91">
        <f t="shared" si="56"/>
        <v>7.569939615118558E-3</v>
      </c>
      <c r="AI91">
        <f t="shared" si="57"/>
        <v>0.41521536532026504</v>
      </c>
      <c r="AJ91">
        <f t="shared" si="58"/>
        <v>0.86449541458028978</v>
      </c>
      <c r="AK91">
        <f t="shared" si="59"/>
        <v>-0.23099039401621732</v>
      </c>
      <c r="AL91">
        <f t="shared" si="60"/>
        <v>-2.7654033535819433</v>
      </c>
      <c r="AM91">
        <f t="shared" si="61"/>
        <v>-5.2536257192438107</v>
      </c>
      <c r="AN91" s="100">
        <f t="shared" si="62"/>
        <v>41.599459612402732</v>
      </c>
      <c r="AO91" s="100">
        <f t="shared" si="62"/>
        <v>41.603961450312603</v>
      </c>
      <c r="AP91" s="100">
        <f t="shared" si="62"/>
        <v>41.594099058783051</v>
      </c>
      <c r="AQ91" s="100">
        <f t="shared" si="62"/>
        <v>41.615827914887099</v>
      </c>
      <c r="AR91" s="100">
        <f t="shared" si="62"/>
        <v>41.568527159810401</v>
      </c>
      <c r="AS91" s="100">
        <f t="shared" si="62"/>
        <v>41.674481481473848</v>
      </c>
      <c r="AT91" s="100">
        <f t="shared" si="62"/>
        <v>41.449597706816427</v>
      </c>
      <c r="AU91" s="100">
        <f t="shared" si="63"/>
        <v>42.034102683989012</v>
      </c>
      <c r="AW91" s="65">
        <v>24500</v>
      </c>
      <c r="AX91" s="71">
        <f t="shared" si="36"/>
        <v>8.5161402386559268E-3</v>
      </c>
      <c r="AY91">
        <f t="shared" si="37"/>
        <v>9.6166843473858774E-4</v>
      </c>
      <c r="AZ91">
        <f t="shared" si="38"/>
        <v>7.5544718039173382E-3</v>
      </c>
      <c r="BA91">
        <f t="shared" si="39"/>
        <v>0.40959402764873221</v>
      </c>
      <c r="BB91">
        <f t="shared" si="40"/>
        <v>0.85158805939914217</v>
      </c>
      <c r="BC91">
        <f t="shared" si="41"/>
        <v>-2.7905416829960177</v>
      </c>
      <c r="BD91">
        <f t="shared" si="42"/>
        <v>-5.6385493580418364</v>
      </c>
      <c r="BE91">
        <f t="shared" si="46"/>
        <v>60.401611918243951</v>
      </c>
      <c r="BF91">
        <f t="shared" si="46"/>
        <v>60.40740696475185</v>
      </c>
      <c r="BG91">
        <f t="shared" si="46"/>
        <v>60.395242272974166</v>
      </c>
      <c r="BH91">
        <f t="shared" si="45"/>
        <v>60.420928544899063</v>
      </c>
      <c r="BI91">
        <f t="shared" si="45"/>
        <v>60.367333699991939</v>
      </c>
      <c r="BJ91">
        <f t="shared" si="45"/>
        <v>60.482253350947119</v>
      </c>
      <c r="BK91">
        <f t="shared" si="45"/>
        <v>60.247659183352035</v>
      </c>
      <c r="BL91">
        <f t="shared" si="43"/>
        <v>60.814851127233091</v>
      </c>
    </row>
    <row r="92" spans="1:64">
      <c r="A92" s="48" t="s">
        <v>286</v>
      </c>
      <c r="B92" s="49" t="s">
        <v>79</v>
      </c>
      <c r="C92" s="48">
        <v>42291.561999999998</v>
      </c>
      <c r="D92" s="48" t="s">
        <v>107</v>
      </c>
      <c r="E92">
        <f t="shared" si="47"/>
        <v>1895.9918965607671</v>
      </c>
      <c r="F92">
        <f t="shared" si="48"/>
        <v>1896</v>
      </c>
      <c r="G92">
        <f t="shared" si="49"/>
        <v>-2.7617280065896921E-3</v>
      </c>
      <c r="I92">
        <f t="shared" si="66"/>
        <v>-2.7617280065896921E-3</v>
      </c>
      <c r="Q92" s="2">
        <f t="shared" si="50"/>
        <v>27273.061999999998</v>
      </c>
      <c r="S92" s="3">
        <f t="shared" si="67"/>
        <v>0.1</v>
      </c>
      <c r="Z92">
        <f t="shared" si="51"/>
        <v>1896</v>
      </c>
      <c r="AA92" s="100">
        <f t="shared" si="52"/>
        <v>4.4575055428472277E-3</v>
      </c>
      <c r="AB92" s="100">
        <f t="shared" si="53"/>
        <v>-1.0331910271097818E-2</v>
      </c>
      <c r="AC92" s="100">
        <f t="shared" si="54"/>
        <v>-2.7617280065896921E-3</v>
      </c>
      <c r="AD92" s="100">
        <f t="shared" si="64"/>
        <v>-7.2192335494369198E-3</v>
      </c>
      <c r="AE92" s="100">
        <f t="shared" si="55"/>
        <v>5.2117333041315596E-6</v>
      </c>
      <c r="AF92">
        <f t="shared" si="65"/>
        <v>-2.7617280065896921E-3</v>
      </c>
      <c r="AG92" s="101"/>
      <c r="AH92">
        <f t="shared" si="56"/>
        <v>7.5701822645081246E-3</v>
      </c>
      <c r="AI92">
        <f t="shared" si="57"/>
        <v>0.41542879460012949</v>
      </c>
      <c r="AJ92">
        <f t="shared" si="58"/>
        <v>0.86495893179172256</v>
      </c>
      <c r="AK92">
        <f t="shared" si="59"/>
        <v>-0.23152999136746999</v>
      </c>
      <c r="AL92">
        <f t="shared" si="60"/>
        <v>-2.7644804568990717</v>
      </c>
      <c r="AM92">
        <f t="shared" si="61"/>
        <v>-5.2404599441127449</v>
      </c>
      <c r="AN92" s="100">
        <f t="shared" si="62"/>
        <v>41.601187547640151</v>
      </c>
      <c r="AO92" s="100">
        <f t="shared" si="62"/>
        <v>41.605645094922146</v>
      </c>
      <c r="AP92" s="100">
        <f t="shared" si="62"/>
        <v>41.595863743720543</v>
      </c>
      <c r="AQ92" s="100">
        <f t="shared" si="62"/>
        <v>41.617449106302843</v>
      </c>
      <c r="AR92" s="100">
        <f t="shared" si="62"/>
        <v>41.570384211333717</v>
      </c>
      <c r="AS92" s="100">
        <f t="shared" si="62"/>
        <v>41.675985887440973</v>
      </c>
      <c r="AT92" s="100">
        <f t="shared" si="62"/>
        <v>41.451514323780565</v>
      </c>
      <c r="AU92" s="100">
        <f t="shared" si="63"/>
        <v>42.036594931758721</v>
      </c>
      <c r="AW92" s="65">
        <v>25000</v>
      </c>
      <c r="AX92" s="71">
        <f t="shared" si="36"/>
        <v>8.9261287766736822E-3</v>
      </c>
      <c r="AY92">
        <f t="shared" si="37"/>
        <v>1.5538480589864373E-3</v>
      </c>
      <c r="AZ92">
        <f t="shared" si="38"/>
        <v>7.372280717687244E-3</v>
      </c>
      <c r="BA92">
        <f t="shared" si="39"/>
        <v>0.45277544296237526</v>
      </c>
      <c r="BB92">
        <f t="shared" si="40"/>
        <v>0.92569649563978595</v>
      </c>
      <c r="BC92">
        <f t="shared" si="41"/>
        <v>-2.6266762427427217</v>
      </c>
      <c r="BD92">
        <f t="shared" si="42"/>
        <v>-3.7979245281000908</v>
      </c>
      <c r="BE92">
        <f t="shared" si="46"/>
        <v>60.698256217299381</v>
      </c>
      <c r="BF92">
        <f t="shared" si="46"/>
        <v>60.698832501253264</v>
      </c>
      <c r="BG92">
        <f t="shared" si="46"/>
        <v>60.69711545521367</v>
      </c>
      <c r="BH92">
        <f t="shared" si="45"/>
        <v>60.702245297125252</v>
      </c>
      <c r="BI92">
        <f t="shared" si="45"/>
        <v>60.687040860632223</v>
      </c>
      <c r="BJ92">
        <f t="shared" si="45"/>
        <v>60.733240562447641</v>
      </c>
      <c r="BK92">
        <f t="shared" si="45"/>
        <v>60.601772121913399</v>
      </c>
      <c r="BL92">
        <f t="shared" si="43"/>
        <v>61.230225755517338</v>
      </c>
    </row>
    <row r="93" spans="1:64">
      <c r="A93" s="48" t="s">
        <v>286</v>
      </c>
      <c r="B93" s="49" t="s">
        <v>93</v>
      </c>
      <c r="C93" s="48">
        <v>42296.51</v>
      </c>
      <c r="D93" s="48" t="s">
        <v>107</v>
      </c>
      <c r="E93">
        <f t="shared" si="47"/>
        <v>1910.5102768184483</v>
      </c>
      <c r="F93">
        <f t="shared" si="48"/>
        <v>1910.5</v>
      </c>
      <c r="G93">
        <f t="shared" si="49"/>
        <v>3.5024360040551983E-3</v>
      </c>
      <c r="I93">
        <f t="shared" si="66"/>
        <v>3.5024360040551983E-3</v>
      </c>
      <c r="Q93" s="2">
        <f t="shared" si="50"/>
        <v>27278.010000000002</v>
      </c>
      <c r="S93" s="3">
        <f t="shared" si="67"/>
        <v>0.1</v>
      </c>
      <c r="Z93">
        <f t="shared" si="51"/>
        <v>1910.5</v>
      </c>
      <c r="AA93" s="100">
        <f t="shared" si="52"/>
        <v>4.4467387225566174E-3</v>
      </c>
      <c r="AB93" s="100">
        <f t="shared" si="53"/>
        <v>-4.0686012065496106E-3</v>
      </c>
      <c r="AC93" s="100">
        <f t="shared" si="54"/>
        <v>3.5024360040551983E-3</v>
      </c>
      <c r="AD93" s="100">
        <f t="shared" si="64"/>
        <v>-9.4430271850141911E-4</v>
      </c>
      <c r="AE93" s="100">
        <f t="shared" si="55"/>
        <v>8.9170762416917037E-8</v>
      </c>
      <c r="AF93">
        <f t="shared" si="65"/>
        <v>3.5024360040551983E-3</v>
      </c>
      <c r="AG93" s="101"/>
      <c r="AH93">
        <f t="shared" si="56"/>
        <v>7.5710372106048088E-3</v>
      </c>
      <c r="AI93">
        <f t="shared" si="57"/>
        <v>0.41647035711485858</v>
      </c>
      <c r="AJ93">
        <f t="shared" si="58"/>
        <v>0.86719519297150849</v>
      </c>
      <c r="AK93">
        <f t="shared" si="59"/>
        <v>-0.23414266368950717</v>
      </c>
      <c r="AL93">
        <f t="shared" si="60"/>
        <v>-2.7600070966253707</v>
      </c>
      <c r="AM93">
        <f t="shared" si="61"/>
        <v>-5.177536054321374</v>
      </c>
      <c r="AN93" s="100">
        <f t="shared" si="62"/>
        <v>41.609550387455023</v>
      </c>
      <c r="AO93" s="100">
        <f t="shared" si="62"/>
        <v>41.613796676802153</v>
      </c>
      <c r="AP93" s="100">
        <f t="shared" si="62"/>
        <v>41.60440405925425</v>
      </c>
      <c r="AQ93" s="100">
        <f t="shared" si="62"/>
        <v>41.625296908611695</v>
      </c>
      <c r="AR93" s="100">
        <f t="shared" si="62"/>
        <v>41.579378002557355</v>
      </c>
      <c r="AS93" s="100">
        <f t="shared" si="62"/>
        <v>41.683249675305447</v>
      </c>
      <c r="AT93" s="100">
        <f t="shared" si="62"/>
        <v>41.460829266987567</v>
      </c>
      <c r="AU93" s="100">
        <f t="shared" si="63"/>
        <v>42.048640795978962</v>
      </c>
      <c r="AW93" s="65">
        <v>25500</v>
      </c>
      <c r="AX93" s="71">
        <f t="shared" si="36"/>
        <v>8.5637262822067517E-3</v>
      </c>
      <c r="AY93">
        <f t="shared" si="37"/>
        <v>2.1677579115890258E-3</v>
      </c>
      <c r="AZ93">
        <f t="shared" si="38"/>
        <v>6.3959683706177268E-3</v>
      </c>
      <c r="BA93">
        <f t="shared" si="39"/>
        <v>0.5294453030272207</v>
      </c>
      <c r="BB93">
        <f t="shared" si="40"/>
        <v>0.98425615025807944</v>
      </c>
      <c r="BC93">
        <f t="shared" si="41"/>
        <v>-2.4164340362828645</v>
      </c>
      <c r="BD93">
        <f t="shared" si="42"/>
        <v>-2.6360848301076936</v>
      </c>
      <c r="BE93">
        <f t="shared" si="46"/>
        <v>61.033112187994782</v>
      </c>
      <c r="BF93">
        <f t="shared" si="46"/>
        <v>61.033110338944638</v>
      </c>
      <c r="BG93">
        <f t="shared" si="46"/>
        <v>61.033123353098368</v>
      </c>
      <c r="BH93">
        <f t="shared" si="45"/>
        <v>61.033031771201209</v>
      </c>
      <c r="BI93">
        <f t="shared" si="45"/>
        <v>61.033677012055733</v>
      </c>
      <c r="BJ93">
        <f t="shared" si="45"/>
        <v>61.029168533716557</v>
      </c>
      <c r="BK93">
        <f t="shared" si="45"/>
        <v>61.062765906079619</v>
      </c>
      <c r="BL93">
        <f t="shared" si="43"/>
        <v>61.645600383801586</v>
      </c>
    </row>
    <row r="94" spans="1:64">
      <c r="A94" s="48" t="s">
        <v>286</v>
      </c>
      <c r="B94" s="49" t="s">
        <v>93</v>
      </c>
      <c r="C94" s="48">
        <v>42299.578999999998</v>
      </c>
      <c r="D94" s="48" t="s">
        <v>107</v>
      </c>
      <c r="E94">
        <f t="shared" si="47"/>
        <v>1919.5153109758305</v>
      </c>
      <c r="F94">
        <f t="shared" si="48"/>
        <v>1919.5</v>
      </c>
      <c r="G94">
        <f t="shared" si="49"/>
        <v>5.2181239952915348E-3</v>
      </c>
      <c r="I94">
        <f t="shared" si="66"/>
        <v>5.2181239952915348E-3</v>
      </c>
      <c r="Q94" s="2">
        <f t="shared" si="50"/>
        <v>27281.078999999998</v>
      </c>
      <c r="S94" s="3">
        <f t="shared" si="67"/>
        <v>0.1</v>
      </c>
      <c r="Z94">
        <f t="shared" si="51"/>
        <v>1919.5</v>
      </c>
      <c r="AA94" s="100">
        <f t="shared" si="52"/>
        <v>4.439799035218346E-3</v>
      </c>
      <c r="AB94" s="100">
        <f t="shared" si="53"/>
        <v>-2.3531778462598336E-3</v>
      </c>
      <c r="AC94" s="100">
        <f t="shared" si="54"/>
        <v>5.2181239952915348E-3</v>
      </c>
      <c r="AD94" s="100">
        <f t="shared" si="64"/>
        <v>7.7832496007318886E-4</v>
      </c>
      <c r="AE94" s="100">
        <f t="shared" si="55"/>
        <v>6.0578974347293105E-8</v>
      </c>
      <c r="AF94">
        <f t="shared" si="65"/>
        <v>5.2181239952915348E-3</v>
      </c>
      <c r="AG94" s="101"/>
      <c r="AH94">
        <f t="shared" si="56"/>
        <v>7.5713018415513684E-3</v>
      </c>
      <c r="AI94">
        <f t="shared" si="57"/>
        <v>0.41712524045057464</v>
      </c>
      <c r="AJ94">
        <f t="shared" si="58"/>
        <v>0.86857979212619874</v>
      </c>
      <c r="AK94">
        <f t="shared" si="59"/>
        <v>-0.2357682034657724</v>
      </c>
      <c r="AL94">
        <f t="shared" si="60"/>
        <v>-2.7572198322417796</v>
      </c>
      <c r="AM94">
        <f t="shared" si="61"/>
        <v>-5.1390610861037889</v>
      </c>
      <c r="AN94" s="100">
        <f t="shared" si="62"/>
        <v>41.614750497986641</v>
      </c>
      <c r="AO94" s="100">
        <f t="shared" si="62"/>
        <v>41.618868064008659</v>
      </c>
      <c r="AP94" s="100">
        <f t="shared" si="62"/>
        <v>41.6097141290278</v>
      </c>
      <c r="AQ94" s="100">
        <f t="shared" si="62"/>
        <v>41.630178263977641</v>
      </c>
      <c r="AR94" s="100">
        <f t="shared" si="62"/>
        <v>41.584975266623296</v>
      </c>
      <c r="AS94" s="100">
        <f t="shared" si="62"/>
        <v>41.687752306250111</v>
      </c>
      <c r="AT94" s="100">
        <f t="shared" si="62"/>
        <v>41.46665383078038</v>
      </c>
      <c r="AU94" s="100">
        <f t="shared" si="63"/>
        <v>42.056117539288081</v>
      </c>
      <c r="AW94" s="65">
        <v>26000</v>
      </c>
      <c r="AX94" s="71">
        <f t="shared" si="36"/>
        <v>7.0577041721468512E-3</v>
      </c>
      <c r="AY94">
        <f t="shared" si="37"/>
        <v>2.8033979925463429E-3</v>
      </c>
      <c r="AZ94">
        <f t="shared" si="38"/>
        <v>4.2543061796005083E-3</v>
      </c>
      <c r="BA94">
        <f t="shared" si="39"/>
        <v>0.6820788339323961</v>
      </c>
      <c r="BB94">
        <f t="shared" si="40"/>
        <v>0.99051579211118568</v>
      </c>
      <c r="BC94">
        <f t="shared" si="41"/>
        <v>-2.1009177046341905</v>
      </c>
      <c r="BD94">
        <f t="shared" si="42"/>
        <v>-1.7451701664008028</v>
      </c>
      <c r="BE94">
        <f t="shared" si="46"/>
        <v>61.442550251571134</v>
      </c>
      <c r="BF94">
        <f t="shared" si="46"/>
        <v>61.442555144422691</v>
      </c>
      <c r="BG94">
        <f t="shared" si="46"/>
        <v>61.4425982512019</v>
      </c>
      <c r="BH94">
        <f t="shared" si="45"/>
        <v>61.442977592049616</v>
      </c>
      <c r="BI94">
        <f t="shared" si="45"/>
        <v>61.446282675080553</v>
      </c>
      <c r="BJ94">
        <f t="shared" si="45"/>
        <v>61.472932885529573</v>
      </c>
      <c r="BK94">
        <f t="shared" si="45"/>
        <v>61.622882105163491</v>
      </c>
      <c r="BL94">
        <f t="shared" si="43"/>
        <v>62.060975012085841</v>
      </c>
    </row>
    <row r="95" spans="1:64">
      <c r="A95" s="48" t="s">
        <v>286</v>
      </c>
      <c r="B95" s="49" t="s">
        <v>93</v>
      </c>
      <c r="C95" s="48">
        <v>42301.614000000001</v>
      </c>
      <c r="D95" s="48" t="s">
        <v>107</v>
      </c>
      <c r="E95">
        <f t="shared" si="47"/>
        <v>1925.4863909726794</v>
      </c>
      <c r="F95">
        <f t="shared" si="48"/>
        <v>1925.5</v>
      </c>
      <c r="G95">
        <f t="shared" si="49"/>
        <v>-4.6380839994526468E-3</v>
      </c>
      <c r="I95">
        <f t="shared" si="66"/>
        <v>-4.6380839994526468E-3</v>
      </c>
      <c r="Q95" s="2">
        <f t="shared" si="50"/>
        <v>27283.114000000001</v>
      </c>
      <c r="S95" s="3">
        <f t="shared" si="67"/>
        <v>0.1</v>
      </c>
      <c r="Z95">
        <f t="shared" si="51"/>
        <v>1925.5</v>
      </c>
      <c r="AA95" s="100">
        <f t="shared" si="52"/>
        <v>4.4350627662229974E-3</v>
      </c>
      <c r="AB95" s="100">
        <f t="shared" si="53"/>
        <v>-1.2209448539424116E-2</v>
      </c>
      <c r="AC95" s="100">
        <f t="shared" si="54"/>
        <v>-4.6380839994526468E-3</v>
      </c>
      <c r="AD95" s="100">
        <f t="shared" si="64"/>
        <v>-9.0731467656756451E-3</v>
      </c>
      <c r="AE95" s="100">
        <f t="shared" si="55"/>
        <v>8.2321992231490422E-6</v>
      </c>
      <c r="AF95">
        <f t="shared" si="65"/>
        <v>-4.6380839994526468E-3</v>
      </c>
      <c r="AG95" s="101"/>
      <c r="AH95">
        <f t="shared" si="56"/>
        <v>7.5713645399714691E-3</v>
      </c>
      <c r="AI95">
        <f t="shared" si="57"/>
        <v>0.41756543665043788</v>
      </c>
      <c r="AJ95">
        <f t="shared" si="58"/>
        <v>0.86950138587158576</v>
      </c>
      <c r="AK95">
        <f t="shared" si="59"/>
        <v>-0.23685356341225539</v>
      </c>
      <c r="AL95">
        <f t="shared" si="60"/>
        <v>-2.7553570484961964</v>
      </c>
      <c r="AM95">
        <f t="shared" si="61"/>
        <v>-5.1136532890727793</v>
      </c>
      <c r="AN95" s="100">
        <f t="shared" si="62"/>
        <v>41.618221272755996</v>
      </c>
      <c r="AO95" s="100">
        <f t="shared" si="62"/>
        <v>41.622254071359336</v>
      </c>
      <c r="AP95" s="100">
        <f t="shared" si="62"/>
        <v>41.613258090395746</v>
      </c>
      <c r="AQ95" s="100">
        <f t="shared" si="62"/>
        <v>41.63343701290178</v>
      </c>
      <c r="AR95" s="100">
        <f t="shared" si="62"/>
        <v>41.588713060427956</v>
      </c>
      <c r="AS95" s="100">
        <f t="shared" si="62"/>
        <v>41.690751697888835</v>
      </c>
      <c r="AT95" s="100">
        <f t="shared" si="62"/>
        <v>41.470555174274764</v>
      </c>
      <c r="AU95" s="100">
        <f t="shared" si="63"/>
        <v>42.061102034827492</v>
      </c>
      <c r="AW95" s="65">
        <v>26500</v>
      </c>
      <c r="AX95" s="71">
        <f t="shared" si="36"/>
        <v>3.5897229867338765E-3</v>
      </c>
      <c r="AY95">
        <f t="shared" si="37"/>
        <v>3.4607683018583954E-3</v>
      </c>
      <c r="AZ95">
        <f t="shared" si="38"/>
        <v>1.2895468487548114E-4</v>
      </c>
      <c r="BA95">
        <f t="shared" si="39"/>
        <v>1.0677144865720538</v>
      </c>
      <c r="BB95">
        <f t="shared" si="40"/>
        <v>0.71381747723425071</v>
      </c>
      <c r="BC95">
        <f t="shared" si="41"/>
        <v>-1.4628904666594349</v>
      </c>
      <c r="BD95">
        <f t="shared" si="42"/>
        <v>-0.89752358966494772</v>
      </c>
      <c r="BE95">
        <f t="shared" si="46"/>
        <v>62.022191342557804</v>
      </c>
      <c r="BF95">
        <f t="shared" si="46"/>
        <v>62.024706842987577</v>
      </c>
      <c r="BG95">
        <f t="shared" si="46"/>
        <v>62.030474633055768</v>
      </c>
      <c r="BH95">
        <f t="shared" si="45"/>
        <v>62.043571965076374</v>
      </c>
      <c r="BI95">
        <f t="shared" si="45"/>
        <v>62.0726939225666</v>
      </c>
      <c r="BJ95">
        <f t="shared" si="45"/>
        <v>62.134756026248674</v>
      </c>
      <c r="BK95">
        <f t="shared" si="45"/>
        <v>62.257504580990208</v>
      </c>
      <c r="BL95">
        <f t="shared" si="43"/>
        <v>62.476349640370088</v>
      </c>
    </row>
    <row r="96" spans="1:64">
      <c r="A96" s="48" t="s">
        <v>286</v>
      </c>
      <c r="B96" s="49" t="s">
        <v>79</v>
      </c>
      <c r="C96" s="48">
        <v>42302.48</v>
      </c>
      <c r="D96" s="48" t="s">
        <v>107</v>
      </c>
      <c r="E96">
        <f t="shared" si="47"/>
        <v>1928.0274009369411</v>
      </c>
      <c r="F96">
        <f t="shared" si="48"/>
        <v>1928</v>
      </c>
      <c r="G96">
        <f t="shared" si="49"/>
        <v>9.3384959982358851E-3</v>
      </c>
      <c r="I96">
        <f t="shared" si="66"/>
        <v>9.3384959982358851E-3</v>
      </c>
      <c r="Q96" s="2">
        <f t="shared" si="50"/>
        <v>27283.980000000003</v>
      </c>
      <c r="S96" s="3">
        <f t="shared" si="67"/>
        <v>0.1</v>
      </c>
      <c r="Z96">
        <f t="shared" si="51"/>
        <v>1928</v>
      </c>
      <c r="AA96" s="100">
        <f t="shared" si="52"/>
        <v>4.4330633199360994E-3</v>
      </c>
      <c r="AB96" s="100">
        <f t="shared" si="53"/>
        <v>1.7671322583295811E-3</v>
      </c>
      <c r="AC96" s="100">
        <f t="shared" si="54"/>
        <v>9.3384959982358851E-3</v>
      </c>
      <c r="AD96" s="100">
        <f t="shared" si="64"/>
        <v>4.9054326782997856E-3</v>
      </c>
      <c r="AE96" s="100">
        <f t="shared" si="55"/>
        <v>2.406326976133141E-6</v>
      </c>
      <c r="AF96">
        <f t="shared" si="65"/>
        <v>9.3384959982358851E-3</v>
      </c>
      <c r="AG96" s="101"/>
      <c r="AH96">
        <f t="shared" si="56"/>
        <v>7.571363739906304E-3</v>
      </c>
      <c r="AI96">
        <f t="shared" si="57"/>
        <v>0.41774970835716552</v>
      </c>
      <c r="AJ96">
        <f t="shared" si="58"/>
        <v>0.86988503350883062</v>
      </c>
      <c r="AK96">
        <f t="shared" si="59"/>
        <v>-0.23730619243313592</v>
      </c>
      <c r="AL96">
        <f t="shared" si="60"/>
        <v>-2.7545797927498832</v>
      </c>
      <c r="AM96">
        <f t="shared" si="61"/>
        <v>-5.1031231821149241</v>
      </c>
      <c r="AN96" s="100">
        <f t="shared" si="62"/>
        <v>41.619668387480807</v>
      </c>
      <c r="AO96" s="100">
        <f t="shared" si="62"/>
        <v>41.623666117251901</v>
      </c>
      <c r="AP96" s="100">
        <f t="shared" si="62"/>
        <v>41.614735666398701</v>
      </c>
      <c r="AQ96" s="100">
        <f t="shared" si="62"/>
        <v>41.634795908031137</v>
      </c>
      <c r="AR96" s="100">
        <f t="shared" si="62"/>
        <v>41.590271949797625</v>
      </c>
      <c r="AS96" s="100">
        <f t="shared" si="62"/>
        <v>41.692000909466827</v>
      </c>
      <c r="AT96" s="100">
        <f t="shared" si="62"/>
        <v>41.472185062875639</v>
      </c>
      <c r="AU96" s="100">
        <f t="shared" si="63"/>
        <v>42.063178907968911</v>
      </c>
      <c r="AW96" s="65">
        <v>27000</v>
      </c>
      <c r="AX96" s="71">
        <f t="shared" si="36"/>
        <v>-2.0149163118347102E-3</v>
      </c>
      <c r="AY96">
        <f t="shared" si="37"/>
        <v>4.1398688395251799E-3</v>
      </c>
      <c r="AZ96">
        <f t="shared" si="38"/>
        <v>-6.1547851513598902E-3</v>
      </c>
      <c r="BA96">
        <f t="shared" si="39"/>
        <v>1.5957281988029486</v>
      </c>
      <c r="BB96">
        <f t="shared" si="40"/>
        <v>-0.83794200182316592</v>
      </c>
      <c r="BC96">
        <f t="shared" si="41"/>
        <v>0.32554500923731383</v>
      </c>
      <c r="BD96">
        <f t="shared" si="42"/>
        <v>0.16422545126788243</v>
      </c>
      <c r="BE96">
        <f t="shared" si="46"/>
        <v>62.988343277820142</v>
      </c>
      <c r="BF96">
        <f t="shared" si="46"/>
        <v>62.986132177989035</v>
      </c>
      <c r="BG96">
        <f t="shared" si="46"/>
        <v>62.98257423788349</v>
      </c>
      <c r="BH96">
        <f t="shared" si="45"/>
        <v>62.976853074134567</v>
      </c>
      <c r="BI96">
        <f t="shared" si="45"/>
        <v>62.967663378716047</v>
      </c>
      <c r="BJ96">
        <f t="shared" si="45"/>
        <v>62.952926089993646</v>
      </c>
      <c r="BK96">
        <f t="shared" si="45"/>
        <v>62.929345944181506</v>
      </c>
      <c r="BL96">
        <f t="shared" si="43"/>
        <v>62.891724268654336</v>
      </c>
    </row>
    <row r="97" spans="1:64">
      <c r="A97" s="48" t="s">
        <v>286</v>
      </c>
      <c r="B97" s="49" t="s">
        <v>93</v>
      </c>
      <c r="C97" s="48">
        <v>42302.644999999997</v>
      </c>
      <c r="D97" s="48" t="s">
        <v>107</v>
      </c>
      <c r="E97">
        <f t="shared" si="47"/>
        <v>1928.5115425582878</v>
      </c>
      <c r="F97">
        <f t="shared" si="48"/>
        <v>1928.5</v>
      </c>
      <c r="G97">
        <f t="shared" si="49"/>
        <v>3.9338119968306273E-3</v>
      </c>
      <c r="I97">
        <f t="shared" si="66"/>
        <v>3.9338119968306273E-3</v>
      </c>
      <c r="Q97" s="2">
        <f t="shared" si="50"/>
        <v>27284.144999999997</v>
      </c>
      <c r="S97" s="3">
        <f t="shared" si="67"/>
        <v>0.1</v>
      </c>
      <c r="Z97">
        <f t="shared" si="51"/>
        <v>1928.5</v>
      </c>
      <c r="AA97" s="100">
        <f t="shared" si="52"/>
        <v>4.4326615926504895E-3</v>
      </c>
      <c r="AB97" s="100">
        <f t="shared" si="53"/>
        <v>-3.6375496798437277E-3</v>
      </c>
      <c r="AC97" s="100">
        <f t="shared" si="54"/>
        <v>3.9338119968306273E-3</v>
      </c>
      <c r="AD97" s="100">
        <f t="shared" si="64"/>
        <v>-4.9884959581986219E-4</v>
      </c>
      <c r="AE97" s="100">
        <f t="shared" si="55"/>
        <v>2.4885091924963989E-8</v>
      </c>
      <c r="AF97">
        <f t="shared" si="65"/>
        <v>3.9338119968306273E-3</v>
      </c>
      <c r="AG97" s="101"/>
      <c r="AH97">
        <f t="shared" si="56"/>
        <v>7.571361676674355E-3</v>
      </c>
      <c r="AI97">
        <f t="shared" si="57"/>
        <v>0.41778662334538996</v>
      </c>
      <c r="AJ97">
        <f t="shared" si="58"/>
        <v>0.86996173827010503</v>
      </c>
      <c r="AK97">
        <f t="shared" si="59"/>
        <v>-0.2373967462492178</v>
      </c>
      <c r="AL97">
        <f t="shared" si="60"/>
        <v>-2.7544242639543275</v>
      </c>
      <c r="AM97">
        <f t="shared" si="61"/>
        <v>-5.1010211218542612</v>
      </c>
      <c r="AN97" s="100">
        <f t="shared" si="62"/>
        <v>41.619957878310089</v>
      </c>
      <c r="AO97" s="100">
        <f t="shared" si="62"/>
        <v>41.623948612148794</v>
      </c>
      <c r="AP97" s="100">
        <f t="shared" si="62"/>
        <v>41.615031246966993</v>
      </c>
      <c r="AQ97" s="100">
        <f t="shared" si="62"/>
        <v>41.635067764153625</v>
      </c>
      <c r="AR97" s="100">
        <f t="shared" si="62"/>
        <v>41.590583831498442</v>
      </c>
      <c r="AS97" s="100">
        <f t="shared" si="62"/>
        <v>41.692250714860144</v>
      </c>
      <c r="AT97" s="100">
        <f t="shared" si="62"/>
        <v>41.472511346437486</v>
      </c>
      <c r="AU97" s="100">
        <f t="shared" si="63"/>
        <v>42.063594282597194</v>
      </c>
      <c r="AW97" s="65">
        <v>27500</v>
      </c>
      <c r="AX97" s="71">
        <f t="shared" si="36"/>
        <v>-2.5348996195065261E-3</v>
      </c>
      <c r="AY97">
        <f t="shared" si="37"/>
        <v>4.8406996055466965E-3</v>
      </c>
      <c r="AZ97">
        <f t="shared" si="38"/>
        <v>-7.3755992250532226E-3</v>
      </c>
      <c r="BA97">
        <f t="shared" si="39"/>
        <v>0.91133702194373079</v>
      </c>
      <c r="BB97">
        <f t="shared" si="40"/>
        <v>-0.68990244890083896</v>
      </c>
      <c r="BC97">
        <f t="shared" si="41"/>
        <v>1.7122820323927759</v>
      </c>
      <c r="BD97">
        <f t="shared" si="42"/>
        <v>1.1525306963594792</v>
      </c>
      <c r="BE97">
        <f t="shared" si="46"/>
        <v>63.837916938964689</v>
      </c>
      <c r="BF97">
        <f t="shared" si="46"/>
        <v>63.836998892025221</v>
      </c>
      <c r="BG97">
        <f t="shared" si="46"/>
        <v>63.834280448100813</v>
      </c>
      <c r="BH97">
        <f t="shared" si="45"/>
        <v>63.826297762620385</v>
      </c>
      <c r="BI97">
        <f t="shared" si="45"/>
        <v>63.803402118408556</v>
      </c>
      <c r="BJ97">
        <f t="shared" si="45"/>
        <v>63.741596097082379</v>
      </c>
      <c r="BK97">
        <f t="shared" si="45"/>
        <v>63.59478900481173</v>
      </c>
      <c r="BL97">
        <f t="shared" si="43"/>
        <v>63.307098896938591</v>
      </c>
    </row>
    <row r="98" spans="1:64">
      <c r="A98" s="48" t="s">
        <v>286</v>
      </c>
      <c r="B98" s="49" t="s">
        <v>79</v>
      </c>
      <c r="C98" s="48">
        <v>42303.489000000001</v>
      </c>
      <c r="D98" s="48" t="s">
        <v>107</v>
      </c>
      <c r="E98">
        <f t="shared" si="47"/>
        <v>1930.9880003063759</v>
      </c>
      <c r="F98">
        <f t="shared" si="48"/>
        <v>1931</v>
      </c>
      <c r="G98">
        <f t="shared" si="49"/>
        <v>-4.0896080026868731E-3</v>
      </c>
      <c r="I98">
        <f t="shared" si="66"/>
        <v>-4.0896080026868731E-3</v>
      </c>
      <c r="Q98" s="2">
        <f t="shared" si="50"/>
        <v>27284.989000000001</v>
      </c>
      <c r="S98" s="3">
        <f t="shared" si="67"/>
        <v>0.1</v>
      </c>
      <c r="Z98">
        <f t="shared" si="51"/>
        <v>1931</v>
      </c>
      <c r="AA98" s="100">
        <f t="shared" si="52"/>
        <v>4.4306437578942384E-3</v>
      </c>
      <c r="AB98" s="100">
        <f t="shared" si="53"/>
        <v>-1.1660949838919859E-2</v>
      </c>
      <c r="AC98" s="100">
        <f t="shared" si="54"/>
        <v>-4.0896080026868731E-3</v>
      </c>
      <c r="AD98" s="100">
        <f t="shared" si="64"/>
        <v>-8.5202517605811115E-3</v>
      </c>
      <c r="AE98" s="100">
        <f t="shared" si="55"/>
        <v>7.2594690063685535E-6</v>
      </c>
      <c r="AF98">
        <f t="shared" si="65"/>
        <v>-4.0896080026868731E-3</v>
      </c>
      <c r="AG98" s="101"/>
      <c r="AH98">
        <f t="shared" si="56"/>
        <v>7.5713418362329862E-3</v>
      </c>
      <c r="AI98">
        <f t="shared" si="57"/>
        <v>0.41797150207195066</v>
      </c>
      <c r="AJ98">
        <f t="shared" si="58"/>
        <v>0.87034513800766788</v>
      </c>
      <c r="AK98">
        <f t="shared" si="59"/>
        <v>-0.2378496556333371</v>
      </c>
      <c r="AL98">
        <f t="shared" si="60"/>
        <v>-2.7536462308477021</v>
      </c>
      <c r="AM98">
        <f t="shared" si="61"/>
        <v>-5.0905305493344279</v>
      </c>
      <c r="AN98" s="100">
        <f t="shared" si="62"/>
        <v>41.621405672557096</v>
      </c>
      <c r="AO98" s="100">
        <f t="shared" si="62"/>
        <v>41.625361516268832</v>
      </c>
      <c r="AP98" s="100">
        <f t="shared" si="62"/>
        <v>41.616509476785076</v>
      </c>
      <c r="AQ98" s="100">
        <f t="shared" si="62"/>
        <v>41.636427432217111</v>
      </c>
      <c r="AR98" s="100">
        <f t="shared" si="62"/>
        <v>41.592143758185536</v>
      </c>
      <c r="AS98" s="100">
        <f t="shared" si="62"/>
        <v>41.69349955979407</v>
      </c>
      <c r="AT98" s="100">
        <f t="shared" si="62"/>
        <v>41.47414429430053</v>
      </c>
      <c r="AU98" s="100">
        <f t="shared" si="63"/>
        <v>42.065671155738613</v>
      </c>
      <c r="AW98" s="65">
        <v>28000</v>
      </c>
      <c r="AX98" s="71">
        <f t="shared" si="36"/>
        <v>-2.6186237100906708E-5</v>
      </c>
      <c r="AY98">
        <f t="shared" si="37"/>
        <v>5.5632605999229416E-3</v>
      </c>
      <c r="AZ98">
        <f t="shared" si="38"/>
        <v>-5.5894468370238483E-3</v>
      </c>
      <c r="BA98">
        <f t="shared" si="39"/>
        <v>0.62521352396521856</v>
      </c>
      <c r="BB98">
        <f t="shared" si="40"/>
        <v>-0.2611665365498741</v>
      </c>
      <c r="BC98">
        <f t="shared" si="41"/>
        <v>2.2094058352295476</v>
      </c>
      <c r="BD98">
        <f t="shared" si="42"/>
        <v>1.9878305031528221</v>
      </c>
      <c r="BE98">
        <f t="shared" si="46"/>
        <v>64.3503668235101</v>
      </c>
      <c r="BF98">
        <f t="shared" si="46"/>
        <v>64.350366810278857</v>
      </c>
      <c r="BG98">
        <f t="shared" si="46"/>
        <v>64.350366407598656</v>
      </c>
      <c r="BH98">
        <f t="shared" si="45"/>
        <v>64.350354153900113</v>
      </c>
      <c r="BI98">
        <f t="shared" si="45"/>
        <v>64.349982631726334</v>
      </c>
      <c r="BJ98">
        <f t="shared" si="45"/>
        <v>64.339750852822959</v>
      </c>
      <c r="BK98">
        <f t="shared" si="45"/>
        <v>64.211304729585351</v>
      </c>
      <c r="BL98">
        <f t="shared" si="43"/>
        <v>63.722473525222838</v>
      </c>
    </row>
    <row r="99" spans="1:64">
      <c r="A99" s="48" t="s">
        <v>286</v>
      </c>
      <c r="B99" s="49" t="s">
        <v>79</v>
      </c>
      <c r="C99" s="48">
        <v>42304.516000000003</v>
      </c>
      <c r="D99" s="48" t="s">
        <v>107</v>
      </c>
      <c r="E99">
        <f t="shared" si="47"/>
        <v>1934.0014151254247</v>
      </c>
      <c r="F99">
        <f t="shared" si="48"/>
        <v>1934</v>
      </c>
      <c r="G99">
        <f t="shared" si="49"/>
        <v>4.8228800005745143E-4</v>
      </c>
      <c r="I99">
        <f t="shared" si="66"/>
        <v>4.8228800005745143E-4</v>
      </c>
      <c r="Q99" s="2">
        <f t="shared" si="50"/>
        <v>27286.016000000003</v>
      </c>
      <c r="S99" s="3">
        <f t="shared" si="67"/>
        <v>0.1</v>
      </c>
      <c r="Z99">
        <f t="shared" si="51"/>
        <v>1934</v>
      </c>
      <c r="AA99" s="100">
        <f t="shared" si="52"/>
        <v>4.4282021001781306E-3</v>
      </c>
      <c r="AB99" s="100">
        <f t="shared" si="53"/>
        <v>-7.0890090545397489E-3</v>
      </c>
      <c r="AC99" s="100">
        <f t="shared" si="54"/>
        <v>4.8228800005745143E-4</v>
      </c>
      <c r="AD99" s="100">
        <f t="shared" si="64"/>
        <v>-3.9459141001206791E-3</v>
      </c>
      <c r="AE99" s="100">
        <f t="shared" si="55"/>
        <v>1.5570238085531189E-6</v>
      </c>
      <c r="AF99">
        <f t="shared" si="65"/>
        <v>4.8228800005745143E-4</v>
      </c>
      <c r="AG99" s="101"/>
      <c r="AH99">
        <f t="shared" si="56"/>
        <v>7.5712970545972003E-3</v>
      </c>
      <c r="AI99">
        <f t="shared" si="57"/>
        <v>0.41819402619970014</v>
      </c>
      <c r="AJ99">
        <f t="shared" si="58"/>
        <v>0.87080494416799425</v>
      </c>
      <c r="AK99">
        <f t="shared" si="59"/>
        <v>-0.23839345615088339</v>
      </c>
      <c r="AL99">
        <f t="shared" si="60"/>
        <v>-2.7527117328736659</v>
      </c>
      <c r="AM99">
        <f t="shared" si="61"/>
        <v>-5.0779850821754202</v>
      </c>
      <c r="AN99" s="100">
        <f t="shared" si="62"/>
        <v>41.623143775513412</v>
      </c>
      <c r="AO99" s="100">
        <f t="shared" si="62"/>
        <v>41.627057948912736</v>
      </c>
      <c r="AP99" s="100">
        <f t="shared" si="62"/>
        <v>41.61828407225854</v>
      </c>
      <c r="AQ99" s="100">
        <f t="shared" si="62"/>
        <v>41.638059891008602</v>
      </c>
      <c r="AR99" s="100">
        <f t="shared" si="62"/>
        <v>41.594016807926664</v>
      </c>
      <c r="AS99" s="100">
        <f t="shared" si="62"/>
        <v>41.694997779463634</v>
      </c>
      <c r="AT99" s="100">
        <f t="shared" si="62"/>
        <v>41.476107199873695</v>
      </c>
      <c r="AU99" s="100">
        <f t="shared" si="63"/>
        <v>42.068163403508322</v>
      </c>
      <c r="AW99" s="65">
        <v>28500</v>
      </c>
      <c r="AX99" s="71">
        <f t="shared" si="36"/>
        <v>3.0269173146937924E-3</v>
      </c>
      <c r="AY99">
        <f t="shared" si="37"/>
        <v>6.3075518226539291E-3</v>
      </c>
      <c r="AZ99">
        <f t="shared" si="38"/>
        <v>-3.2806345079601368E-3</v>
      </c>
      <c r="BA99">
        <f t="shared" si="39"/>
        <v>0.50231979285309802</v>
      </c>
      <c r="BB99">
        <f t="shared" si="40"/>
        <v>1.0478186235397431E-2</v>
      </c>
      <c r="BC99">
        <f t="shared" si="41"/>
        <v>2.484114697205078</v>
      </c>
      <c r="BD99">
        <f t="shared" si="42"/>
        <v>2.9315497262779702</v>
      </c>
      <c r="BE99">
        <f t="shared" si="46"/>
        <v>64.732671194511411</v>
      </c>
      <c r="BF99">
        <f t="shared" si="46"/>
        <v>64.732666041924773</v>
      </c>
      <c r="BG99">
        <f t="shared" si="46"/>
        <v>64.732691329419467</v>
      </c>
      <c r="BH99">
        <f t="shared" si="45"/>
        <v>64.732567207362763</v>
      </c>
      <c r="BI99">
        <f t="shared" si="45"/>
        <v>64.733176021815694</v>
      </c>
      <c r="BJ99">
        <f t="shared" si="45"/>
        <v>64.730179366782266</v>
      </c>
      <c r="BK99">
        <f t="shared" si="45"/>
        <v>64.744685136673397</v>
      </c>
      <c r="BL99">
        <f t="shared" si="43"/>
        <v>64.137848153507079</v>
      </c>
    </row>
    <row r="100" spans="1:64">
      <c r="A100" s="48" t="s">
        <v>286</v>
      </c>
      <c r="B100" s="49" t="s">
        <v>79</v>
      </c>
      <c r="C100" s="48">
        <v>42306.567999999999</v>
      </c>
      <c r="D100" s="48" t="s">
        <v>107</v>
      </c>
      <c r="E100">
        <f t="shared" si="47"/>
        <v>1940.0223763802105</v>
      </c>
      <c r="F100">
        <f t="shared" si="48"/>
        <v>1940</v>
      </c>
      <c r="G100">
        <f t="shared" si="49"/>
        <v>7.6260799978626892E-3</v>
      </c>
      <c r="I100">
        <f t="shared" si="66"/>
        <v>7.6260799978626892E-3</v>
      </c>
      <c r="Q100" s="2">
        <f t="shared" si="50"/>
        <v>27288.067999999999</v>
      </c>
      <c r="S100" s="3">
        <f t="shared" si="67"/>
        <v>0.1</v>
      </c>
      <c r="Z100">
        <f t="shared" si="51"/>
        <v>1940</v>
      </c>
      <c r="AA100" s="100">
        <f t="shared" si="52"/>
        <v>4.423252368527658E-3</v>
      </c>
      <c r="AB100" s="100">
        <f t="shared" si="53"/>
        <v>5.4941269619979312E-5</v>
      </c>
      <c r="AC100" s="100">
        <f t="shared" si="54"/>
        <v>7.6260799978626892E-3</v>
      </c>
      <c r="AD100" s="100">
        <f t="shared" si="64"/>
        <v>3.2028276293350312E-3</v>
      </c>
      <c r="AE100" s="100">
        <f t="shared" si="55"/>
        <v>1.0258104823231857E-6</v>
      </c>
      <c r="AF100">
        <f t="shared" si="65"/>
        <v>7.6260799978626892E-3</v>
      </c>
      <c r="AG100" s="101"/>
      <c r="AH100">
        <f t="shared" si="56"/>
        <v>7.5711387282427099E-3</v>
      </c>
      <c r="AI100">
        <f t="shared" si="57"/>
        <v>0.41864127443439758</v>
      </c>
      <c r="AJ100">
        <f t="shared" si="58"/>
        <v>0.87172365770001425</v>
      </c>
      <c r="AK100">
        <f t="shared" si="59"/>
        <v>-0.2394820730117746</v>
      </c>
      <c r="AL100">
        <f t="shared" si="60"/>
        <v>-2.7508399144740268</v>
      </c>
      <c r="AM100">
        <f t="shared" si="61"/>
        <v>-5.05303445293056</v>
      </c>
      <c r="AN100" s="100">
        <f t="shared" si="62"/>
        <v>41.626622445873728</v>
      </c>
      <c r="AO100" s="100">
        <f t="shared" si="62"/>
        <v>41.630453931426956</v>
      </c>
      <c r="AP100" s="100">
        <f t="shared" si="62"/>
        <v>41.621835620818949</v>
      </c>
      <c r="AQ100" s="100">
        <f t="shared" si="62"/>
        <v>41.641327643319649</v>
      </c>
      <c r="AR100" s="100">
        <f t="shared" si="62"/>
        <v>41.597766616482673</v>
      </c>
      <c r="AS100" s="100">
        <f t="shared" si="62"/>
        <v>41.697992967830231</v>
      </c>
      <c r="AT100" s="100">
        <f t="shared" si="62"/>
        <v>41.480044046593598</v>
      </c>
      <c r="AU100" s="100">
        <f t="shared" si="63"/>
        <v>42.073147899047733</v>
      </c>
      <c r="AW100" s="65">
        <v>29000</v>
      </c>
      <c r="AX100" s="71">
        <f t="shared" si="36"/>
        <v>6.1148049898685931E-3</v>
      </c>
      <c r="AY100">
        <f t="shared" si="37"/>
        <v>7.0735732737396452E-3</v>
      </c>
      <c r="AZ100">
        <f t="shared" si="38"/>
        <v>-9.5876828387105235E-4</v>
      </c>
      <c r="BA100">
        <f t="shared" si="39"/>
        <v>0.43781458752818847</v>
      </c>
      <c r="BB100">
        <f t="shared" si="40"/>
        <v>0.20223647832002065</v>
      </c>
      <c r="BC100">
        <f t="shared" si="41"/>
        <v>2.677277370140601</v>
      </c>
      <c r="BD100">
        <f t="shared" si="42"/>
        <v>4.2297526050456566</v>
      </c>
      <c r="BE100">
        <f t="shared" si="46"/>
        <v>65.053844999332583</v>
      </c>
      <c r="BF100">
        <f t="shared" si="46"/>
        <v>65.052432327164951</v>
      </c>
      <c r="BG100">
        <f t="shared" si="46"/>
        <v>65.056136917518629</v>
      </c>
      <c r="BH100">
        <f t="shared" si="45"/>
        <v>65.046383250887672</v>
      </c>
      <c r="BI100">
        <f t="shared" si="45"/>
        <v>65.071802007215936</v>
      </c>
      <c r="BJ100">
        <f t="shared" si="45"/>
        <v>65.003641738946811</v>
      </c>
      <c r="BK100">
        <f t="shared" si="45"/>
        <v>65.174861032820587</v>
      </c>
      <c r="BL100">
        <f t="shared" si="43"/>
        <v>64.553222781791334</v>
      </c>
    </row>
    <row r="101" spans="1:64">
      <c r="A101" s="48" t="s">
        <v>286</v>
      </c>
      <c r="B101" s="49" t="s">
        <v>79</v>
      </c>
      <c r="C101" s="48">
        <v>42318.506000000001</v>
      </c>
      <c r="D101" s="48" t="s">
        <v>107</v>
      </c>
      <c r="E101">
        <f t="shared" si="47"/>
        <v>1975.050756233906</v>
      </c>
      <c r="F101">
        <f t="shared" si="48"/>
        <v>1975</v>
      </c>
      <c r="G101">
        <f t="shared" si="49"/>
        <v>1.7298200000368524E-2</v>
      </c>
      <c r="I101">
        <f t="shared" si="66"/>
        <v>1.7298200000368524E-2</v>
      </c>
      <c r="Q101" s="2">
        <f t="shared" si="50"/>
        <v>27300.006000000001</v>
      </c>
      <c r="S101" s="3">
        <f t="shared" si="67"/>
        <v>0.1</v>
      </c>
      <c r="Z101">
        <f t="shared" si="51"/>
        <v>1975</v>
      </c>
      <c r="AA101" s="100">
        <f t="shared" si="52"/>
        <v>4.3926012553000462E-3</v>
      </c>
      <c r="AB101" s="100">
        <f t="shared" si="53"/>
        <v>9.729824886882241E-3</v>
      </c>
      <c r="AC101" s="100">
        <f t="shared" si="54"/>
        <v>1.7298200000368524E-2</v>
      </c>
      <c r="AD101" s="100">
        <f t="shared" si="64"/>
        <v>1.2905598745068478E-2</v>
      </c>
      <c r="AE101" s="100">
        <f t="shared" si="55"/>
        <v>1.6655447896871307E-5</v>
      </c>
      <c r="AF101">
        <f t="shared" si="65"/>
        <v>1.7298200000368524E-2</v>
      </c>
      <c r="AG101" s="101"/>
      <c r="AH101">
        <f t="shared" si="56"/>
        <v>7.5683751134862833E-3</v>
      </c>
      <c r="AI101">
        <f t="shared" si="57"/>
        <v>0.42130955621902522</v>
      </c>
      <c r="AJ101">
        <f t="shared" si="58"/>
        <v>0.87705855937279043</v>
      </c>
      <c r="AK101">
        <f t="shared" si="59"/>
        <v>-0.24585971886800975</v>
      </c>
      <c r="AL101">
        <f t="shared" si="60"/>
        <v>-2.7398445501896664</v>
      </c>
      <c r="AM101">
        <f t="shared" si="61"/>
        <v>-4.9111049567713838</v>
      </c>
      <c r="AN101" s="100">
        <f t="shared" ref="AN101:AT116" si="68">$AU101+$AB$7*SIN(AO101)</f>
        <v>41.646981265828572</v>
      </c>
      <c r="AO101" s="100">
        <f t="shared" si="68"/>
        <v>41.650348248163354</v>
      </c>
      <c r="AP101" s="100">
        <f t="shared" si="68"/>
        <v>41.64261591111341</v>
      </c>
      <c r="AQ101" s="100">
        <f t="shared" si="68"/>
        <v>41.660467871815392</v>
      </c>
      <c r="AR101" s="100">
        <f t="shared" si="68"/>
        <v>41.619737597032</v>
      </c>
      <c r="AS101" s="100">
        <f t="shared" si="68"/>
        <v>41.715435764727005</v>
      </c>
      <c r="AT101" s="100">
        <f t="shared" si="68"/>
        <v>41.503303490240384</v>
      </c>
      <c r="AU101" s="100">
        <f t="shared" si="63"/>
        <v>42.102224123027632</v>
      </c>
      <c r="AW101" s="65">
        <v>29500</v>
      </c>
      <c r="AX101" s="71">
        <f t="shared" si="36"/>
        <v>9.0860359774177449E-3</v>
      </c>
      <c r="AY101">
        <f t="shared" si="37"/>
        <v>7.8613249531800863E-3</v>
      </c>
      <c r="AZ101">
        <f t="shared" si="38"/>
        <v>1.224711024237658E-3</v>
      </c>
      <c r="BA101">
        <f t="shared" si="39"/>
        <v>0.40097766435191806</v>
      </c>
      <c r="BB101">
        <f t="shared" si="40"/>
        <v>0.35153618222577637</v>
      </c>
      <c r="BC101">
        <f t="shared" si="41"/>
        <v>2.8328478331408373</v>
      </c>
      <c r="BD101">
        <f t="shared" si="42"/>
        <v>6.426302057258785</v>
      </c>
      <c r="BE101">
        <f t="shared" si="46"/>
        <v>65.343286154063648</v>
      </c>
      <c r="BF101">
        <f t="shared" si="46"/>
        <v>65.335029792689127</v>
      </c>
      <c r="BG101">
        <f t="shared" si="46"/>
        <v>65.351284496187191</v>
      </c>
      <c r="BH101">
        <f t="shared" si="45"/>
        <v>65.319093888657918</v>
      </c>
      <c r="BI101">
        <f t="shared" si="45"/>
        <v>65.382137620411314</v>
      </c>
      <c r="BJ101">
        <f t="shared" si="45"/>
        <v>65.255663819077526</v>
      </c>
      <c r="BK101">
        <f t="shared" si="45"/>
        <v>65.499315172615894</v>
      </c>
      <c r="BL101">
        <f t="shared" si="43"/>
        <v>64.968597410075589</v>
      </c>
    </row>
    <row r="102" spans="1:64">
      <c r="A102" s="48" t="s">
        <v>327</v>
      </c>
      <c r="B102" s="49" t="s">
        <v>93</v>
      </c>
      <c r="C102" s="48">
        <v>42337.411</v>
      </c>
      <c r="D102" s="48" t="s">
        <v>107</v>
      </c>
      <c r="E102">
        <f t="shared" si="47"/>
        <v>2030.5216492757863</v>
      </c>
      <c r="F102">
        <f t="shared" si="48"/>
        <v>2030.5</v>
      </c>
      <c r="G102">
        <f t="shared" si="49"/>
        <v>7.378276000963524E-3</v>
      </c>
      <c r="I102">
        <f t="shared" si="66"/>
        <v>7.378276000963524E-3</v>
      </c>
      <c r="Q102" s="2">
        <f t="shared" si="50"/>
        <v>27318.911</v>
      </c>
      <c r="S102" s="3">
        <f t="shared" si="67"/>
        <v>0.1</v>
      </c>
      <c r="Z102">
        <f t="shared" si="51"/>
        <v>2030.5</v>
      </c>
      <c r="AA102" s="100">
        <f t="shared" si="52"/>
        <v>4.3376749510329136E-3</v>
      </c>
      <c r="AB102" s="100">
        <f t="shared" si="53"/>
        <v>-1.7917612196528213E-4</v>
      </c>
      <c r="AC102" s="100">
        <f t="shared" si="54"/>
        <v>7.378276000963524E-3</v>
      </c>
      <c r="AD102" s="100">
        <f t="shared" si="64"/>
        <v>3.0406010499306104E-3</v>
      </c>
      <c r="AE102" s="100">
        <f t="shared" si="55"/>
        <v>9.2452547448391307E-7</v>
      </c>
      <c r="AF102">
        <f t="shared" si="65"/>
        <v>7.378276000963524E-3</v>
      </c>
      <c r="AG102" s="101"/>
      <c r="AH102">
        <f t="shared" si="56"/>
        <v>7.5574521229288061E-3</v>
      </c>
      <c r="AI102">
        <f t="shared" si="57"/>
        <v>0.42575539088016767</v>
      </c>
      <c r="AJ102">
        <f t="shared" si="58"/>
        <v>0.88543023224304429</v>
      </c>
      <c r="AK102">
        <f t="shared" si="59"/>
        <v>-0.25607178677489906</v>
      </c>
      <c r="AL102">
        <f t="shared" si="60"/>
        <v>-2.7221301076753726</v>
      </c>
      <c r="AM102">
        <f t="shared" si="61"/>
        <v>-4.6978898553922237</v>
      </c>
      <c r="AN102" s="100">
        <f t="shared" si="68"/>
        <v>41.679506435057476</v>
      </c>
      <c r="AO102" s="100">
        <f t="shared" si="68"/>
        <v>41.682202388072831</v>
      </c>
      <c r="AP102" s="100">
        <f t="shared" si="68"/>
        <v>41.675790585170226</v>
      </c>
      <c r="AQ102" s="100">
        <f t="shared" si="68"/>
        <v>41.691116032971358</v>
      </c>
      <c r="AR102" s="100">
        <f t="shared" si="68"/>
        <v>41.654905811259525</v>
      </c>
      <c r="AS102" s="100">
        <f t="shared" si="68"/>
        <v>41.743026472283681</v>
      </c>
      <c r="AT102" s="100">
        <f t="shared" si="68"/>
        <v>41.541226119869179</v>
      </c>
      <c r="AU102" s="100">
        <f t="shared" si="63"/>
        <v>42.148330706767183</v>
      </c>
      <c r="AW102" s="65">
        <v>30000</v>
      </c>
      <c r="AX102" s="71">
        <f t="shared" si="36"/>
        <v>1.184626190806355E-2</v>
      </c>
      <c r="AY102">
        <f t="shared" si="37"/>
        <v>8.6708068609752734E-3</v>
      </c>
      <c r="AZ102">
        <f t="shared" si="38"/>
        <v>3.1754550470882766E-3</v>
      </c>
      <c r="BA102">
        <f t="shared" si="39"/>
        <v>0.38065911449260947</v>
      </c>
      <c r="BB102">
        <f t="shared" si="40"/>
        <v>0.47478170219036681</v>
      </c>
      <c r="BC102">
        <f t="shared" si="41"/>
        <v>2.9683522978464909</v>
      </c>
      <c r="BD102">
        <f t="shared" si="42"/>
        <v>11.515766351345574</v>
      </c>
      <c r="BE102">
        <f t="shared" si="46"/>
        <v>65.613604497094641</v>
      </c>
      <c r="BF102">
        <f t="shared" si="46"/>
        <v>65.599577475240963</v>
      </c>
      <c r="BG102">
        <f t="shared" si="46"/>
        <v>65.623432851543456</v>
      </c>
      <c r="BH102">
        <f t="shared" si="45"/>
        <v>65.582729555202434</v>
      </c>
      <c r="BI102">
        <f t="shared" si="45"/>
        <v>65.651814974584241</v>
      </c>
      <c r="BJ102">
        <f t="shared" si="45"/>
        <v>65.533388666815128</v>
      </c>
      <c r="BK102">
        <f t="shared" si="45"/>
        <v>65.733510365362804</v>
      </c>
      <c r="BL102">
        <f t="shared" si="43"/>
        <v>65.383972038359829</v>
      </c>
    </row>
    <row r="103" spans="1:64">
      <c r="A103" s="48" t="s">
        <v>327</v>
      </c>
      <c r="B103" s="49" t="s">
        <v>79</v>
      </c>
      <c r="C103" s="48">
        <v>42361.432000000001</v>
      </c>
      <c r="D103" s="48" t="s">
        <v>107</v>
      </c>
      <c r="E103">
        <f t="shared" si="47"/>
        <v>2101.0038667716408</v>
      </c>
      <c r="F103">
        <f t="shared" si="48"/>
        <v>2101</v>
      </c>
      <c r="G103">
        <f t="shared" si="49"/>
        <v>1.3178320004954003E-3</v>
      </c>
      <c r="I103">
        <f t="shared" si="66"/>
        <v>1.3178320004954003E-3</v>
      </c>
      <c r="Q103" s="2">
        <f t="shared" si="50"/>
        <v>27342.932000000001</v>
      </c>
      <c r="S103" s="3">
        <f t="shared" si="67"/>
        <v>0.1</v>
      </c>
      <c r="Z103">
        <f t="shared" si="51"/>
        <v>2101</v>
      </c>
      <c r="AA103" s="100">
        <f t="shared" si="52"/>
        <v>4.2564124067774652E-3</v>
      </c>
      <c r="AB103" s="100">
        <f t="shared" si="53"/>
        <v>-6.2138676201397604E-3</v>
      </c>
      <c r="AC103" s="100">
        <f t="shared" si="54"/>
        <v>1.3178320004954003E-3</v>
      </c>
      <c r="AD103" s="100">
        <f t="shared" si="64"/>
        <v>-2.9385804062820649E-3</v>
      </c>
      <c r="AE103" s="100">
        <f t="shared" si="55"/>
        <v>8.6352548041848676E-7</v>
      </c>
      <c r="AF103">
        <f t="shared" si="65"/>
        <v>1.3178320004954003E-3</v>
      </c>
      <c r="AG103" s="101"/>
      <c r="AH103">
        <f t="shared" si="56"/>
        <v>7.5316996206351607E-3</v>
      </c>
      <c r="AI103">
        <f t="shared" si="57"/>
        <v>0.43180502298333767</v>
      </c>
      <c r="AJ103">
        <f t="shared" si="58"/>
        <v>0.89589909072409779</v>
      </c>
      <c r="AK103">
        <f t="shared" si="59"/>
        <v>-0.26922871165296031</v>
      </c>
      <c r="AL103">
        <f t="shared" si="60"/>
        <v>-2.6990980919510696</v>
      </c>
      <c r="AM103">
        <f t="shared" si="61"/>
        <v>-4.4458386696203149</v>
      </c>
      <c r="AN103" s="100">
        <f t="shared" si="68"/>
        <v>41.721278827156297</v>
      </c>
      <c r="AO103" s="100">
        <f t="shared" si="68"/>
        <v>41.723243909230938</v>
      </c>
      <c r="AP103" s="100">
        <f t="shared" si="68"/>
        <v>41.71833817012574</v>
      </c>
      <c r="AQ103" s="100">
        <f t="shared" si="68"/>
        <v>41.730640320767705</v>
      </c>
      <c r="AR103" s="100">
        <f t="shared" si="68"/>
        <v>41.700126583289908</v>
      </c>
      <c r="AS103" s="100">
        <f t="shared" si="68"/>
        <v>41.778060684009624</v>
      </c>
      <c r="AT103" s="100">
        <f t="shared" si="68"/>
        <v>41.591260691188396</v>
      </c>
      <c r="AU103" s="100">
        <f t="shared" si="63"/>
        <v>42.206898529355264</v>
      </c>
      <c r="AW103" s="65">
        <v>30500</v>
      </c>
      <c r="AX103" s="71">
        <f t="shared" si="36"/>
        <v>1.4310696660567522E-2</v>
      </c>
      <c r="AY103">
        <f t="shared" si="37"/>
        <v>9.502018997125182E-3</v>
      </c>
      <c r="AZ103">
        <f t="shared" si="38"/>
        <v>4.8086776634423392E-3</v>
      </c>
      <c r="BA103">
        <f t="shared" si="39"/>
        <v>0.37203061047711028</v>
      </c>
      <c r="BB103">
        <f t="shared" si="40"/>
        <v>0.57944142021391865</v>
      </c>
      <c r="BC103">
        <f t="shared" si="41"/>
        <v>3.0916794804932368</v>
      </c>
      <c r="BD103">
        <f t="shared" si="42"/>
        <v>40.061263147543954</v>
      </c>
      <c r="BE103">
        <f t="shared" si="46"/>
        <v>65.868972302185057</v>
      </c>
      <c r="BF103">
        <f t="shared" si="46"/>
        <v>65.862481982820697</v>
      </c>
      <c r="BG103">
        <f t="shared" si="46"/>
        <v>65.872862579685616</v>
      </c>
      <c r="BH103">
        <f t="shared" si="45"/>
        <v>65.85625419739506</v>
      </c>
      <c r="BI103">
        <f t="shared" si="45"/>
        <v>65.882813051995527</v>
      </c>
      <c r="BJ103">
        <f t="shared" si="45"/>
        <v>65.840303505474807</v>
      </c>
      <c r="BK103">
        <f t="shared" si="45"/>
        <v>65.908259721593268</v>
      </c>
      <c r="BL103">
        <f t="shared" si="43"/>
        <v>65.799346666644084</v>
      </c>
    </row>
    <row r="104" spans="1:64">
      <c r="A104" s="48" t="s">
        <v>327</v>
      </c>
      <c r="B104" s="49" t="s">
        <v>93</v>
      </c>
      <c r="C104" s="48">
        <v>42363.307999999997</v>
      </c>
      <c r="D104" s="48" t="s">
        <v>107</v>
      </c>
      <c r="E104">
        <f t="shared" si="47"/>
        <v>2106.5084102969718</v>
      </c>
      <c r="F104">
        <f t="shared" si="48"/>
        <v>2106.5</v>
      </c>
      <c r="G104">
        <f t="shared" si="49"/>
        <v>2.866307993826922E-3</v>
      </c>
      <c r="I104">
        <f t="shared" si="66"/>
        <v>2.866307993826922E-3</v>
      </c>
      <c r="Q104" s="2">
        <f t="shared" si="50"/>
        <v>27344.807999999997</v>
      </c>
      <c r="S104" s="3">
        <f t="shared" si="67"/>
        <v>0.1</v>
      </c>
      <c r="Z104">
        <f t="shared" si="51"/>
        <v>2106.5</v>
      </c>
      <c r="AA104" s="100">
        <f t="shared" si="52"/>
        <v>4.2495195241644499E-3</v>
      </c>
      <c r="AB104" s="100">
        <f t="shared" si="53"/>
        <v>-4.6628111483738204E-3</v>
      </c>
      <c r="AC104" s="100">
        <f t="shared" si="54"/>
        <v>2.866307993826922E-3</v>
      </c>
      <c r="AD104" s="100">
        <f t="shared" si="64"/>
        <v>-1.3832115303375279E-3</v>
      </c>
      <c r="AE104" s="100">
        <f t="shared" si="55"/>
        <v>1.913274137658686E-7</v>
      </c>
      <c r="AF104">
        <f t="shared" si="65"/>
        <v>2.866307993826922E-3</v>
      </c>
      <c r="AG104" s="101"/>
      <c r="AH104">
        <f t="shared" si="56"/>
        <v>7.5291191422007424E-3</v>
      </c>
      <c r="AI104">
        <f t="shared" si="57"/>
        <v>0.43229684563419646</v>
      </c>
      <c r="AJ104">
        <f t="shared" si="58"/>
        <v>0.89670760576138431</v>
      </c>
      <c r="AK104">
        <f t="shared" si="59"/>
        <v>-0.27026424034339985</v>
      </c>
      <c r="AL104">
        <f t="shared" si="60"/>
        <v>-2.6972748150656529</v>
      </c>
      <c r="AM104">
        <f t="shared" si="61"/>
        <v>-4.4269844692279836</v>
      </c>
      <c r="AN104" s="100">
        <f t="shared" si="68"/>
        <v>41.724560363558055</v>
      </c>
      <c r="AO104" s="100">
        <f t="shared" si="68"/>
        <v>41.72647423001326</v>
      </c>
      <c r="AP104" s="100">
        <f t="shared" si="68"/>
        <v>41.72167725917344</v>
      </c>
      <c r="AQ104" s="100">
        <f t="shared" si="68"/>
        <v>41.7337542119555</v>
      </c>
      <c r="AR104" s="100">
        <f t="shared" si="68"/>
        <v>41.703678955125703</v>
      </c>
      <c r="AS104" s="100">
        <f t="shared" si="68"/>
        <v>41.780797722767744</v>
      </c>
      <c r="AT104" s="100">
        <f t="shared" si="68"/>
        <v>41.595252541998448</v>
      </c>
      <c r="AU104" s="100">
        <f t="shared" si="63"/>
        <v>42.211467650266385</v>
      </c>
      <c r="AW104" s="65">
        <v>31000</v>
      </c>
      <c r="AX104" s="71">
        <f t="shared" si="36"/>
        <v>1.6458792331515714E-2</v>
      </c>
      <c r="AY104">
        <f t="shared" si="37"/>
        <v>1.0354961361629833E-2</v>
      </c>
      <c r="AZ104">
        <f t="shared" si="38"/>
        <v>6.1038309698858819E-3</v>
      </c>
      <c r="BA104">
        <f t="shared" si="39"/>
        <v>0.37275817501818054</v>
      </c>
      <c r="BB104">
        <f t="shared" si="40"/>
        <v>0.67228358731208082</v>
      </c>
      <c r="BC104">
        <f t="shared" si="41"/>
        <v>-3.0722597997350709</v>
      </c>
      <c r="BD104">
        <f t="shared" si="42"/>
        <v>-28.834796933208104</v>
      </c>
      <c r="BE104">
        <f t="shared" si="46"/>
        <v>66.118472003966119</v>
      </c>
      <c r="BF104">
        <f t="shared" si="46"/>
        <v>66.127129772255046</v>
      </c>
      <c r="BG104">
        <f t="shared" si="46"/>
        <v>66.113210343798968</v>
      </c>
      <c r="BH104">
        <f t="shared" si="45"/>
        <v>66.1356036562523</v>
      </c>
      <c r="BI104">
        <f t="shared" si="45"/>
        <v>66.099612918195575</v>
      </c>
      <c r="BJ104">
        <f t="shared" si="45"/>
        <v>66.157558364998764</v>
      </c>
      <c r="BK104">
        <f t="shared" si="45"/>
        <v>66.064486280296705</v>
      </c>
      <c r="BL104">
        <f t="shared" si="43"/>
        <v>66.214721294928339</v>
      </c>
    </row>
    <row r="105" spans="1:64">
      <c r="A105" s="48" t="s">
        <v>327</v>
      </c>
      <c r="B105" s="49" t="s">
        <v>79</v>
      </c>
      <c r="C105" s="48">
        <v>42363.478000000003</v>
      </c>
      <c r="D105" s="48" t="s">
        <v>107</v>
      </c>
      <c r="E105">
        <f t="shared" si="47"/>
        <v>2107.0072228765766</v>
      </c>
      <c r="F105">
        <f t="shared" si="48"/>
        <v>2107</v>
      </c>
      <c r="G105">
        <f t="shared" si="49"/>
        <v>2.4616240043542348E-3</v>
      </c>
      <c r="I105">
        <f t="shared" si="66"/>
        <v>2.4616240043542348E-3</v>
      </c>
      <c r="Q105" s="2">
        <f t="shared" si="50"/>
        <v>27344.978000000003</v>
      </c>
      <c r="S105" s="3">
        <f t="shared" si="67"/>
        <v>0.1</v>
      </c>
      <c r="Z105">
        <f t="shared" si="51"/>
        <v>2107</v>
      </c>
      <c r="AA105" s="100">
        <f t="shared" si="52"/>
        <v>4.248888873286432E-3</v>
      </c>
      <c r="AB105" s="100">
        <f t="shared" si="53"/>
        <v>-5.0672563933306285E-3</v>
      </c>
      <c r="AC105" s="100">
        <f t="shared" si="54"/>
        <v>2.4616240043542348E-3</v>
      </c>
      <c r="AD105" s="100">
        <f t="shared" si="64"/>
        <v>-1.7872648689321972E-3</v>
      </c>
      <c r="AE105" s="100">
        <f t="shared" si="55"/>
        <v>3.1943157117192241E-7</v>
      </c>
      <c r="AF105">
        <f t="shared" si="65"/>
        <v>2.4616240043542348E-3</v>
      </c>
      <c r="AG105" s="101"/>
      <c r="AH105">
        <f t="shared" si="56"/>
        <v>7.5288803976848633E-3</v>
      </c>
      <c r="AI105">
        <f t="shared" si="57"/>
        <v>0.43234170353909696</v>
      </c>
      <c r="AJ105">
        <f t="shared" si="58"/>
        <v>0.89678104633613531</v>
      </c>
      <c r="AK105">
        <f t="shared" si="59"/>
        <v>-0.2703584464084372</v>
      </c>
      <c r="AL105">
        <f t="shared" si="60"/>
        <v>-2.6971088660372575</v>
      </c>
      <c r="AM105">
        <f t="shared" si="61"/>
        <v>-4.425275971868774</v>
      </c>
      <c r="AN105" s="100">
        <f t="shared" si="68"/>
        <v>41.724858853334453</v>
      </c>
      <c r="AO105" s="100">
        <f t="shared" si="68"/>
        <v>41.726768105405867</v>
      </c>
      <c r="AP105" s="100">
        <f t="shared" si="68"/>
        <v>41.721980957842817</v>
      </c>
      <c r="AQ105" s="100">
        <f t="shared" si="68"/>
        <v>41.734037521833123</v>
      </c>
      <c r="AR105" s="100">
        <f t="shared" si="68"/>
        <v>41.704002068812883</v>
      </c>
      <c r="AS105" s="100">
        <f t="shared" si="68"/>
        <v>41.781046592287197</v>
      </c>
      <c r="AT105" s="100">
        <f t="shared" si="68"/>
        <v>41.595616075262591</v>
      </c>
      <c r="AU105" s="100">
        <f t="shared" si="63"/>
        <v>42.211883024894675</v>
      </c>
      <c r="AW105" s="65">
        <v>31500</v>
      </c>
      <c r="AX105" s="71">
        <f t="shared" si="36"/>
        <v>1.8272813402946238E-2</v>
      </c>
      <c r="AY105">
        <f t="shared" si="37"/>
        <v>1.1229633954489213E-2</v>
      </c>
      <c r="AZ105">
        <f t="shared" si="38"/>
        <v>7.043179448457026E-3</v>
      </c>
      <c r="BA105">
        <f t="shared" si="39"/>
        <v>0.38306119880538991</v>
      </c>
      <c r="BB105">
        <f t="shared" si="40"/>
        <v>0.75921861240556709</v>
      </c>
      <c r="BC105">
        <f t="shared" si="41"/>
        <v>-2.9474373063224855</v>
      </c>
      <c r="BD105">
        <f t="shared" si="42"/>
        <v>-10.268650133944559</v>
      </c>
      <c r="BE105">
        <f t="shared" si="46"/>
        <v>66.375880102880046</v>
      </c>
      <c r="BF105">
        <f t="shared" si="46"/>
        <v>66.389678577705951</v>
      </c>
      <c r="BG105">
        <f t="shared" si="46"/>
        <v>66.365807768653895</v>
      </c>
      <c r="BH105">
        <f t="shared" si="45"/>
        <v>66.407262838216369</v>
      </c>
      <c r="BI105">
        <f t="shared" si="45"/>
        <v>66.33572354483735</v>
      </c>
      <c r="BJ105">
        <f t="shared" si="45"/>
        <v>66.460681207854662</v>
      </c>
      <c r="BK105">
        <f t="shared" si="45"/>
        <v>66.246263244860955</v>
      </c>
      <c r="BL105">
        <f t="shared" si="43"/>
        <v>66.630095923212579</v>
      </c>
    </row>
    <row r="106" spans="1:64">
      <c r="A106" s="48" t="s">
        <v>327</v>
      </c>
      <c r="B106" s="49" t="s">
        <v>93</v>
      </c>
      <c r="C106" s="48">
        <v>42365.349000000002</v>
      </c>
      <c r="D106" s="48" t="s">
        <v>107</v>
      </c>
      <c r="E106">
        <f t="shared" si="47"/>
        <v>2112.4970954436922</v>
      </c>
      <c r="F106">
        <f t="shared" si="48"/>
        <v>2112.5</v>
      </c>
      <c r="G106">
        <f t="shared" si="49"/>
        <v>-9.8989999969489872E-4</v>
      </c>
      <c r="I106">
        <f t="shared" si="66"/>
        <v>-9.8989999969489872E-4</v>
      </c>
      <c r="Q106" s="2">
        <f t="shared" si="50"/>
        <v>27346.849000000002</v>
      </c>
      <c r="S106" s="3">
        <f t="shared" si="67"/>
        <v>0.1</v>
      </c>
      <c r="Z106">
        <f t="shared" si="51"/>
        <v>2112.5</v>
      </c>
      <c r="AA106" s="100">
        <f t="shared" si="52"/>
        <v>4.2419073440277122E-3</v>
      </c>
      <c r="AB106" s="100">
        <f t="shared" si="53"/>
        <v>-8.5161084039094975E-3</v>
      </c>
      <c r="AC106" s="100">
        <f t="shared" si="54"/>
        <v>-9.8989999969489872E-4</v>
      </c>
      <c r="AD106" s="100">
        <f t="shared" si="64"/>
        <v>-5.2318073437226109E-3</v>
      </c>
      <c r="AE106" s="100">
        <f t="shared" si="55"/>
        <v>2.7371808081829846E-6</v>
      </c>
      <c r="AF106">
        <f t="shared" si="65"/>
        <v>-9.8989999969489872E-4</v>
      </c>
      <c r="AG106" s="101"/>
      <c r="AH106">
        <f t="shared" si="56"/>
        <v>7.5262084042145979E-3</v>
      </c>
      <c r="AI106">
        <f t="shared" si="57"/>
        <v>0.43283676198947163</v>
      </c>
      <c r="AJ106">
        <f t="shared" si="58"/>
        <v>0.89758822060779042</v>
      </c>
      <c r="AK106">
        <f t="shared" si="59"/>
        <v>-0.27139545415259098</v>
      </c>
      <c r="AL106">
        <f t="shared" si="60"/>
        <v>-2.6952812527535737</v>
      </c>
      <c r="AM106">
        <f t="shared" si="61"/>
        <v>-4.4065427770955088</v>
      </c>
      <c r="AN106" s="100">
        <f t="shared" si="68"/>
        <v>41.728144101261499</v>
      </c>
      <c r="AO106" s="100">
        <f t="shared" si="68"/>
        <v>41.730003051991751</v>
      </c>
      <c r="AP106" s="100">
        <f t="shared" si="68"/>
        <v>41.725323245415296</v>
      </c>
      <c r="AQ106" s="100">
        <f t="shared" si="68"/>
        <v>41.737156464961124</v>
      </c>
      <c r="AR106" s="100">
        <f t="shared" si="68"/>
        <v>41.70755818983644</v>
      </c>
      <c r="AS106" s="100">
        <f t="shared" si="68"/>
        <v>41.783784717292463</v>
      </c>
      <c r="AT106" s="100">
        <f t="shared" si="68"/>
        <v>41.59962196078947</v>
      </c>
      <c r="AU106" s="100">
        <f t="shared" si="63"/>
        <v>42.216452145805796</v>
      </c>
      <c r="AW106" s="65">
        <v>32000</v>
      </c>
      <c r="AX106" s="71">
        <f t="shared" si="36"/>
        <v>1.9657544741042685E-2</v>
      </c>
      <c r="AY106">
        <f t="shared" si="37"/>
        <v>1.2126036775703328E-2</v>
      </c>
      <c r="AZ106">
        <f t="shared" si="38"/>
        <v>7.5315079653393586E-3</v>
      </c>
      <c r="BA106">
        <f t="shared" si="39"/>
        <v>0.40563669785723899</v>
      </c>
      <c r="BB106">
        <f t="shared" si="40"/>
        <v>0.84159088601864129</v>
      </c>
      <c r="BC106">
        <f t="shared" si="41"/>
        <v>-2.8093270345481205</v>
      </c>
      <c r="BD106">
        <f t="shared" si="42"/>
        <v>-5.9638008488648566</v>
      </c>
      <c r="BE106">
        <f t="shared" si="46"/>
        <v>66.648958702675415</v>
      </c>
      <c r="BF106">
        <f t="shared" si="46"/>
        <v>66.655813916293354</v>
      </c>
      <c r="BG106">
        <f t="shared" si="46"/>
        <v>66.641844119566073</v>
      </c>
      <c r="BH106">
        <f t="shared" si="45"/>
        <v>66.670482022255626</v>
      </c>
      <c r="BI106">
        <f t="shared" si="45"/>
        <v>66.612455524450624</v>
      </c>
      <c r="BJ106">
        <f t="shared" si="45"/>
        <v>66.73312538989974</v>
      </c>
      <c r="BK106">
        <f t="shared" si="45"/>
        <v>66.493318471876705</v>
      </c>
      <c r="BL106">
        <f t="shared" si="43"/>
        <v>67.045470551496834</v>
      </c>
    </row>
    <row r="107" spans="1:64">
      <c r="A107" s="48" t="s">
        <v>327</v>
      </c>
      <c r="B107" s="49" t="s">
        <v>93</v>
      </c>
      <c r="C107" s="48">
        <v>42365.358</v>
      </c>
      <c r="D107" s="48" t="s">
        <v>107</v>
      </c>
      <c r="E107">
        <f t="shared" si="47"/>
        <v>2112.5235031684883</v>
      </c>
      <c r="F107">
        <f t="shared" si="48"/>
        <v>2112.5</v>
      </c>
      <c r="G107">
        <f t="shared" si="49"/>
        <v>8.0100999985006638E-3</v>
      </c>
      <c r="I107">
        <f t="shared" si="66"/>
        <v>8.0100999985006638E-3</v>
      </c>
      <c r="Q107" s="2">
        <f t="shared" si="50"/>
        <v>27346.858</v>
      </c>
      <c r="S107" s="3">
        <f t="shared" si="67"/>
        <v>0.1</v>
      </c>
      <c r="Z107">
        <f t="shared" si="51"/>
        <v>2112.5</v>
      </c>
      <c r="AA107" s="100">
        <f t="shared" si="52"/>
        <v>4.2419073440277122E-3</v>
      </c>
      <c r="AB107" s="100">
        <f t="shared" si="53"/>
        <v>4.8389159428606585E-4</v>
      </c>
      <c r="AC107" s="100">
        <f t="shared" si="54"/>
        <v>8.0100999985006638E-3</v>
      </c>
      <c r="AD107" s="100">
        <f t="shared" si="64"/>
        <v>3.7681926544729516E-3</v>
      </c>
      <c r="AE107" s="100">
        <f t="shared" si="55"/>
        <v>1.419927588122391E-6</v>
      </c>
      <c r="AF107">
        <f t="shared" si="65"/>
        <v>8.0100999985006638E-3</v>
      </c>
      <c r="AG107" s="101"/>
      <c r="AH107">
        <f t="shared" si="56"/>
        <v>7.5262084042145979E-3</v>
      </c>
      <c r="AI107">
        <f t="shared" si="57"/>
        <v>0.43283676198947163</v>
      </c>
      <c r="AJ107">
        <f t="shared" si="58"/>
        <v>0.89758822060779042</v>
      </c>
      <c r="AK107">
        <f t="shared" si="59"/>
        <v>-0.27139545415259098</v>
      </c>
      <c r="AL107">
        <f t="shared" si="60"/>
        <v>-2.6952812527535737</v>
      </c>
      <c r="AM107">
        <f t="shared" si="61"/>
        <v>-4.4065427770955088</v>
      </c>
      <c r="AN107" s="100">
        <f t="shared" si="68"/>
        <v>41.728144101261499</v>
      </c>
      <c r="AO107" s="100">
        <f t="shared" si="68"/>
        <v>41.730003051991751</v>
      </c>
      <c r="AP107" s="100">
        <f t="shared" si="68"/>
        <v>41.725323245415296</v>
      </c>
      <c r="AQ107" s="100">
        <f t="shared" si="68"/>
        <v>41.737156464961124</v>
      </c>
      <c r="AR107" s="100">
        <f t="shared" si="68"/>
        <v>41.70755818983644</v>
      </c>
      <c r="AS107" s="100">
        <f t="shared" si="68"/>
        <v>41.783784717292463</v>
      </c>
      <c r="AT107" s="100">
        <f t="shared" si="68"/>
        <v>41.59962196078947</v>
      </c>
      <c r="AU107" s="100">
        <f t="shared" si="63"/>
        <v>42.216452145805796</v>
      </c>
      <c r="AW107" s="65">
        <v>32500</v>
      </c>
      <c r="AX107" s="71">
        <f t="shared" si="36"/>
        <v>2.0478309900978608E-2</v>
      </c>
      <c r="AY107">
        <f t="shared" si="37"/>
        <v>1.3044169825272171E-2</v>
      </c>
      <c r="AZ107">
        <f t="shared" si="38"/>
        <v>7.4341400757064356E-3</v>
      </c>
      <c r="BA107">
        <f t="shared" si="39"/>
        <v>0.44591182380018723</v>
      </c>
      <c r="BB107">
        <f t="shared" si="40"/>
        <v>0.91690370860813686</v>
      </c>
      <c r="BC107">
        <f t="shared" si="41"/>
        <v>-2.6492969995167646</v>
      </c>
      <c r="BD107">
        <f t="shared" si="42"/>
        <v>-3.980216724090567</v>
      </c>
      <c r="BE107">
        <f t="shared" si="46"/>
        <v>66.942292673305303</v>
      </c>
      <c r="BF107">
        <f t="shared" si="46"/>
        <v>66.943174564578925</v>
      </c>
      <c r="BG107">
        <f t="shared" si="46"/>
        <v>66.940698841357744</v>
      </c>
      <c r="BH107">
        <f t="shared" si="45"/>
        <v>66.947671745813693</v>
      </c>
      <c r="BI107">
        <f t="shared" si="45"/>
        <v>66.928209452262436</v>
      </c>
      <c r="BJ107">
        <f t="shared" si="45"/>
        <v>66.984008578843444</v>
      </c>
      <c r="BK107">
        <f t="shared" si="45"/>
        <v>66.834277971247218</v>
      </c>
      <c r="BL107">
        <f t="shared" si="43"/>
        <v>67.460845179781089</v>
      </c>
    </row>
    <row r="108" spans="1:64">
      <c r="A108" s="48" t="s">
        <v>327</v>
      </c>
      <c r="B108" s="49" t="s">
        <v>79</v>
      </c>
      <c r="C108" s="48">
        <v>42365.527000000002</v>
      </c>
      <c r="D108" s="48" t="s">
        <v>107</v>
      </c>
      <c r="E108">
        <f t="shared" si="47"/>
        <v>2113.0193815564371</v>
      </c>
      <c r="F108">
        <f t="shared" si="48"/>
        <v>2113</v>
      </c>
      <c r="G108">
        <f t="shared" si="49"/>
        <v>6.6054159979103133E-3</v>
      </c>
      <c r="I108">
        <f t="shared" si="66"/>
        <v>6.6054159979103133E-3</v>
      </c>
      <c r="Q108" s="2">
        <f t="shared" si="50"/>
        <v>27347.027000000002</v>
      </c>
      <c r="S108" s="3">
        <f t="shared" si="67"/>
        <v>0.1</v>
      </c>
      <c r="Z108">
        <f t="shared" si="51"/>
        <v>2113</v>
      </c>
      <c r="AA108" s="100">
        <f t="shared" si="52"/>
        <v>4.2412686211744655E-3</v>
      </c>
      <c r="AB108" s="100">
        <f t="shared" si="53"/>
        <v>-9.2054532905043625E-4</v>
      </c>
      <c r="AC108" s="100">
        <f t="shared" si="54"/>
        <v>6.6054159979103133E-3</v>
      </c>
      <c r="AD108" s="100">
        <f t="shared" si="64"/>
        <v>2.3641473767358478E-3</v>
      </c>
      <c r="AE108" s="100">
        <f t="shared" si="55"/>
        <v>5.5891928189269916E-7</v>
      </c>
      <c r="AF108">
        <f t="shared" si="65"/>
        <v>6.6054159979103133E-3</v>
      </c>
      <c r="AG108" s="101"/>
      <c r="AH108">
        <f t="shared" si="56"/>
        <v>7.5259613269607496E-3</v>
      </c>
      <c r="AI108">
        <f t="shared" si="57"/>
        <v>0.43288191508373208</v>
      </c>
      <c r="AJ108">
        <f t="shared" si="58"/>
        <v>0.89766153881868926</v>
      </c>
      <c r="AK108">
        <f t="shared" si="59"/>
        <v>-0.27148979510505189</v>
      </c>
      <c r="AL108">
        <f t="shared" si="60"/>
        <v>-2.6951149078612855</v>
      </c>
      <c r="AM108">
        <f t="shared" si="61"/>
        <v>-4.4048452159155982</v>
      </c>
      <c r="AN108" s="100">
        <f t="shared" si="68"/>
        <v>41.728442929767773</v>
      </c>
      <c r="AO108" s="100">
        <f t="shared" si="68"/>
        <v>41.730297349153865</v>
      </c>
      <c r="AP108" s="100">
        <f t="shared" si="68"/>
        <v>41.725627235702916</v>
      </c>
      <c r="AQ108" s="100">
        <f t="shared" si="68"/>
        <v>41.737440236524364</v>
      </c>
      <c r="AR108" s="100">
        <f t="shared" si="68"/>
        <v>41.707881643185551</v>
      </c>
      <c r="AS108" s="100">
        <f t="shared" si="68"/>
        <v>41.784033690456653</v>
      </c>
      <c r="AT108" s="100">
        <f t="shared" si="68"/>
        <v>41.599986770578106</v>
      </c>
      <c r="AU108" s="100">
        <f t="shared" si="63"/>
        <v>42.216867520434086</v>
      </c>
      <c r="AW108" s="65">
        <v>33000</v>
      </c>
      <c r="AX108" s="71">
        <f t="shared" si="36"/>
        <v>2.0557577566336967E-2</v>
      </c>
      <c r="AY108">
        <f t="shared" si="37"/>
        <v>1.398403310319575E-2</v>
      </c>
      <c r="AZ108">
        <f t="shared" si="38"/>
        <v>6.5735444631412161E-3</v>
      </c>
      <c r="BA108">
        <f t="shared" si="39"/>
        <v>0.51691013034170474</v>
      </c>
      <c r="BB108">
        <f t="shared" si="40"/>
        <v>0.97838950335953301</v>
      </c>
      <c r="BC108">
        <f t="shared" si="41"/>
        <v>-2.4470254818823682</v>
      </c>
      <c r="BD108">
        <f t="shared" si="42"/>
        <v>-2.7627883331277538</v>
      </c>
      <c r="BE108">
        <f t="shared" si="46"/>
        <v>67.270823641778719</v>
      </c>
      <c r="BF108">
        <f t="shared" si="46"/>
        <v>67.270821861436858</v>
      </c>
      <c r="BG108">
        <f t="shared" si="46"/>
        <v>67.270832347827067</v>
      </c>
      <c r="BH108">
        <f t="shared" si="45"/>
        <v>67.270770587594171</v>
      </c>
      <c r="BI108">
        <f t="shared" si="45"/>
        <v>67.271134524302582</v>
      </c>
      <c r="BJ108">
        <f t="shared" si="45"/>
        <v>67.268996704895599</v>
      </c>
      <c r="BK108">
        <f t="shared" si="45"/>
        <v>67.281797492702935</v>
      </c>
      <c r="BL108">
        <f t="shared" si="43"/>
        <v>67.876219808065329</v>
      </c>
    </row>
    <row r="109" spans="1:64">
      <c r="A109" s="48" t="s">
        <v>327</v>
      </c>
      <c r="B109" s="49" t="s">
        <v>93</v>
      </c>
      <c r="C109" s="48">
        <v>42367.402999999998</v>
      </c>
      <c r="D109" s="48" t="s">
        <v>107</v>
      </c>
      <c r="E109">
        <f t="shared" si="47"/>
        <v>2118.5239250817681</v>
      </c>
      <c r="F109">
        <f t="shared" si="48"/>
        <v>2118.5</v>
      </c>
      <c r="G109">
        <f t="shared" si="49"/>
        <v>8.1538919985177927E-3</v>
      </c>
      <c r="I109">
        <f t="shared" si="66"/>
        <v>8.1538919985177927E-3</v>
      </c>
      <c r="Q109" s="2">
        <f t="shared" si="50"/>
        <v>27348.902999999998</v>
      </c>
      <c r="S109" s="3">
        <f t="shared" si="67"/>
        <v>0.1</v>
      </c>
      <c r="Z109">
        <f t="shared" si="51"/>
        <v>2118.5</v>
      </c>
      <c r="AA109" s="100">
        <f t="shared" si="52"/>
        <v>4.2341981543512243E-3</v>
      </c>
      <c r="AB109" s="100">
        <f t="shared" si="53"/>
        <v>6.3069447098197153E-4</v>
      </c>
      <c r="AC109" s="100">
        <f t="shared" si="54"/>
        <v>8.1538919985177927E-3</v>
      </c>
      <c r="AD109" s="100">
        <f t="shared" si="64"/>
        <v>3.9196938441665684E-3</v>
      </c>
      <c r="AE109" s="100">
        <f t="shared" si="55"/>
        <v>1.5363999831997292E-6</v>
      </c>
      <c r="AF109">
        <f t="shared" si="65"/>
        <v>8.1538919985177927E-3</v>
      </c>
      <c r="AG109" s="101"/>
      <c r="AH109">
        <f t="shared" si="56"/>
        <v>7.5231975275358211E-3</v>
      </c>
      <c r="AI109">
        <f t="shared" si="57"/>
        <v>0.43338023198633391</v>
      </c>
      <c r="AJ109">
        <f t="shared" si="58"/>
        <v>0.89846736179478515</v>
      </c>
      <c r="AK109">
        <f t="shared" si="59"/>
        <v>-0.27252829134131662</v>
      </c>
      <c r="AL109">
        <f t="shared" si="60"/>
        <v>-2.6932829218459413</v>
      </c>
      <c r="AM109">
        <f t="shared" si="61"/>
        <v>-4.3862316178348548</v>
      </c>
      <c r="AN109" s="100">
        <f t="shared" si="68"/>
        <v>41.731731918326204</v>
      </c>
      <c r="AO109" s="100">
        <f t="shared" si="68"/>
        <v>41.733536948848744</v>
      </c>
      <c r="AP109" s="100">
        <f t="shared" si="68"/>
        <v>41.728972740531617</v>
      </c>
      <c r="AQ109" s="100">
        <f t="shared" si="68"/>
        <v>41.740564284724677</v>
      </c>
      <c r="AR109" s="100">
        <f t="shared" si="68"/>
        <v>41.711441487655293</v>
      </c>
      <c r="AS109" s="100">
        <f t="shared" si="68"/>
        <v>41.786773009761447</v>
      </c>
      <c r="AT109" s="100">
        <f t="shared" si="68"/>
        <v>41.604006704815475</v>
      </c>
      <c r="AU109" s="100">
        <f t="shared" si="63"/>
        <v>42.221436641345207</v>
      </c>
      <c r="AW109" s="65">
        <v>33500</v>
      </c>
      <c r="AX109" s="71">
        <f t="shared" si="36"/>
        <v>1.9556519930411059E-2</v>
      </c>
      <c r="AY109">
        <f t="shared" si="37"/>
        <v>1.4945626609474058E-2</v>
      </c>
      <c r="AZ109">
        <f t="shared" si="38"/>
        <v>4.6108933209369997E-3</v>
      </c>
      <c r="BA109">
        <f t="shared" si="39"/>
        <v>0.6553829264299893</v>
      </c>
      <c r="BB109">
        <f t="shared" si="40"/>
        <v>0.99614196190638793</v>
      </c>
      <c r="BC109">
        <f t="shared" si="41"/>
        <v>-2.1508831967049549</v>
      </c>
      <c r="BD109">
        <f t="shared" si="42"/>
        <v>-1.850871306924966</v>
      </c>
      <c r="BE109">
        <f t="shared" si="46"/>
        <v>67.667621581162109</v>
      </c>
      <c r="BF109">
        <f t="shared" si="46"/>
        <v>67.66762233207686</v>
      </c>
      <c r="BG109">
        <f t="shared" si="46"/>
        <v>67.667632036073329</v>
      </c>
      <c r="BH109">
        <f t="shared" si="45"/>
        <v>67.667757371612268</v>
      </c>
      <c r="BI109">
        <f t="shared" si="45"/>
        <v>67.669364964027949</v>
      </c>
      <c r="BJ109">
        <f t="shared" si="45"/>
        <v>67.688411739709522</v>
      </c>
      <c r="BK109">
        <f t="shared" si="45"/>
        <v>67.830410167758558</v>
      </c>
      <c r="BL109">
        <f t="shared" si="43"/>
        <v>68.291594436349584</v>
      </c>
    </row>
    <row r="110" spans="1:64">
      <c r="A110" s="48" t="s">
        <v>327</v>
      </c>
      <c r="B110" s="49" t="s">
        <v>79</v>
      </c>
      <c r="C110" s="48">
        <v>42373.358999999997</v>
      </c>
      <c r="D110" s="48" t="s">
        <v>107</v>
      </c>
      <c r="E110">
        <f t="shared" si="47"/>
        <v>2135.9999705172281</v>
      </c>
      <c r="F110">
        <f t="shared" si="48"/>
        <v>2136</v>
      </c>
      <c r="G110">
        <f t="shared" si="49"/>
        <v>-1.0048002877738327E-5</v>
      </c>
      <c r="I110">
        <f t="shared" si="66"/>
        <v>-1.0048002877738327E-5</v>
      </c>
      <c r="Q110" s="2">
        <f t="shared" si="50"/>
        <v>27354.858999999997</v>
      </c>
      <c r="S110" s="3">
        <f t="shared" si="67"/>
        <v>0.1</v>
      </c>
      <c r="Z110">
        <f t="shared" si="51"/>
        <v>2136</v>
      </c>
      <c r="AA110" s="100">
        <f t="shared" si="52"/>
        <v>4.2111559121609894E-3</v>
      </c>
      <c r="AB110" s="100">
        <f t="shared" si="53"/>
        <v>-7.5238888280204919E-3</v>
      </c>
      <c r="AC110" s="100">
        <f t="shared" si="54"/>
        <v>-1.0048002877738327E-5</v>
      </c>
      <c r="AD110" s="100">
        <f t="shared" si="64"/>
        <v>-4.2212039150387277E-3</v>
      </c>
      <c r="AE110" s="100">
        <f t="shared" si="55"/>
        <v>1.7818562492338284E-6</v>
      </c>
      <c r="AF110">
        <f t="shared" si="65"/>
        <v>-1.0048002877738327E-5</v>
      </c>
      <c r="AG110" s="101"/>
      <c r="AH110">
        <f t="shared" si="56"/>
        <v>7.5138408251427535E-3</v>
      </c>
      <c r="AI110">
        <f t="shared" si="57"/>
        <v>0.43498588583585307</v>
      </c>
      <c r="AJ110">
        <f t="shared" si="58"/>
        <v>0.90102299615306136</v>
      </c>
      <c r="AK110">
        <f t="shared" si="59"/>
        <v>-0.27584176964445145</v>
      </c>
      <c r="AL110">
        <f t="shared" si="60"/>
        <v>-2.6874268426209595</v>
      </c>
      <c r="AM110">
        <f t="shared" si="61"/>
        <v>-4.3277222152576389</v>
      </c>
      <c r="AN110" s="100">
        <f t="shared" si="68"/>
        <v>41.742219987073838</v>
      </c>
      <c r="AO110" s="100">
        <f t="shared" si="68"/>
        <v>41.74387341286851</v>
      </c>
      <c r="AP110" s="100">
        <f t="shared" si="68"/>
        <v>41.739637342882368</v>
      </c>
      <c r="AQ110" s="100">
        <f t="shared" si="68"/>
        <v>41.750536094515219</v>
      </c>
      <c r="AR110" s="100">
        <f t="shared" si="68"/>
        <v>41.722790721225948</v>
      </c>
      <c r="AS110" s="100">
        <f t="shared" si="68"/>
        <v>41.795497396486866</v>
      </c>
      <c r="AT110" s="100">
        <f t="shared" si="68"/>
        <v>41.616883214098124</v>
      </c>
      <c r="AU110" s="100">
        <f t="shared" si="63"/>
        <v>42.235974753335157</v>
      </c>
      <c r="AW110" s="65">
        <v>34000</v>
      </c>
      <c r="AX110" s="71">
        <f t="shared" si="36"/>
        <v>1.6739327361953431E-2</v>
      </c>
      <c r="AY110">
        <f t="shared" si="37"/>
        <v>1.5928950344107101E-2</v>
      </c>
      <c r="AZ110">
        <f t="shared" si="38"/>
        <v>8.1037701784632905E-4</v>
      </c>
      <c r="BA110">
        <f t="shared" si="39"/>
        <v>0.99273517489544461</v>
      </c>
      <c r="BB110">
        <f t="shared" si="40"/>
        <v>0.79219327352354652</v>
      </c>
      <c r="BC110">
        <f t="shared" si="41"/>
        <v>-1.5823509328615821</v>
      </c>
      <c r="BD110">
        <f t="shared" si="42"/>
        <v>-1.0116218784828235</v>
      </c>
      <c r="BE110">
        <f t="shared" si="46"/>
        <v>68.21517213845938</v>
      </c>
      <c r="BF110">
        <f t="shared" si="46"/>
        <v>68.21688298158756</v>
      </c>
      <c r="BG110">
        <f t="shared" si="46"/>
        <v>68.221238307268422</v>
      </c>
      <c r="BH110">
        <f t="shared" si="45"/>
        <v>68.232220849371188</v>
      </c>
      <c r="BI110">
        <f t="shared" si="45"/>
        <v>68.2592869365117</v>
      </c>
      <c r="BJ110">
        <f t="shared" si="45"/>
        <v>68.32267245694014</v>
      </c>
      <c r="BK110">
        <f t="shared" si="45"/>
        <v>68.457456257740887</v>
      </c>
      <c r="BL110">
        <f t="shared" si="43"/>
        <v>68.706969064633824</v>
      </c>
    </row>
    <row r="111" spans="1:64">
      <c r="A111" s="48" t="s">
        <v>346</v>
      </c>
      <c r="B111" s="49" t="s">
        <v>79</v>
      </c>
      <c r="C111" s="48">
        <v>42384.264999999999</v>
      </c>
      <c r="D111" s="48" t="s">
        <v>107</v>
      </c>
      <c r="E111">
        <f t="shared" si="47"/>
        <v>2168.0002645936593</v>
      </c>
      <c r="F111">
        <f t="shared" si="48"/>
        <v>2168</v>
      </c>
      <c r="G111">
        <f t="shared" si="49"/>
        <v>9.0175999503117055E-5</v>
      </c>
      <c r="I111">
        <f t="shared" si="66"/>
        <v>9.0175999503117055E-5</v>
      </c>
      <c r="Q111" s="2">
        <f t="shared" si="50"/>
        <v>27365.764999999999</v>
      </c>
      <c r="S111" s="3">
        <f t="shared" si="67"/>
        <v>0.1</v>
      </c>
      <c r="Z111">
        <f t="shared" si="51"/>
        <v>2168</v>
      </c>
      <c r="AA111" s="100">
        <f t="shared" si="52"/>
        <v>4.1668534877872705E-3</v>
      </c>
      <c r="AB111" s="100">
        <f t="shared" si="53"/>
        <v>-7.4043185469601673E-3</v>
      </c>
      <c r="AC111" s="100">
        <f t="shared" si="54"/>
        <v>9.0175999503117055E-5</v>
      </c>
      <c r="AD111" s="100">
        <f t="shared" si="64"/>
        <v>-4.0766774882841535E-3</v>
      </c>
      <c r="AE111" s="100">
        <f t="shared" si="55"/>
        <v>1.6619299343482793E-6</v>
      </c>
      <c r="AF111">
        <f t="shared" si="65"/>
        <v>9.0175999503117055E-5</v>
      </c>
      <c r="AG111" s="101"/>
      <c r="AH111">
        <f t="shared" si="56"/>
        <v>7.4944945464632843E-3</v>
      </c>
      <c r="AI111">
        <f t="shared" si="57"/>
        <v>0.4380027831295934</v>
      </c>
      <c r="AJ111">
        <f t="shared" si="58"/>
        <v>0.90566247671874611</v>
      </c>
      <c r="AK111">
        <f t="shared" si="59"/>
        <v>-0.28193750959245467</v>
      </c>
      <c r="AL111">
        <f t="shared" si="60"/>
        <v>-2.6766094172090114</v>
      </c>
      <c r="AM111">
        <f t="shared" si="61"/>
        <v>-4.2234524197003109</v>
      </c>
      <c r="AN111" s="100">
        <f t="shared" si="68"/>
        <v>41.76149132372106</v>
      </c>
      <c r="AO111" s="100">
        <f t="shared" si="68"/>
        <v>41.762889102382125</v>
      </c>
      <c r="AP111" s="100">
        <f t="shared" si="68"/>
        <v>41.759217849019052</v>
      </c>
      <c r="AQ111" s="100">
        <f t="shared" si="68"/>
        <v>41.768898668467536</v>
      </c>
      <c r="AR111" s="100">
        <f t="shared" si="68"/>
        <v>41.743630164996091</v>
      </c>
      <c r="AS111" s="100">
        <f t="shared" si="68"/>
        <v>41.811491761147138</v>
      </c>
      <c r="AT111" s="100">
        <f t="shared" si="68"/>
        <v>41.640767448956382</v>
      </c>
      <c r="AU111" s="100">
        <f t="shared" si="63"/>
        <v>42.262558729545354</v>
      </c>
      <c r="AW111" s="65">
        <v>34500</v>
      </c>
      <c r="AX111" s="71">
        <f t="shared" si="36"/>
        <v>1.1440644940827548E-2</v>
      </c>
      <c r="AY111">
        <f t="shared" si="37"/>
        <v>1.693400430709488E-2</v>
      </c>
      <c r="AZ111">
        <f t="shared" si="38"/>
        <v>-5.4933593662673313E-3</v>
      </c>
      <c r="BA111">
        <f t="shared" si="39"/>
        <v>1.6282444046933433</v>
      </c>
      <c r="BB111">
        <f t="shared" si="40"/>
        <v>-0.65043628361309314</v>
      </c>
      <c r="BC111">
        <f t="shared" si="41"/>
        <v>4.0202350503645914E-2</v>
      </c>
      <c r="BD111">
        <f t="shared" si="42"/>
        <v>2.0103883031304219E-2</v>
      </c>
      <c r="BE111">
        <f t="shared" si="46"/>
        <v>69.134233942796754</v>
      </c>
      <c r="BF111">
        <f t="shared" si="46"/>
        <v>69.133950367115602</v>
      </c>
      <c r="BG111">
        <f t="shared" si="46"/>
        <v>69.133499275107781</v>
      </c>
      <c r="BH111">
        <f t="shared" si="45"/>
        <v>69.13278171775589</v>
      </c>
      <c r="BI111">
        <f t="shared" si="45"/>
        <v>69.131640309529772</v>
      </c>
      <c r="BJ111">
        <f t="shared" si="45"/>
        <v>69.129824731740797</v>
      </c>
      <c r="BK111">
        <f t="shared" si="45"/>
        <v>69.126936886031217</v>
      </c>
      <c r="BL111">
        <f t="shared" si="43"/>
        <v>69.122343692918079</v>
      </c>
    </row>
    <row r="112" spans="1:64">
      <c r="A112" s="48" t="s">
        <v>346</v>
      </c>
      <c r="B112" s="49" t="s">
        <v>79</v>
      </c>
      <c r="C112" s="48">
        <v>42385.273999999998</v>
      </c>
      <c r="D112" s="48" t="s">
        <v>107</v>
      </c>
      <c r="E112">
        <f t="shared" si="47"/>
        <v>2170.9608639630937</v>
      </c>
      <c r="F112">
        <f t="shared" si="48"/>
        <v>2171</v>
      </c>
      <c r="G112">
        <f t="shared" si="49"/>
        <v>-1.3337928001419641E-2</v>
      </c>
      <c r="I112">
        <f t="shared" si="66"/>
        <v>-1.3337928001419641E-2</v>
      </c>
      <c r="Q112" s="2">
        <f t="shared" si="50"/>
        <v>27366.773999999998</v>
      </c>
      <c r="S112" s="3">
        <f t="shared" si="67"/>
        <v>0.1</v>
      </c>
      <c r="Z112">
        <f t="shared" si="51"/>
        <v>2171</v>
      </c>
      <c r="AA112" s="100">
        <f t="shared" si="52"/>
        <v>4.1625549968795934E-3</v>
      </c>
      <c r="AB112" s="100">
        <f t="shared" si="53"/>
        <v>-2.0830459132286129E-2</v>
      </c>
      <c r="AC112" s="100">
        <f t="shared" si="54"/>
        <v>-1.3337928001419641E-2</v>
      </c>
      <c r="AD112" s="100">
        <f t="shared" si="64"/>
        <v>-1.7500482998299233E-2</v>
      </c>
      <c r="AE112" s="100">
        <f t="shared" si="55"/>
        <v>3.0626690517376054E-5</v>
      </c>
      <c r="AF112">
        <f t="shared" si="65"/>
        <v>-1.3337928001419641E-2</v>
      </c>
      <c r="AG112" s="101"/>
      <c r="AH112">
        <f t="shared" si="56"/>
        <v>7.4925311308664888E-3</v>
      </c>
      <c r="AI112">
        <f t="shared" si="57"/>
        <v>0.43829108974005349</v>
      </c>
      <c r="AJ112">
        <f t="shared" si="58"/>
        <v>0.90609514089225629</v>
      </c>
      <c r="AK112">
        <f t="shared" si="59"/>
        <v>-0.28251147095270596</v>
      </c>
      <c r="AL112">
        <f t="shared" si="60"/>
        <v>-2.675587866651477</v>
      </c>
      <c r="AM112">
        <f t="shared" si="61"/>
        <v>-4.2138513755477316</v>
      </c>
      <c r="AN112" s="100">
        <f t="shared" si="68"/>
        <v>41.763304330773195</v>
      </c>
      <c r="AO112" s="100">
        <f t="shared" si="68"/>
        <v>41.76467955385904</v>
      </c>
      <c r="AP112" s="100">
        <f t="shared" si="68"/>
        <v>41.761058896686706</v>
      </c>
      <c r="AQ112" s="100">
        <f t="shared" si="68"/>
        <v>41.770628910923108</v>
      </c>
      <c r="AR112" s="100">
        <f t="shared" si="68"/>
        <v>41.745589489289515</v>
      </c>
      <c r="AS112" s="100">
        <f t="shared" si="68"/>
        <v>41.81299449912644</v>
      </c>
      <c r="AT112" s="100">
        <f t="shared" si="68"/>
        <v>41.643029096713938</v>
      </c>
      <c r="AU112" s="100">
        <f t="shared" si="63"/>
        <v>42.265050977315056</v>
      </c>
      <c r="AW112" s="65">
        <v>35000</v>
      </c>
      <c r="AX112" s="71">
        <f t="shared" si="36"/>
        <v>1.0469546272215618E-2</v>
      </c>
      <c r="AY112">
        <f t="shared" si="37"/>
        <v>1.7960788498437394E-2</v>
      </c>
      <c r="AZ112">
        <f t="shared" si="38"/>
        <v>-7.4912422262217752E-3</v>
      </c>
      <c r="BA112">
        <f t="shared" si="39"/>
        <v>0.97373313090061553</v>
      </c>
      <c r="BB112">
        <f t="shared" si="40"/>
        <v>-0.75852828660467153</v>
      </c>
      <c r="BC112">
        <f t="shared" si="41"/>
        <v>1.6125846584082255</v>
      </c>
      <c r="BD112">
        <f t="shared" si="42"/>
        <v>1.042686441192745</v>
      </c>
      <c r="BE112">
        <f t="shared" si="46"/>
        <v>70.038816191948612</v>
      </c>
      <c r="BF112">
        <f t="shared" si="46"/>
        <v>70.037303198372186</v>
      </c>
      <c r="BG112">
        <f t="shared" si="46"/>
        <v>70.033329703931855</v>
      </c>
      <c r="BH112">
        <f t="shared" si="45"/>
        <v>70.022991235783465</v>
      </c>
      <c r="BI112">
        <f t="shared" si="45"/>
        <v>69.996709931010614</v>
      </c>
      <c r="BJ112">
        <f t="shared" si="45"/>
        <v>69.933365748153875</v>
      </c>
      <c r="BK112">
        <f t="shared" si="45"/>
        <v>69.795636351897286</v>
      </c>
      <c r="BL112">
        <f t="shared" si="43"/>
        <v>69.537718321202334</v>
      </c>
    </row>
    <row r="113" spans="1:64">
      <c r="A113" s="48" t="s">
        <v>346</v>
      </c>
      <c r="B113" s="49" t="s">
        <v>79</v>
      </c>
      <c r="C113" s="48">
        <v>42385.281000000003</v>
      </c>
      <c r="D113" s="48" t="s">
        <v>107</v>
      </c>
      <c r="E113">
        <f t="shared" si="47"/>
        <v>2170.9814033046209</v>
      </c>
      <c r="F113">
        <f t="shared" si="48"/>
        <v>2171</v>
      </c>
      <c r="G113">
        <f t="shared" si="49"/>
        <v>-6.3379279963555746E-3</v>
      </c>
      <c r="I113">
        <f t="shared" si="66"/>
        <v>-6.3379279963555746E-3</v>
      </c>
      <c r="Q113" s="2">
        <f t="shared" si="50"/>
        <v>27366.781000000003</v>
      </c>
      <c r="S113" s="3">
        <f t="shared" si="67"/>
        <v>0.1</v>
      </c>
      <c r="Z113">
        <f t="shared" si="51"/>
        <v>2171</v>
      </c>
      <c r="AA113" s="100">
        <f t="shared" si="52"/>
        <v>4.1625549968795934E-3</v>
      </c>
      <c r="AB113" s="100">
        <f t="shared" si="53"/>
        <v>-1.3830459127222063E-2</v>
      </c>
      <c r="AC113" s="100">
        <f t="shared" si="54"/>
        <v>-6.3379279963555746E-3</v>
      </c>
      <c r="AD113" s="100">
        <f t="shared" si="64"/>
        <v>-1.0500482993235168E-2</v>
      </c>
      <c r="AE113" s="100">
        <f t="shared" si="55"/>
        <v>1.10260143091221E-5</v>
      </c>
      <c r="AF113">
        <f t="shared" si="65"/>
        <v>-6.3379279963555746E-3</v>
      </c>
      <c r="AG113" s="101"/>
      <c r="AH113">
        <f t="shared" si="56"/>
        <v>7.4925311308664888E-3</v>
      </c>
      <c r="AI113">
        <f t="shared" si="57"/>
        <v>0.43829108974005349</v>
      </c>
      <c r="AJ113">
        <f t="shared" si="58"/>
        <v>0.90609514089225629</v>
      </c>
      <c r="AK113">
        <f t="shared" si="59"/>
        <v>-0.28251147095270596</v>
      </c>
      <c r="AL113">
        <f t="shared" si="60"/>
        <v>-2.675587866651477</v>
      </c>
      <c r="AM113">
        <f t="shared" si="61"/>
        <v>-4.2138513755477316</v>
      </c>
      <c r="AN113" s="100">
        <f t="shared" si="68"/>
        <v>41.763304330773195</v>
      </c>
      <c r="AO113" s="100">
        <f t="shared" si="68"/>
        <v>41.76467955385904</v>
      </c>
      <c r="AP113" s="100">
        <f t="shared" si="68"/>
        <v>41.761058896686706</v>
      </c>
      <c r="AQ113" s="100">
        <f t="shared" si="68"/>
        <v>41.770628910923108</v>
      </c>
      <c r="AR113" s="100">
        <f t="shared" si="68"/>
        <v>41.745589489289515</v>
      </c>
      <c r="AS113" s="100">
        <f t="shared" si="68"/>
        <v>41.81299449912644</v>
      </c>
      <c r="AT113" s="100">
        <f t="shared" si="68"/>
        <v>41.643029096713938</v>
      </c>
      <c r="AU113" s="100">
        <f t="shared" si="63"/>
        <v>42.265050977315056</v>
      </c>
      <c r="AW113" s="65">
        <v>35500</v>
      </c>
      <c r="AX113" s="71">
        <f t="shared" si="36"/>
        <v>1.3145900217019276E-2</v>
      </c>
      <c r="AY113">
        <f t="shared" si="37"/>
        <v>1.900930291813463E-2</v>
      </c>
      <c r="AZ113">
        <f t="shared" si="38"/>
        <v>-5.8634027011153543E-3</v>
      </c>
      <c r="BA113">
        <f t="shared" si="39"/>
        <v>0.64846820769875257</v>
      </c>
      <c r="BB113">
        <f t="shared" si="40"/>
        <v>-0.30462738500731901</v>
      </c>
      <c r="BC113">
        <f t="shared" si="41"/>
        <v>2.1640891229368835</v>
      </c>
      <c r="BD113">
        <f t="shared" si="42"/>
        <v>1.8804561970392017</v>
      </c>
      <c r="BE113">
        <f t="shared" si="46"/>
        <v>70.578207246991568</v>
      </c>
      <c r="BF113">
        <f t="shared" si="46"/>
        <v>70.578206857682218</v>
      </c>
      <c r="BG113">
        <f t="shared" si="46"/>
        <v>70.578201093765458</v>
      </c>
      <c r="BH113">
        <f t="shared" si="45"/>
        <v>70.578115792086095</v>
      </c>
      <c r="BI113">
        <f t="shared" si="45"/>
        <v>70.576861166445241</v>
      </c>
      <c r="BJ113">
        <f t="shared" si="45"/>
        <v>70.559837413678778</v>
      </c>
      <c r="BK113">
        <f t="shared" si="45"/>
        <v>70.420471806572365</v>
      </c>
      <c r="BL113">
        <f t="shared" si="43"/>
        <v>69.953092949486575</v>
      </c>
    </row>
    <row r="114" spans="1:64">
      <c r="A114" s="48" t="s">
        <v>346</v>
      </c>
      <c r="B114" s="49" t="s">
        <v>93</v>
      </c>
      <c r="C114" s="48">
        <v>42395.345999999998</v>
      </c>
      <c r="D114" s="48" t="s">
        <v>107</v>
      </c>
      <c r="E114">
        <f t="shared" si="47"/>
        <v>2200.5140422078894</v>
      </c>
      <c r="F114">
        <f t="shared" si="48"/>
        <v>2200.5</v>
      </c>
      <c r="G114">
        <f t="shared" si="49"/>
        <v>4.7857159952400252E-3</v>
      </c>
      <c r="I114">
        <f t="shared" si="66"/>
        <v>4.7857159952400252E-3</v>
      </c>
      <c r="Q114" s="2">
        <f t="shared" si="50"/>
        <v>27376.845999999998</v>
      </c>
      <c r="S114" s="3">
        <f t="shared" si="67"/>
        <v>0.1</v>
      </c>
      <c r="Z114">
        <f t="shared" si="51"/>
        <v>2200.5</v>
      </c>
      <c r="AA114" s="100">
        <f t="shared" si="52"/>
        <v>4.1189448068615839E-3</v>
      </c>
      <c r="AB114" s="100">
        <f t="shared" si="53"/>
        <v>-2.6861248517859176E-3</v>
      </c>
      <c r="AC114" s="100">
        <f t="shared" si="54"/>
        <v>4.7857159952400252E-3</v>
      </c>
      <c r="AD114" s="100">
        <f t="shared" si="64"/>
        <v>6.6677118837844135E-4</v>
      </c>
      <c r="AE114" s="100">
        <f t="shared" si="55"/>
        <v>4.44583817651599E-8</v>
      </c>
      <c r="AF114">
        <f t="shared" si="65"/>
        <v>4.7857159952400252E-3</v>
      </c>
      <c r="AG114" s="101"/>
      <c r="AH114">
        <f t="shared" si="56"/>
        <v>7.4718408470259429E-3</v>
      </c>
      <c r="AI114">
        <f t="shared" si="57"/>
        <v>0.44117739948318302</v>
      </c>
      <c r="AJ114">
        <f t="shared" si="58"/>
        <v>0.91032813771569898</v>
      </c>
      <c r="AK114">
        <f t="shared" si="59"/>
        <v>-0.28817864639299756</v>
      </c>
      <c r="AL114">
        <f t="shared" si="60"/>
        <v>-2.6654727970329541</v>
      </c>
      <c r="AM114">
        <f t="shared" si="61"/>
        <v>-4.1209682105294236</v>
      </c>
      <c r="AN114" s="100">
        <f t="shared" si="68"/>
        <v>41.781191606807702</v>
      </c>
      <c r="AO114" s="100">
        <f t="shared" si="68"/>
        <v>41.782357654020778</v>
      </c>
      <c r="AP114" s="100">
        <f t="shared" si="68"/>
        <v>41.779212885264798</v>
      </c>
      <c r="AQ114" s="100">
        <f t="shared" si="68"/>
        <v>41.787725504486396</v>
      </c>
      <c r="AR114" s="100">
        <f t="shared" si="68"/>
        <v>41.76490636266108</v>
      </c>
      <c r="AS114" s="100">
        <f t="shared" si="68"/>
        <v>41.827807451294582</v>
      </c>
      <c r="AT114" s="100">
        <f t="shared" si="68"/>
        <v>41.665474634820683</v>
      </c>
      <c r="AU114" s="100">
        <f t="shared" si="63"/>
        <v>42.289558080383827</v>
      </c>
      <c r="AW114" s="65">
        <v>36000</v>
      </c>
      <c r="AX114" s="71">
        <f t="shared" si="36"/>
        <v>1.6500918971658105E-2</v>
      </c>
      <c r="AY114">
        <f t="shared" si="37"/>
        <v>2.0079547566186601E-2</v>
      </c>
      <c r="AZ114">
        <f t="shared" si="38"/>
        <v>-3.5786285945284949E-3</v>
      </c>
      <c r="BA114">
        <f t="shared" si="39"/>
        <v>0.51360666733091809</v>
      </c>
      <c r="BB114">
        <f t="shared" si="40"/>
        <v>-1.8360174063615925E-2</v>
      </c>
      <c r="BC114">
        <f t="shared" si="41"/>
        <v>2.4552751134790576</v>
      </c>
      <c r="BD114">
        <f t="shared" si="42"/>
        <v>2.7988085558199001</v>
      </c>
      <c r="BE114">
        <f t="shared" si="46"/>
        <v>70.971703209972915</v>
      </c>
      <c r="BF114">
        <f t="shared" si="46"/>
        <v>70.971704413182607</v>
      </c>
      <c r="BG114">
        <f t="shared" si="46"/>
        <v>70.971697626931743</v>
      </c>
      <c r="BH114">
        <f t="shared" si="45"/>
        <v>70.971735900172504</v>
      </c>
      <c r="BI114">
        <f t="shared" si="45"/>
        <v>70.971519980692705</v>
      </c>
      <c r="BJ114">
        <f t="shared" si="45"/>
        <v>70.97273602674538</v>
      </c>
      <c r="BK114">
        <f t="shared" si="45"/>
        <v>70.965820335256282</v>
      </c>
      <c r="BL114">
        <f t="shared" si="43"/>
        <v>70.368467577770829</v>
      </c>
    </row>
    <row r="115" spans="1:64">
      <c r="A115" s="48" t="s">
        <v>346</v>
      </c>
      <c r="B115" s="49" t="s">
        <v>93</v>
      </c>
      <c r="C115" s="48">
        <v>42396.366999999998</v>
      </c>
      <c r="D115" s="48" t="s">
        <v>107</v>
      </c>
      <c r="E115">
        <f t="shared" si="47"/>
        <v>2203.5098518770669</v>
      </c>
      <c r="F115">
        <f t="shared" si="48"/>
        <v>2203.5</v>
      </c>
      <c r="G115">
        <f t="shared" si="49"/>
        <v>3.3576119967619888E-3</v>
      </c>
      <c r="I115">
        <f t="shared" si="66"/>
        <v>3.3576119967619888E-3</v>
      </c>
      <c r="Q115" s="2">
        <f t="shared" si="50"/>
        <v>27377.866999999998</v>
      </c>
      <c r="S115" s="3">
        <f t="shared" si="67"/>
        <v>0.1</v>
      </c>
      <c r="Z115">
        <f t="shared" si="51"/>
        <v>2203.5</v>
      </c>
      <c r="AA115" s="100">
        <f t="shared" si="52"/>
        <v>4.1143724859963862E-3</v>
      </c>
      <c r="AB115" s="100">
        <f t="shared" si="53"/>
        <v>-4.11198312992058E-3</v>
      </c>
      <c r="AC115" s="100">
        <f t="shared" si="54"/>
        <v>3.3576119967619888E-3</v>
      </c>
      <c r="AD115" s="100">
        <f t="shared" si="64"/>
        <v>-7.5676048923439734E-4</v>
      </c>
      <c r="AE115" s="100">
        <f t="shared" si="55"/>
        <v>5.7268643806628447E-8</v>
      </c>
      <c r="AF115">
        <f t="shared" si="65"/>
        <v>3.3576119967619888E-3</v>
      </c>
      <c r="AG115" s="101"/>
      <c r="AH115">
        <f t="shared" si="56"/>
        <v>7.4695951266825688E-3</v>
      </c>
      <c r="AI115">
        <f t="shared" si="57"/>
        <v>0.44147621563681949</v>
      </c>
      <c r="AJ115">
        <f t="shared" si="58"/>
        <v>0.91075638376497947</v>
      </c>
      <c r="AK115">
        <f t="shared" si="59"/>
        <v>-0.28875736074758296</v>
      </c>
      <c r="AL115">
        <f t="shared" si="60"/>
        <v>-2.6644369243426795</v>
      </c>
      <c r="AM115">
        <f t="shared" si="61"/>
        <v>-4.1116743189212164</v>
      </c>
      <c r="AN115" s="100">
        <f t="shared" si="68"/>
        <v>41.783016785895477</v>
      </c>
      <c r="AO115" s="100">
        <f t="shared" si="68"/>
        <v>41.784162827062246</v>
      </c>
      <c r="AP115" s="100">
        <f t="shared" si="68"/>
        <v>41.781064250364004</v>
      </c>
      <c r="AQ115" s="100">
        <f t="shared" si="68"/>
        <v>41.789472680538424</v>
      </c>
      <c r="AR115" s="100">
        <f t="shared" si="68"/>
        <v>41.766875830423707</v>
      </c>
      <c r="AS115" s="100">
        <f t="shared" si="68"/>
        <v>41.829317873601198</v>
      </c>
      <c r="AT115" s="100">
        <f t="shared" si="68"/>
        <v>41.667778209077042</v>
      </c>
      <c r="AU115" s="100">
        <f t="shared" si="63"/>
        <v>42.292050328153536</v>
      </c>
      <c r="AW115" s="65">
        <v>36500</v>
      </c>
      <c r="AX115" s="71">
        <f t="shared" si="36"/>
        <v>1.9924659870031045E-2</v>
      </c>
      <c r="AY115">
        <f t="shared" si="37"/>
        <v>2.1171522442593307E-2</v>
      </c>
      <c r="AZ115">
        <f t="shared" si="38"/>
        <v>-1.2468625725622624E-3</v>
      </c>
      <c r="BA115">
        <f t="shared" si="39"/>
        <v>0.44408855711449624</v>
      </c>
      <c r="BB115">
        <f t="shared" si="40"/>
        <v>0.18083112813996177</v>
      </c>
      <c r="BC115">
        <f t="shared" si="41"/>
        <v>2.6554677645877964</v>
      </c>
      <c r="BD115">
        <f t="shared" si="42"/>
        <v>4.0328273745252856</v>
      </c>
      <c r="BE115">
        <f t="shared" si="46"/>
        <v>71.298567106504365</v>
      </c>
      <c r="BF115">
        <f t="shared" si="46"/>
        <v>71.297583781920181</v>
      </c>
      <c r="BG115">
        <f t="shared" si="46"/>
        <v>71.300301712061724</v>
      </c>
      <c r="BH115">
        <f t="shared" si="45"/>
        <v>71.292763433854489</v>
      </c>
      <c r="BI115">
        <f t="shared" si="45"/>
        <v>71.313476953803402</v>
      </c>
      <c r="BJ115">
        <f t="shared" si="45"/>
        <v>71.254986931773914</v>
      </c>
      <c r="BK115">
        <f t="shared" si="45"/>
        <v>71.409577331278825</v>
      </c>
      <c r="BL115">
        <f t="shared" si="43"/>
        <v>70.783842206055084</v>
      </c>
    </row>
    <row r="116" spans="1:64">
      <c r="A116" s="48" t="s">
        <v>346</v>
      </c>
      <c r="B116" s="49" t="s">
        <v>79</v>
      </c>
      <c r="C116" s="48">
        <v>42398.237999999998</v>
      </c>
      <c r="D116" s="48" t="s">
        <v>107</v>
      </c>
      <c r="E116">
        <f t="shared" si="47"/>
        <v>2208.9997244441824</v>
      </c>
      <c r="F116">
        <f t="shared" si="48"/>
        <v>2209</v>
      </c>
      <c r="G116">
        <f t="shared" si="49"/>
        <v>-9.3912007287144661E-5</v>
      </c>
      <c r="I116">
        <f t="shared" si="66"/>
        <v>-9.3912007287144661E-5</v>
      </c>
      <c r="Q116" s="2">
        <f t="shared" si="50"/>
        <v>27379.737999999998</v>
      </c>
      <c r="S116" s="3">
        <f t="shared" si="67"/>
        <v>0.1</v>
      </c>
      <c r="Z116">
        <f t="shared" si="51"/>
        <v>2209</v>
      </c>
      <c r="AA116" s="100">
        <f t="shared" si="52"/>
        <v>4.1059235318287616E-3</v>
      </c>
      <c r="AB116" s="100">
        <f t="shared" si="53"/>
        <v>-7.5593215823157468E-3</v>
      </c>
      <c r="AC116" s="100">
        <f t="shared" si="54"/>
        <v>-9.3912007287144661E-5</v>
      </c>
      <c r="AD116" s="100">
        <f t="shared" si="64"/>
        <v>-4.1998355391159063E-3</v>
      </c>
      <c r="AE116" s="100">
        <f t="shared" si="55"/>
        <v>1.7638618555620997E-6</v>
      </c>
      <c r="AF116">
        <f t="shared" si="65"/>
        <v>-9.3912007287144661E-5</v>
      </c>
      <c r="AG116" s="101"/>
      <c r="AH116">
        <f t="shared" si="56"/>
        <v>7.4654095750286021E-3</v>
      </c>
      <c r="AI116">
        <f t="shared" si="57"/>
        <v>0.44202662341988863</v>
      </c>
      <c r="AJ116">
        <f t="shared" si="58"/>
        <v>0.91154041286197351</v>
      </c>
      <c r="AK116">
        <f t="shared" si="59"/>
        <v>-0.2898194991940114</v>
      </c>
      <c r="AL116">
        <f t="shared" si="60"/>
        <v>-2.6625342985892551</v>
      </c>
      <c r="AM116">
        <f t="shared" si="61"/>
        <v>-4.0947066022214651</v>
      </c>
      <c r="AN116" s="100">
        <f t="shared" si="68"/>
        <v>41.786365938853336</v>
      </c>
      <c r="AO116" s="100">
        <f t="shared" si="68"/>
        <v>41.787475899687323</v>
      </c>
      <c r="AP116" s="100">
        <f t="shared" si="68"/>
        <v>41.784460952098968</v>
      </c>
      <c r="AQ116" s="100">
        <f t="shared" si="68"/>
        <v>41.792680004966392</v>
      </c>
      <c r="AR116" s="100">
        <f t="shared" si="68"/>
        <v>41.770488906356043</v>
      </c>
      <c r="AS116" s="100">
        <f t="shared" si="68"/>
        <v>41.832089094691021</v>
      </c>
      <c r="AT116" s="100">
        <f t="shared" si="68"/>
        <v>41.672011500205649</v>
      </c>
      <c r="AU116" s="100">
        <f t="shared" si="63"/>
        <v>42.296619449064657</v>
      </c>
      <c r="AW116" s="65">
        <v>37000</v>
      </c>
      <c r="AX116" s="71">
        <f t="shared" si="36"/>
        <v>2.324437390971373E-2</v>
      </c>
      <c r="AY116">
        <f t="shared" si="37"/>
        <v>2.228522754735475E-2</v>
      </c>
      <c r="AZ116">
        <f t="shared" si="38"/>
        <v>9.5914636235897943E-4</v>
      </c>
      <c r="BA116">
        <f t="shared" si="39"/>
        <v>0.40458620016723046</v>
      </c>
      <c r="BB116">
        <f t="shared" si="40"/>
        <v>0.33428969053516078</v>
      </c>
      <c r="BC116">
        <f t="shared" si="41"/>
        <v>2.814487780803907</v>
      </c>
      <c r="BD116">
        <f t="shared" si="42"/>
        <v>6.05963209159441</v>
      </c>
      <c r="BE116">
        <f t="shared" si="46"/>
        <v>71.591024070505895</v>
      </c>
      <c r="BF116">
        <f t="shared" si="46"/>
        <v>71.58386684318576</v>
      </c>
      <c r="BG116">
        <f t="shared" si="46"/>
        <v>71.598338562459944</v>
      </c>
      <c r="BH116">
        <f t="shared" si="45"/>
        <v>71.568902624671921</v>
      </c>
      <c r="BI116">
        <f t="shared" si="45"/>
        <v>71.628087625885243</v>
      </c>
      <c r="BJ116">
        <f t="shared" si="45"/>
        <v>71.506003184303268</v>
      </c>
      <c r="BK116">
        <f t="shared" si="45"/>
        <v>71.746915817275323</v>
      </c>
      <c r="BL116">
        <f t="shared" si="43"/>
        <v>71.199216834339325</v>
      </c>
    </row>
    <row r="117" spans="1:64">
      <c r="A117" s="48" t="s">
        <v>346</v>
      </c>
      <c r="B117" s="49" t="s">
        <v>79</v>
      </c>
      <c r="C117" s="48">
        <v>42402.322</v>
      </c>
      <c r="D117" s="48" t="s">
        <v>107</v>
      </c>
      <c r="E117">
        <f t="shared" si="47"/>
        <v>2220.9829631208918</v>
      </c>
      <c r="F117">
        <f t="shared" si="48"/>
        <v>2221</v>
      </c>
      <c r="G117">
        <f t="shared" si="49"/>
        <v>-5.8063280011992902E-3</v>
      </c>
      <c r="I117">
        <f t="shared" si="66"/>
        <v>-5.8063280011992902E-3</v>
      </c>
      <c r="Q117" s="2">
        <f t="shared" si="50"/>
        <v>27383.822</v>
      </c>
      <c r="S117" s="3">
        <f t="shared" si="67"/>
        <v>0.1</v>
      </c>
      <c r="Z117">
        <f t="shared" si="51"/>
        <v>2221</v>
      </c>
      <c r="AA117" s="100">
        <f t="shared" si="52"/>
        <v>4.087190124481381E-3</v>
      </c>
      <c r="AB117" s="100">
        <f t="shared" si="53"/>
        <v>-1.326229701130531E-2</v>
      </c>
      <c r="AC117" s="100">
        <f t="shared" si="54"/>
        <v>-5.8063280011992902E-3</v>
      </c>
      <c r="AD117" s="100">
        <f t="shared" si="64"/>
        <v>-9.8935181256806712E-3</v>
      </c>
      <c r="AE117" s="100">
        <f t="shared" si="55"/>
        <v>9.7881700903171989E-6</v>
      </c>
      <c r="AF117">
        <f t="shared" si="65"/>
        <v>-5.8063280011992902E-3</v>
      </c>
      <c r="AG117" s="101"/>
      <c r="AH117">
        <f t="shared" si="56"/>
        <v>7.45596901010602E-3</v>
      </c>
      <c r="AI117">
        <f t="shared" si="57"/>
        <v>0.44323919400863476</v>
      </c>
      <c r="AJ117">
        <f t="shared" si="58"/>
        <v>0.9132460805652689</v>
      </c>
      <c r="AK117">
        <f t="shared" si="59"/>
        <v>-0.29214215032604202</v>
      </c>
      <c r="AL117">
        <f t="shared" si="60"/>
        <v>-2.6583671207863278</v>
      </c>
      <c r="AM117">
        <f t="shared" si="61"/>
        <v>-4.0580013698482471</v>
      </c>
      <c r="AN117" s="100">
        <f t="shared" ref="AN117:AT132" si="69">$AU117+$AB$7*SIN(AO117)</f>
        <v>41.793686742152552</v>
      </c>
      <c r="AO117" s="100">
        <f t="shared" si="69"/>
        <v>41.79472064040359</v>
      </c>
      <c r="AP117" s="100">
        <f t="shared" si="69"/>
        <v>41.791883416098187</v>
      </c>
      <c r="AQ117" s="100">
        <f t="shared" si="69"/>
        <v>41.799696704309419</v>
      </c>
      <c r="AR117" s="100">
        <f t="shared" si="69"/>
        <v>41.77838262146583</v>
      </c>
      <c r="AS117" s="100">
        <f t="shared" si="69"/>
        <v>41.838145347809935</v>
      </c>
      <c r="AT117" s="100">
        <f t="shared" si="69"/>
        <v>41.681293043189378</v>
      </c>
      <c r="AU117" s="100">
        <f t="shared" si="63"/>
        <v>42.306588440143479</v>
      </c>
      <c r="AW117" s="65">
        <v>37500</v>
      </c>
      <c r="AX117" s="71">
        <f t="shared" si="36"/>
        <v>2.6365561918838952E-2</v>
      </c>
      <c r="AY117">
        <f t="shared" si="37"/>
        <v>2.3420662880470927E-2</v>
      </c>
      <c r="AZ117">
        <f t="shared" si="38"/>
        <v>2.9448990383680244E-3</v>
      </c>
      <c r="BA117">
        <f t="shared" si="39"/>
        <v>0.38251234701957681</v>
      </c>
      <c r="BB117">
        <f t="shared" si="40"/>
        <v>0.46034044618843289</v>
      </c>
      <c r="BC117">
        <f t="shared" si="41"/>
        <v>2.9520149761974031</v>
      </c>
      <c r="BD117">
        <f t="shared" si="42"/>
        <v>10.518150064452385</v>
      </c>
      <c r="BE117">
        <f t="shared" si="46"/>
        <v>71.863495910738138</v>
      </c>
      <c r="BF117">
        <f t="shared" si="46"/>
        <v>71.849615598370917</v>
      </c>
      <c r="BG117">
        <f t="shared" si="46"/>
        <v>71.873534430346993</v>
      </c>
      <c r="BH117">
        <f t="shared" si="45"/>
        <v>71.832162952622028</v>
      </c>
      <c r="BI117">
        <f t="shared" si="45"/>
        <v>71.90328738928396</v>
      </c>
      <c r="BJ117">
        <f t="shared" si="45"/>
        <v>71.779585293872444</v>
      </c>
      <c r="BK117">
        <f t="shared" si="45"/>
        <v>71.99110736720047</v>
      </c>
      <c r="BL117">
        <f t="shared" si="43"/>
        <v>71.614591462623579</v>
      </c>
    </row>
    <row r="118" spans="1:64">
      <c r="A118" s="48" t="s">
        <v>346</v>
      </c>
      <c r="B118" s="49" t="s">
        <v>79</v>
      </c>
      <c r="C118" s="48">
        <v>42402.326999999997</v>
      </c>
      <c r="D118" s="48" t="s">
        <v>107</v>
      </c>
      <c r="E118">
        <f t="shared" si="47"/>
        <v>2220.9976340791072</v>
      </c>
      <c r="F118">
        <f t="shared" si="48"/>
        <v>2221</v>
      </c>
      <c r="G118">
        <f t="shared" si="49"/>
        <v>-8.063280038186349E-4</v>
      </c>
      <c r="I118">
        <f t="shared" si="66"/>
        <v>-8.063280038186349E-4</v>
      </c>
      <c r="Q118" s="2">
        <f t="shared" si="50"/>
        <v>27383.826999999997</v>
      </c>
      <c r="S118" s="3">
        <f t="shared" si="67"/>
        <v>0.1</v>
      </c>
      <c r="Z118">
        <f t="shared" si="51"/>
        <v>2221</v>
      </c>
      <c r="AA118" s="100">
        <f t="shared" si="52"/>
        <v>4.087190124481381E-3</v>
      </c>
      <c r="AB118" s="100">
        <f t="shared" si="53"/>
        <v>-8.2622970139246549E-3</v>
      </c>
      <c r="AC118" s="100">
        <f t="shared" si="54"/>
        <v>-8.063280038186349E-4</v>
      </c>
      <c r="AD118" s="100">
        <f t="shared" si="64"/>
        <v>-4.8935181283000159E-3</v>
      </c>
      <c r="AE118" s="100">
        <f t="shared" si="55"/>
        <v>2.3946519672000891E-6</v>
      </c>
      <c r="AF118">
        <f t="shared" si="65"/>
        <v>-8.063280038186349E-4</v>
      </c>
      <c r="AG118" s="101"/>
      <c r="AH118">
        <f t="shared" si="56"/>
        <v>7.45596901010602E-3</v>
      </c>
      <c r="AI118">
        <f t="shared" si="57"/>
        <v>0.44323919400863476</v>
      </c>
      <c r="AJ118">
        <f t="shared" si="58"/>
        <v>0.9132460805652689</v>
      </c>
      <c r="AK118">
        <f t="shared" si="59"/>
        <v>-0.29214215032604202</v>
      </c>
      <c r="AL118">
        <f t="shared" si="60"/>
        <v>-2.6583671207863278</v>
      </c>
      <c r="AM118">
        <f t="shared" si="61"/>
        <v>-4.0580013698482471</v>
      </c>
      <c r="AN118" s="100">
        <f t="shared" si="69"/>
        <v>41.793686742152552</v>
      </c>
      <c r="AO118" s="100">
        <f t="shared" si="69"/>
        <v>41.79472064040359</v>
      </c>
      <c r="AP118" s="100">
        <f t="shared" si="69"/>
        <v>41.791883416098187</v>
      </c>
      <c r="AQ118" s="100">
        <f t="shared" si="69"/>
        <v>41.799696704309419</v>
      </c>
      <c r="AR118" s="100">
        <f t="shared" si="69"/>
        <v>41.77838262146583</v>
      </c>
      <c r="AS118" s="100">
        <f t="shared" si="69"/>
        <v>41.838145347809935</v>
      </c>
      <c r="AT118" s="100">
        <f t="shared" si="69"/>
        <v>41.681293043189378</v>
      </c>
      <c r="AU118" s="100">
        <f t="shared" si="63"/>
        <v>42.306588440143479</v>
      </c>
      <c r="AW118" s="65">
        <v>38000</v>
      </c>
      <c r="AX118" s="71">
        <f t="shared" si="36"/>
        <v>2.9198638412389268E-2</v>
      </c>
      <c r="AY118">
        <f t="shared" si="37"/>
        <v>2.4577828441941833E-2</v>
      </c>
      <c r="AZ118">
        <f t="shared" si="38"/>
        <v>4.6208099704474351E-3</v>
      </c>
      <c r="BA118">
        <f t="shared" si="39"/>
        <v>0.37257931815771494</v>
      </c>
      <c r="BB118">
        <f t="shared" si="40"/>
        <v>0.56699962960547134</v>
      </c>
      <c r="BC118">
        <f t="shared" si="41"/>
        <v>3.0764951159499581</v>
      </c>
      <c r="BD118">
        <f t="shared" si="42"/>
        <v>30.712277929854817</v>
      </c>
      <c r="BE118">
        <f t="shared" si="46"/>
        <v>72.120442129574059</v>
      </c>
      <c r="BF118">
        <f t="shared" si="46"/>
        <v>72.112232029377964</v>
      </c>
      <c r="BG118">
        <f t="shared" si="46"/>
        <v>72.12541486587493</v>
      </c>
      <c r="BH118">
        <f t="shared" si="45"/>
        <v>72.104235223949885</v>
      </c>
      <c r="BI118">
        <f t="shared" si="45"/>
        <v>72.138233185414563</v>
      </c>
      <c r="BJ118">
        <f t="shared" si="45"/>
        <v>72.083575015936219</v>
      </c>
      <c r="BK118">
        <f t="shared" si="45"/>
        <v>72.171265015317971</v>
      </c>
      <c r="BL118">
        <f t="shared" si="43"/>
        <v>72.029966090907834</v>
      </c>
    </row>
    <row r="119" spans="1:64">
      <c r="A119" s="48" t="s">
        <v>346</v>
      </c>
      <c r="B119" s="49" t="s">
        <v>79</v>
      </c>
      <c r="C119" s="48">
        <v>42403.360000000001</v>
      </c>
      <c r="D119" s="48" t="s">
        <v>107</v>
      </c>
      <c r="E119">
        <f t="shared" si="47"/>
        <v>2224.0286540480274</v>
      </c>
      <c r="F119">
        <f t="shared" si="48"/>
        <v>2224</v>
      </c>
      <c r="G119">
        <f t="shared" si="49"/>
        <v>9.7655680001480505E-3</v>
      </c>
      <c r="I119">
        <f t="shared" si="66"/>
        <v>9.7655680001480505E-3</v>
      </c>
      <c r="Q119" s="2">
        <f t="shared" si="50"/>
        <v>27384.86</v>
      </c>
      <c r="S119" s="3">
        <f t="shared" si="67"/>
        <v>0.1</v>
      </c>
      <c r="Z119">
        <f t="shared" si="51"/>
        <v>2224</v>
      </c>
      <c r="AA119" s="100">
        <f t="shared" si="52"/>
        <v>4.0824423696963312E-3</v>
      </c>
      <c r="AB119" s="100">
        <f t="shared" si="53"/>
        <v>2.3120254899414326E-3</v>
      </c>
      <c r="AC119" s="100">
        <f t="shared" si="54"/>
        <v>9.7655680001480505E-3</v>
      </c>
      <c r="AD119" s="100">
        <f t="shared" si="64"/>
        <v>5.6831256304517193E-3</v>
      </c>
      <c r="AE119" s="100">
        <f t="shared" si="55"/>
        <v>3.2297916931497256E-6</v>
      </c>
      <c r="AF119">
        <f t="shared" si="65"/>
        <v>9.7655680001480505E-3</v>
      </c>
      <c r="AG119" s="101"/>
      <c r="AH119">
        <f t="shared" si="56"/>
        <v>7.4535425102066179E-3</v>
      </c>
      <c r="AI119">
        <f t="shared" si="57"/>
        <v>0.44354486133868309</v>
      </c>
      <c r="AJ119">
        <f t="shared" si="58"/>
        <v>0.91367142752900921</v>
      </c>
      <c r="AK119">
        <f t="shared" si="59"/>
        <v>-0.29272394801705748</v>
      </c>
      <c r="AL119">
        <f t="shared" si="60"/>
        <v>-2.6573218651181181</v>
      </c>
      <c r="AM119">
        <f t="shared" si="61"/>
        <v>-4.0488917524929651</v>
      </c>
      <c r="AN119" s="100">
        <f t="shared" si="69"/>
        <v>41.795519875515403</v>
      </c>
      <c r="AO119" s="100">
        <f t="shared" si="69"/>
        <v>41.796535322070504</v>
      </c>
      <c r="AP119" s="100">
        <f t="shared" si="69"/>
        <v>41.793741514282793</v>
      </c>
      <c r="AQ119" s="100">
        <f t="shared" si="69"/>
        <v>41.801454966863815</v>
      </c>
      <c r="AR119" s="100">
        <f t="shared" si="69"/>
        <v>41.78035831499237</v>
      </c>
      <c r="AS119" s="100">
        <f t="shared" si="69"/>
        <v>41.839661642900744</v>
      </c>
      <c r="AT119" s="100">
        <f t="shared" si="69"/>
        <v>41.683623136063453</v>
      </c>
      <c r="AU119" s="100">
        <f t="shared" si="63"/>
        <v>42.309080687913188</v>
      </c>
      <c r="AW119" s="65">
        <v>38500</v>
      </c>
      <c r="AX119" s="71">
        <f t="shared" si="36"/>
        <v>3.1715272437242731E-2</v>
      </c>
      <c r="AY119">
        <f t="shared" si="37"/>
        <v>2.5756724231767475E-2</v>
      </c>
      <c r="AZ119">
        <f t="shared" si="38"/>
        <v>5.9585482054752593E-3</v>
      </c>
      <c r="BA119">
        <f t="shared" si="39"/>
        <v>0.37216833617298484</v>
      </c>
      <c r="BB119">
        <f t="shared" si="40"/>
        <v>0.66094868911790328</v>
      </c>
      <c r="BC119">
        <f t="shared" si="41"/>
        <v>-3.0874667376022202</v>
      </c>
      <c r="BD119">
        <f t="shared" si="42"/>
        <v>-36.941854387951416</v>
      </c>
      <c r="BE119">
        <f t="shared" si="46"/>
        <v>72.369908177994688</v>
      </c>
      <c r="BF119">
        <f t="shared" si="46"/>
        <v>72.376892476410504</v>
      </c>
      <c r="BG119">
        <f t="shared" si="46"/>
        <v>72.365710798191316</v>
      </c>
      <c r="BH119">
        <f t="shared" si="45"/>
        <v>72.383619556259305</v>
      </c>
      <c r="BI119">
        <f t="shared" si="45"/>
        <v>72.354953867185372</v>
      </c>
      <c r="BJ119">
        <f t="shared" si="45"/>
        <v>72.400886698437432</v>
      </c>
      <c r="BK119">
        <f t="shared" si="45"/>
        <v>72.327392014686708</v>
      </c>
      <c r="BL119">
        <f t="shared" si="43"/>
        <v>72.445340719192075</v>
      </c>
    </row>
    <row r="120" spans="1:64">
      <c r="A120" s="48" t="s">
        <v>346</v>
      </c>
      <c r="B120" s="49" t="s">
        <v>93</v>
      </c>
      <c r="C120" s="48">
        <v>42404.207999999999</v>
      </c>
      <c r="D120" s="48" t="s">
        <v>107</v>
      </c>
      <c r="E120">
        <f t="shared" si="47"/>
        <v>2226.5168485626755</v>
      </c>
      <c r="F120">
        <f t="shared" si="48"/>
        <v>2226.5</v>
      </c>
      <c r="G120">
        <f t="shared" si="49"/>
        <v>5.7421479941694997E-3</v>
      </c>
      <c r="I120">
        <f t="shared" si="66"/>
        <v>5.7421479941694997E-3</v>
      </c>
      <c r="Q120" s="2">
        <f t="shared" si="50"/>
        <v>27385.707999999999</v>
      </c>
      <c r="S120" s="3">
        <f t="shared" si="67"/>
        <v>0.1</v>
      </c>
      <c r="Z120">
        <f t="shared" si="51"/>
        <v>2226.5</v>
      </c>
      <c r="AA120" s="100">
        <f t="shared" si="52"/>
        <v>4.0784661598495427E-3</v>
      </c>
      <c r="AB120" s="100">
        <f t="shared" si="53"/>
        <v>-1.7093520876804227E-3</v>
      </c>
      <c r="AC120" s="100">
        <f t="shared" si="54"/>
        <v>5.7421479941694997E-3</v>
      </c>
      <c r="AD120" s="100">
        <f t="shared" si="64"/>
        <v>1.6636818343199571E-3</v>
      </c>
      <c r="AE120" s="100">
        <f t="shared" si="55"/>
        <v>2.7678372458462175E-7</v>
      </c>
      <c r="AF120">
        <f t="shared" si="65"/>
        <v>5.7421479941694997E-3</v>
      </c>
      <c r="AG120" s="101"/>
      <c r="AH120">
        <f t="shared" si="56"/>
        <v>7.4515000818499225E-3</v>
      </c>
      <c r="AI120">
        <f t="shared" si="57"/>
        <v>0.44380036125302635</v>
      </c>
      <c r="AJ120">
        <f t="shared" si="58"/>
        <v>0.91402555344577463</v>
      </c>
      <c r="AK120">
        <f t="shared" si="59"/>
        <v>-0.29320912834189578</v>
      </c>
      <c r="AL120">
        <f t="shared" si="60"/>
        <v>-2.6564497522149284</v>
      </c>
      <c r="AM120">
        <f t="shared" si="61"/>
        <v>-4.0413205607548113</v>
      </c>
      <c r="AN120" s="100">
        <f t="shared" si="69"/>
        <v>41.797048389731778</v>
      </c>
      <c r="AO120" s="100">
        <f t="shared" si="69"/>
        <v>41.798048630667658</v>
      </c>
      <c r="AP120" s="100">
        <f t="shared" si="69"/>
        <v>41.795290693876957</v>
      </c>
      <c r="AQ120" s="100">
        <f t="shared" si="69"/>
        <v>41.802921444428897</v>
      </c>
      <c r="AR120" s="100">
        <f t="shared" si="69"/>
        <v>41.782005414366857</v>
      </c>
      <c r="AS120" s="100">
        <f t="shared" si="69"/>
        <v>41.840925930153702</v>
      </c>
      <c r="AT120" s="100">
        <f t="shared" si="69"/>
        <v>41.685567847716491</v>
      </c>
      <c r="AU120" s="100">
        <f t="shared" si="63"/>
        <v>42.311157561054607</v>
      </c>
      <c r="AW120" s="65">
        <v>39000</v>
      </c>
      <c r="AX120" s="71">
        <f t="shared" si="36"/>
        <v>3.390392892371008E-2</v>
      </c>
      <c r="AY120">
        <f t="shared" si="37"/>
        <v>2.6957350249947838E-2</v>
      </c>
      <c r="AZ120">
        <f t="shared" si="38"/>
        <v>6.9465786737622414E-3</v>
      </c>
      <c r="BA120">
        <f t="shared" si="39"/>
        <v>0.38115539032048973</v>
      </c>
      <c r="BB120">
        <f t="shared" si="40"/>
        <v>0.74844701231176547</v>
      </c>
      <c r="BC120">
        <f t="shared" si="41"/>
        <v>-2.9638316907442506</v>
      </c>
      <c r="BD120">
        <f t="shared" si="42"/>
        <v>-11.221421728746103</v>
      </c>
      <c r="BE120">
        <f t="shared" si="46"/>
        <v>72.625700909855894</v>
      </c>
      <c r="BF120">
        <f t="shared" si="46"/>
        <v>72.639711004970025</v>
      </c>
      <c r="BG120">
        <f t="shared" si="46"/>
        <v>72.615800261787442</v>
      </c>
      <c r="BH120">
        <f t="shared" si="45"/>
        <v>72.656747337350268</v>
      </c>
      <c r="BI120">
        <f t="shared" si="45"/>
        <v>72.587009596593887</v>
      </c>
      <c r="BJ120">
        <f t="shared" si="45"/>
        <v>72.70701984709001</v>
      </c>
      <c r="BK120">
        <f t="shared" si="45"/>
        <v>72.503578500708812</v>
      </c>
      <c r="BL120">
        <f t="shared" si="43"/>
        <v>72.860715347476329</v>
      </c>
    </row>
    <row r="121" spans="1:64">
      <c r="A121" s="48" t="s">
        <v>346</v>
      </c>
      <c r="B121" s="49" t="s">
        <v>79</v>
      </c>
      <c r="C121" s="48">
        <v>42404.385999999999</v>
      </c>
      <c r="D121" s="48" t="s">
        <v>107</v>
      </c>
      <c r="E121">
        <f t="shared" si="47"/>
        <v>2227.0391346754204</v>
      </c>
      <c r="F121">
        <f t="shared" si="48"/>
        <v>2227</v>
      </c>
      <c r="G121">
        <f t="shared" si="49"/>
        <v>1.3337463999050669E-2</v>
      </c>
      <c r="I121">
        <f t="shared" si="66"/>
        <v>1.3337463999050669E-2</v>
      </c>
      <c r="Q121" s="2">
        <f t="shared" si="50"/>
        <v>27385.885999999999</v>
      </c>
      <c r="S121" s="3">
        <f t="shared" si="67"/>
        <v>0.1</v>
      </c>
      <c r="Z121">
        <f t="shared" si="51"/>
        <v>2227</v>
      </c>
      <c r="AA121" s="100">
        <f t="shared" si="52"/>
        <v>4.0776687610127914E-3</v>
      </c>
      <c r="AB121" s="100">
        <f t="shared" si="53"/>
        <v>5.8863746249301638E-3</v>
      </c>
      <c r="AC121" s="100">
        <f t="shared" si="54"/>
        <v>1.3337463999050669E-2</v>
      </c>
      <c r="AD121" s="100">
        <f t="shared" si="64"/>
        <v>9.2597952380378788E-3</v>
      </c>
      <c r="AE121" s="100">
        <f t="shared" si="55"/>
        <v>8.574380785038898E-6</v>
      </c>
      <c r="AF121">
        <f t="shared" si="65"/>
        <v>1.3337463999050669E-2</v>
      </c>
      <c r="AG121" s="101"/>
      <c r="AH121">
        <f t="shared" si="56"/>
        <v>7.4510893741205056E-3</v>
      </c>
      <c r="AI121">
        <f t="shared" si="57"/>
        <v>0.44385154623014633</v>
      </c>
      <c r="AJ121">
        <f t="shared" si="58"/>
        <v>0.91409634252952632</v>
      </c>
      <c r="AK121">
        <f t="shared" si="59"/>
        <v>-0.29330620255064388</v>
      </c>
      <c r="AL121">
        <f t="shared" si="60"/>
        <v>-2.6562752129512668</v>
      </c>
      <c r="AM121">
        <f t="shared" si="61"/>
        <v>-4.0398085130415495</v>
      </c>
      <c r="AN121" s="100">
        <f t="shared" si="69"/>
        <v>41.797354191357464</v>
      </c>
      <c r="AO121" s="100">
        <f t="shared" si="69"/>
        <v>41.798351409743169</v>
      </c>
      <c r="AP121" s="100">
        <f t="shared" si="69"/>
        <v>41.795600613416987</v>
      </c>
      <c r="AQ121" s="100">
        <f t="shared" si="69"/>
        <v>41.803214877624931</v>
      </c>
      <c r="AR121" s="100">
        <f t="shared" si="69"/>
        <v>41.782334909164234</v>
      </c>
      <c r="AS121" s="100">
        <f t="shared" si="69"/>
        <v>41.841178865823082</v>
      </c>
      <c r="AT121" s="100">
        <f t="shared" si="69"/>
        <v>41.685957113839336</v>
      </c>
      <c r="AU121" s="100">
        <f t="shared" si="63"/>
        <v>42.311572935682889</v>
      </c>
      <c r="AW121" s="65">
        <v>39500</v>
      </c>
      <c r="AX121" s="71">
        <f t="shared" si="36"/>
        <v>3.5678899633466529E-2</v>
      </c>
      <c r="AY121">
        <f t="shared" si="37"/>
        <v>2.8179706496482951E-2</v>
      </c>
      <c r="AZ121">
        <f t="shared" si="38"/>
        <v>7.4991931369835819E-3</v>
      </c>
      <c r="BA121">
        <f t="shared" si="39"/>
        <v>0.40195426243321841</v>
      </c>
      <c r="BB121">
        <f t="shared" si="40"/>
        <v>0.83148337429503183</v>
      </c>
      <c r="BC121">
        <f t="shared" si="41"/>
        <v>-2.8277765123188625</v>
      </c>
      <c r="BD121">
        <f t="shared" si="42"/>
        <v>-6.3207697352941006</v>
      </c>
      <c r="BE121">
        <f t="shared" si="46"/>
        <v>72.896613358611987</v>
      </c>
      <c r="BF121">
        <f t="shared" si="46"/>
        <v>72.904563265200224</v>
      </c>
      <c r="BG121">
        <f t="shared" si="46"/>
        <v>72.88879888855881</v>
      </c>
      <c r="BH121">
        <f t="shared" si="45"/>
        <v>72.920244595460289</v>
      </c>
      <c r="BI121">
        <f t="shared" si="45"/>
        <v>72.858221794338888</v>
      </c>
      <c r="BJ121">
        <f t="shared" si="45"/>
        <v>72.983587921201504</v>
      </c>
      <c r="BK121">
        <f t="shared" si="45"/>
        <v>72.740503100313404</v>
      </c>
      <c r="BL121">
        <f t="shared" si="43"/>
        <v>73.276089975760584</v>
      </c>
    </row>
    <row r="122" spans="1:64">
      <c r="A122" s="48" t="s">
        <v>346</v>
      </c>
      <c r="B122" s="49" t="s">
        <v>93</v>
      </c>
      <c r="C122" s="48">
        <v>42405.232000000004</v>
      </c>
      <c r="D122" s="48" t="s">
        <v>107</v>
      </c>
      <c r="E122">
        <f t="shared" si="47"/>
        <v>2229.521460806799</v>
      </c>
      <c r="F122">
        <f t="shared" si="48"/>
        <v>2229.5</v>
      </c>
      <c r="G122">
        <f t="shared" si="49"/>
        <v>7.3140439999406226E-3</v>
      </c>
      <c r="I122">
        <f t="shared" si="66"/>
        <v>7.3140439999406226E-3</v>
      </c>
      <c r="Q122" s="2">
        <f t="shared" si="50"/>
        <v>27386.732000000004</v>
      </c>
      <c r="S122" s="3">
        <f t="shared" si="67"/>
        <v>0.1</v>
      </c>
      <c r="Z122">
        <f t="shared" si="51"/>
        <v>2229.5</v>
      </c>
      <c r="AA122" s="100">
        <f t="shared" si="52"/>
        <v>4.0736709705761487E-3</v>
      </c>
      <c r="AB122" s="100">
        <f t="shared" si="53"/>
        <v>-1.3498071332648277E-4</v>
      </c>
      <c r="AC122" s="100">
        <f t="shared" si="54"/>
        <v>7.3140439999406226E-3</v>
      </c>
      <c r="AD122" s="100">
        <f t="shared" si="64"/>
        <v>3.2403730293644739E-3</v>
      </c>
      <c r="AE122" s="100">
        <f t="shared" si="55"/>
        <v>1.0500017369432697E-6</v>
      </c>
      <c r="AF122">
        <f t="shared" si="65"/>
        <v>7.3140439999406226E-3</v>
      </c>
      <c r="AG122" s="101"/>
      <c r="AH122">
        <f t="shared" si="56"/>
        <v>7.4490247132671054E-3</v>
      </c>
      <c r="AI122">
        <f t="shared" si="57"/>
        <v>0.44410789707851384</v>
      </c>
      <c r="AJ122">
        <f t="shared" si="58"/>
        <v>0.91445010693360163</v>
      </c>
      <c r="AK122">
        <f t="shared" si="59"/>
        <v>-0.29379176468173201</v>
      </c>
      <c r="AL122">
        <f t="shared" si="60"/>
        <v>-2.6554019316715363</v>
      </c>
      <c r="AM122">
        <f t="shared" si="61"/>
        <v>-4.0322591902021179</v>
      </c>
      <c r="AN122" s="100">
        <f t="shared" si="69"/>
        <v>41.798883694614034</v>
      </c>
      <c r="AO122" s="100">
        <f t="shared" si="69"/>
        <v>41.799865892846377</v>
      </c>
      <c r="AP122" s="100">
        <f t="shared" si="69"/>
        <v>41.797150630274331</v>
      </c>
      <c r="AQ122" s="100">
        <f t="shared" si="69"/>
        <v>41.804682733678476</v>
      </c>
      <c r="AR122" s="100">
        <f t="shared" si="69"/>
        <v>41.783982757113272</v>
      </c>
      <c r="AS122" s="100">
        <f t="shared" si="69"/>
        <v>41.842443939774924</v>
      </c>
      <c r="AT122" s="100">
        <f t="shared" si="69"/>
        <v>41.687905063662541</v>
      </c>
      <c r="AU122" s="100">
        <f t="shared" si="63"/>
        <v>42.313649808824316</v>
      </c>
      <c r="AW122" s="65">
        <v>40000</v>
      </c>
      <c r="AX122" s="71">
        <f t="shared" si="36"/>
        <v>3.6907778599869025E-2</v>
      </c>
      <c r="AY122">
        <f t="shared" si="37"/>
        <v>2.9423792971372778E-2</v>
      </c>
      <c r="AZ122">
        <f t="shared" si="38"/>
        <v>7.4839856284962484E-3</v>
      </c>
      <c r="BA122">
        <f t="shared" si="39"/>
        <v>0.4395147296272961</v>
      </c>
      <c r="BB122">
        <f t="shared" si="40"/>
        <v>0.90791134816662311</v>
      </c>
      <c r="BC122">
        <f t="shared" si="41"/>
        <v>-2.6712750517735082</v>
      </c>
      <c r="BD122">
        <f t="shared" si="42"/>
        <v>-4.1737687853652483</v>
      </c>
      <c r="BE122">
        <f t="shared" si="46"/>
        <v>73.186871913168503</v>
      </c>
      <c r="BF122">
        <f t="shared" si="46"/>
        <v>73.188154837260015</v>
      </c>
      <c r="BG122">
        <f t="shared" si="46"/>
        <v>73.184742635105792</v>
      </c>
      <c r="BH122">
        <f t="shared" si="45"/>
        <v>73.19385294707368</v>
      </c>
      <c r="BI122">
        <f t="shared" si="45"/>
        <v>73.169771021215823</v>
      </c>
      <c r="BJ122">
        <f t="shared" si="45"/>
        <v>73.235251454312191</v>
      </c>
      <c r="BK122">
        <f t="shared" si="45"/>
        <v>73.068514734954107</v>
      </c>
      <c r="BL122">
        <f t="shared" si="43"/>
        <v>73.691464604044825</v>
      </c>
    </row>
    <row r="123" spans="1:64">
      <c r="A123" s="48" t="s">
        <v>346</v>
      </c>
      <c r="B123" s="49" t="s">
        <v>93</v>
      </c>
      <c r="C123" s="48">
        <v>42408.290999999997</v>
      </c>
      <c r="D123" s="48" t="s">
        <v>107</v>
      </c>
      <c r="E123">
        <f t="shared" si="47"/>
        <v>2238.4971530477292</v>
      </c>
      <c r="F123">
        <f t="shared" si="48"/>
        <v>2238.5</v>
      </c>
      <c r="G123">
        <f t="shared" si="49"/>
        <v>-9.7026800358435139E-4</v>
      </c>
      <c r="I123">
        <f t="shared" si="66"/>
        <v>-9.7026800358435139E-4</v>
      </c>
      <c r="Q123" s="2">
        <f t="shared" si="50"/>
        <v>27389.790999999997</v>
      </c>
      <c r="S123" s="3">
        <f t="shared" si="67"/>
        <v>0.1</v>
      </c>
      <c r="Z123">
        <f t="shared" si="51"/>
        <v>2238.5</v>
      </c>
      <c r="AA123" s="100">
        <f t="shared" si="52"/>
        <v>4.0591295760509533E-3</v>
      </c>
      <c r="AB123" s="100">
        <f t="shared" si="53"/>
        <v>-8.411706090668665E-3</v>
      </c>
      <c r="AC123" s="100">
        <f t="shared" si="54"/>
        <v>-9.7026800358435139E-4</v>
      </c>
      <c r="AD123" s="100">
        <f t="shared" si="64"/>
        <v>-5.0293975796353047E-3</v>
      </c>
      <c r="AE123" s="100">
        <f t="shared" si="55"/>
        <v>2.5294840014041465E-6</v>
      </c>
      <c r="AF123">
        <f t="shared" si="65"/>
        <v>-9.7026800358435139E-4</v>
      </c>
      <c r="AG123" s="101"/>
      <c r="AH123">
        <f t="shared" si="56"/>
        <v>7.4414380870843145E-3</v>
      </c>
      <c r="AI123">
        <f t="shared" si="57"/>
        <v>0.4450366684875231</v>
      </c>
      <c r="AJ123">
        <f t="shared" si="58"/>
        <v>0.91572114505393443</v>
      </c>
      <c r="AK123">
        <f t="shared" si="59"/>
        <v>-0.29554243648222667</v>
      </c>
      <c r="AL123">
        <f t="shared" si="60"/>
        <v>-2.6522499997515676</v>
      </c>
      <c r="AM123">
        <f t="shared" si="61"/>
        <v>-4.005231146579483</v>
      </c>
      <c r="AN123" s="100">
        <f t="shared" si="69"/>
        <v>41.804396775906071</v>
      </c>
      <c r="AO123" s="100">
        <f t="shared" si="69"/>
        <v>41.805326171128137</v>
      </c>
      <c r="AP123" s="100">
        <f t="shared" si="69"/>
        <v>41.802736507368373</v>
      </c>
      <c r="AQ123" s="100">
        <f t="shared" si="69"/>
        <v>41.809976588212358</v>
      </c>
      <c r="AR123" s="100">
        <f t="shared" si="69"/>
        <v>41.789920151152494</v>
      </c>
      <c r="AS123" s="100">
        <f t="shared" si="69"/>
        <v>41.847003801862215</v>
      </c>
      <c r="AT123" s="100">
        <f t="shared" si="69"/>
        <v>41.694940035345752</v>
      </c>
      <c r="AU123" s="100">
        <f t="shared" si="63"/>
        <v>42.321126552133428</v>
      </c>
      <c r="AW123" s="65">
        <v>40500</v>
      </c>
      <c r="AX123" s="71">
        <f t="shared" si="36"/>
        <v>3.7423525573666072E-2</v>
      </c>
      <c r="AY123">
        <f t="shared" si="37"/>
        <v>3.0689609674617348E-2</v>
      </c>
      <c r="AZ123">
        <f t="shared" si="38"/>
        <v>6.7339158990487253E-3</v>
      </c>
      <c r="BA123">
        <f t="shared" si="39"/>
        <v>0.50536632654942437</v>
      </c>
      <c r="BB123">
        <f t="shared" si="40"/>
        <v>0.97193540034266535</v>
      </c>
      <c r="BC123">
        <f t="shared" si="41"/>
        <v>-2.4762262862827886</v>
      </c>
      <c r="BD123">
        <f t="shared" si="42"/>
        <v>-2.8941414274889667</v>
      </c>
      <c r="BE123">
        <f t="shared" si="46"/>
        <v>73.509580231513368</v>
      </c>
      <c r="BF123">
        <f t="shared" si="46"/>
        <v>73.50958274590468</v>
      </c>
      <c r="BG123">
        <f t="shared" si="46"/>
        <v>73.509569950114354</v>
      </c>
      <c r="BH123">
        <f t="shared" si="45"/>
        <v>73.509635073339496</v>
      </c>
      <c r="BI123">
        <f t="shared" si="45"/>
        <v>73.50930376754782</v>
      </c>
      <c r="BJ123">
        <f t="shared" si="45"/>
        <v>73.510992726022153</v>
      </c>
      <c r="BK123">
        <f t="shared" si="45"/>
        <v>73.502471192279714</v>
      </c>
      <c r="BL123">
        <f t="shared" si="43"/>
        <v>74.106839232329079</v>
      </c>
    </row>
    <row r="124" spans="1:64">
      <c r="A124" s="48" t="s">
        <v>377</v>
      </c>
      <c r="B124" s="49" t="s">
        <v>79</v>
      </c>
      <c r="C124" s="48">
        <v>42414.254999999997</v>
      </c>
      <c r="D124" s="48" t="s">
        <v>107</v>
      </c>
      <c r="E124">
        <f t="shared" si="47"/>
        <v>2255.9966720163507</v>
      </c>
      <c r="F124">
        <f t="shared" si="48"/>
        <v>2256</v>
      </c>
      <c r="G124">
        <f t="shared" si="49"/>
        <v>-1.1342080033500679E-3</v>
      </c>
      <c r="I124">
        <f t="shared" si="66"/>
        <v>-1.1342080033500679E-3</v>
      </c>
      <c r="Q124" s="2">
        <f t="shared" si="50"/>
        <v>27395.754999999997</v>
      </c>
      <c r="S124" s="3">
        <f t="shared" si="67"/>
        <v>0.1</v>
      </c>
      <c r="Z124">
        <f t="shared" si="51"/>
        <v>2256</v>
      </c>
      <c r="AA124" s="100">
        <f t="shared" si="52"/>
        <v>4.030181510533506E-3</v>
      </c>
      <c r="AB124" s="100">
        <f t="shared" si="53"/>
        <v>-8.560201030795923E-3</v>
      </c>
      <c r="AC124" s="100">
        <f t="shared" si="54"/>
        <v>-1.1342080033500679E-3</v>
      </c>
      <c r="AD124" s="100">
        <f t="shared" si="64"/>
        <v>-5.1643895138835738E-3</v>
      </c>
      <c r="AE124" s="100">
        <f t="shared" si="55"/>
        <v>2.6670919051110617E-6</v>
      </c>
      <c r="AF124">
        <f t="shared" si="65"/>
        <v>-1.1342080033500679E-3</v>
      </c>
      <c r="AG124" s="101"/>
      <c r="AH124">
        <f t="shared" si="56"/>
        <v>7.4259930274458551E-3</v>
      </c>
      <c r="AI124">
        <f t="shared" si="57"/>
        <v>0.44686941672221114</v>
      </c>
      <c r="AJ124">
        <f t="shared" si="58"/>
        <v>0.91818117055339521</v>
      </c>
      <c r="AK124">
        <f t="shared" si="59"/>
        <v>-0.2989585070340891</v>
      </c>
      <c r="AL124">
        <f t="shared" si="60"/>
        <v>-2.6460843495582691</v>
      </c>
      <c r="AM124">
        <f t="shared" si="61"/>
        <v>-3.9533346457511902</v>
      </c>
      <c r="AN124" s="100">
        <f t="shared" si="69"/>
        <v>41.815147839091885</v>
      </c>
      <c r="AO124" s="100">
        <f t="shared" si="69"/>
        <v>41.815980157041807</v>
      </c>
      <c r="AP124" s="100">
        <f t="shared" si="69"/>
        <v>41.813624351974617</v>
      </c>
      <c r="AQ124" s="100">
        <f t="shared" si="69"/>
        <v>41.820313620561102</v>
      </c>
      <c r="AR124" s="100">
        <f t="shared" si="69"/>
        <v>41.801487919952969</v>
      </c>
      <c r="AS124" s="100">
        <f t="shared" si="69"/>
        <v>41.855896766974446</v>
      </c>
      <c r="AT124" s="100">
        <f t="shared" si="69"/>
        <v>41.708719373887</v>
      </c>
      <c r="AU124" s="100">
        <f t="shared" si="63"/>
        <v>42.335664664123378</v>
      </c>
      <c r="AW124" s="65">
        <v>41000</v>
      </c>
      <c r="AX124" s="71">
        <f t="shared" si="36"/>
        <v>3.6916463619666287E-2</v>
      </c>
      <c r="AY124">
        <f t="shared" si="37"/>
        <v>3.1977156606216653E-2</v>
      </c>
      <c r="AZ124">
        <f t="shared" si="38"/>
        <v>4.9393070134496333E-3</v>
      </c>
      <c r="BA124">
        <f t="shared" si="39"/>
        <v>0.63143449475656366</v>
      </c>
      <c r="BB124">
        <f t="shared" si="40"/>
        <v>0.9991342664592916</v>
      </c>
      <c r="BC124">
        <f t="shared" si="41"/>
        <v>-2.1971387575884211</v>
      </c>
      <c r="BD124">
        <f t="shared" si="42"/>
        <v>-1.957825921683471</v>
      </c>
      <c r="BE124">
        <f t="shared" si="46"/>
        <v>73.89489174513632</v>
      </c>
      <c r="BF124">
        <f t="shared" si="46"/>
        <v>73.894891787970025</v>
      </c>
      <c r="BG124">
        <f t="shared" si="46"/>
        <v>73.89489279851918</v>
      </c>
      <c r="BH124">
        <f t="shared" si="45"/>
        <v>73.894916635393741</v>
      </c>
      <c r="BI124">
        <f t="shared" si="45"/>
        <v>73.895476482908592</v>
      </c>
      <c r="BJ124">
        <f t="shared" si="45"/>
        <v>73.907509463254726</v>
      </c>
      <c r="BK124">
        <f t="shared" si="45"/>
        <v>74.039212268426922</v>
      </c>
      <c r="BL124">
        <f t="shared" si="43"/>
        <v>74.522213860613334</v>
      </c>
    </row>
    <row r="125" spans="1:64">
      <c r="A125" s="48" t="s">
        <v>377</v>
      </c>
      <c r="B125" s="49" t="s">
        <v>79</v>
      </c>
      <c r="C125" s="48">
        <v>42417.313999999998</v>
      </c>
      <c r="D125" s="48" t="s">
        <v>107</v>
      </c>
      <c r="E125">
        <f t="shared" si="47"/>
        <v>2264.9723642573017</v>
      </c>
      <c r="F125">
        <f t="shared" si="48"/>
        <v>2265</v>
      </c>
      <c r="G125">
        <f t="shared" si="49"/>
        <v>-9.4185199995990843E-3</v>
      </c>
      <c r="I125">
        <f t="shared" si="66"/>
        <v>-9.4185199995990843E-3</v>
      </c>
      <c r="Q125" s="2">
        <f t="shared" si="50"/>
        <v>27398.813999999998</v>
      </c>
      <c r="S125" s="3">
        <f t="shared" si="67"/>
        <v>0.1</v>
      </c>
      <c r="Z125">
        <f t="shared" si="51"/>
        <v>2265</v>
      </c>
      <c r="AA125" s="100">
        <f t="shared" si="52"/>
        <v>4.0149452323586651E-3</v>
      </c>
      <c r="AB125" s="100">
        <f t="shared" si="53"/>
        <v>-1.6836210786574653E-2</v>
      </c>
      <c r="AC125" s="100">
        <f t="shared" si="54"/>
        <v>-9.4185199995990843E-3</v>
      </c>
      <c r="AD125" s="100">
        <f t="shared" si="64"/>
        <v>-1.343346523195775E-2</v>
      </c>
      <c r="AE125" s="100">
        <f t="shared" si="55"/>
        <v>1.8045798813821772E-5</v>
      </c>
      <c r="AF125">
        <f t="shared" si="65"/>
        <v>-9.4185199995990843E-3</v>
      </c>
      <c r="AG125" s="101"/>
      <c r="AH125">
        <f t="shared" si="56"/>
        <v>7.4176907869755683E-3</v>
      </c>
      <c r="AI125">
        <f t="shared" si="57"/>
        <v>0.44782596975130617</v>
      </c>
      <c r="AJ125">
        <f t="shared" si="58"/>
        <v>0.9194403313770908</v>
      </c>
      <c r="AK125">
        <f t="shared" si="59"/>
        <v>-0.3007215845332572</v>
      </c>
      <c r="AL125">
        <f t="shared" si="60"/>
        <v>-2.6428941412079339</v>
      </c>
      <c r="AM125">
        <f t="shared" si="61"/>
        <v>-3.9269760842199197</v>
      </c>
      <c r="AN125" s="100">
        <f t="shared" si="69"/>
        <v>41.820693250982238</v>
      </c>
      <c r="AO125" s="100">
        <f t="shared" si="69"/>
        <v>41.821478459869937</v>
      </c>
      <c r="AP125" s="100">
        <f t="shared" si="69"/>
        <v>41.81923763151579</v>
      </c>
      <c r="AQ125" s="100">
        <f t="shared" si="69"/>
        <v>41.825652474606024</v>
      </c>
      <c r="AR125" s="100">
        <f t="shared" si="69"/>
        <v>41.80744868202644</v>
      </c>
      <c r="AS125" s="100">
        <f t="shared" si="69"/>
        <v>41.860484907115847</v>
      </c>
      <c r="AT125" s="100">
        <f t="shared" si="69"/>
        <v>41.715857478357684</v>
      </c>
      <c r="AU125" s="100">
        <f t="shared" si="63"/>
        <v>42.343141407432498</v>
      </c>
      <c r="AW125" s="65">
        <v>41500</v>
      </c>
      <c r="AX125" s="71">
        <f t="shared" si="36"/>
        <v>3.4724699888574448E-2</v>
      </c>
      <c r="AY125">
        <f t="shared" si="37"/>
        <v>3.3286433766170694E-2</v>
      </c>
      <c r="AZ125">
        <f t="shared" si="38"/>
        <v>1.4382661224037528E-3</v>
      </c>
      <c r="BA125">
        <f t="shared" si="39"/>
        <v>0.9277895908737458</v>
      </c>
      <c r="BB125">
        <f t="shared" si="40"/>
        <v>0.85102865632265567</v>
      </c>
      <c r="BC125">
        <f t="shared" si="41"/>
        <v>-1.6858974302553078</v>
      </c>
      <c r="BD125">
        <f t="shared" si="42"/>
        <v>-1.1222730042179607</v>
      </c>
      <c r="BE125">
        <f t="shared" si="46"/>
        <v>74.414472001307814</v>
      </c>
      <c r="BF125">
        <f t="shared" si="46"/>
        <v>74.415536515904321</v>
      </c>
      <c r="BG125">
        <f t="shared" si="46"/>
        <v>74.418581285939197</v>
      </c>
      <c r="BH125">
        <f t="shared" si="45"/>
        <v>74.427214884780668</v>
      </c>
      <c r="BI125">
        <f t="shared" si="45"/>
        <v>74.451125319550073</v>
      </c>
      <c r="BJ125">
        <f t="shared" si="45"/>
        <v>74.513569603635474</v>
      </c>
      <c r="BK125">
        <f t="shared" si="45"/>
        <v>74.658097222564493</v>
      </c>
      <c r="BL125">
        <f t="shared" si="43"/>
        <v>74.937588488897575</v>
      </c>
    </row>
    <row r="126" spans="1:64">
      <c r="A126" s="48" t="s">
        <v>377</v>
      </c>
      <c r="B126" s="49" t="s">
        <v>93</v>
      </c>
      <c r="C126" s="48">
        <v>42423.288999999997</v>
      </c>
      <c r="D126" s="48" t="s">
        <v>107</v>
      </c>
      <c r="E126">
        <f t="shared" si="47"/>
        <v>2282.5041593340102</v>
      </c>
      <c r="F126">
        <f t="shared" si="48"/>
        <v>2282.5</v>
      </c>
      <c r="G126">
        <f t="shared" si="49"/>
        <v>1.4175399919622578E-3</v>
      </c>
      <c r="I126">
        <f t="shared" si="66"/>
        <v>1.4175399919622578E-3</v>
      </c>
      <c r="Q126" s="2">
        <f t="shared" si="50"/>
        <v>27404.788999999997</v>
      </c>
      <c r="S126" s="3">
        <f t="shared" si="67"/>
        <v>0.1</v>
      </c>
      <c r="Z126">
        <f t="shared" si="51"/>
        <v>2282.5</v>
      </c>
      <c r="AA126" s="100">
        <f t="shared" si="52"/>
        <v>3.9846349148452125E-3</v>
      </c>
      <c r="AB126" s="100">
        <f t="shared" si="53"/>
        <v>-5.9833031738052477E-3</v>
      </c>
      <c r="AC126" s="100">
        <f t="shared" si="54"/>
        <v>1.4175399919622578E-3</v>
      </c>
      <c r="AD126" s="100">
        <f t="shared" si="64"/>
        <v>-2.5670949228829548E-3</v>
      </c>
      <c r="AE126" s="100">
        <f t="shared" si="55"/>
        <v>6.5899763430914432E-7</v>
      </c>
      <c r="AF126">
        <f t="shared" si="65"/>
        <v>1.4175399919622578E-3</v>
      </c>
      <c r="AG126" s="101"/>
      <c r="AH126">
        <f t="shared" si="56"/>
        <v>7.4008431657675055E-3</v>
      </c>
      <c r="AI126">
        <f t="shared" si="57"/>
        <v>0.44971367442775889</v>
      </c>
      <c r="AJ126">
        <f t="shared" si="58"/>
        <v>0.92187675864193741</v>
      </c>
      <c r="AK126">
        <f t="shared" si="59"/>
        <v>-0.30416211298167928</v>
      </c>
      <c r="AL126">
        <f t="shared" si="60"/>
        <v>-2.6366526155857875</v>
      </c>
      <c r="AM126">
        <f t="shared" si="61"/>
        <v>-3.8763498656566249</v>
      </c>
      <c r="AN126" s="100">
        <f t="shared" si="69"/>
        <v>41.83150830837964</v>
      </c>
      <c r="AO126" s="100">
        <f t="shared" si="69"/>
        <v>41.832207237306811</v>
      </c>
      <c r="AP126" s="100">
        <f t="shared" si="69"/>
        <v>41.830179786911287</v>
      </c>
      <c r="AQ126" s="100">
        <f t="shared" si="69"/>
        <v>41.836078440984593</v>
      </c>
      <c r="AR126" s="100">
        <f t="shared" si="69"/>
        <v>41.819061386710132</v>
      </c>
      <c r="AS126" s="100">
        <f t="shared" si="69"/>
        <v>41.86943704532856</v>
      </c>
      <c r="AT126" s="100">
        <f t="shared" si="69"/>
        <v>41.729837523290826</v>
      </c>
      <c r="AU126" s="100">
        <f t="shared" si="63"/>
        <v>42.357679519422447</v>
      </c>
      <c r="AW126" s="65">
        <v>42000</v>
      </c>
      <c r="AX126" s="71">
        <f t="shared" si="36"/>
        <v>2.9891689207197467E-2</v>
      </c>
      <c r="AY126">
        <f t="shared" si="37"/>
        <v>3.4617441154479456E-2</v>
      </c>
      <c r="AZ126">
        <f t="shared" si="38"/>
        <v>-4.725751947281991E-3</v>
      </c>
      <c r="BA126">
        <f t="shared" si="39"/>
        <v>1.60961162096975</v>
      </c>
      <c r="BB126">
        <f t="shared" si="40"/>
        <v>-0.40828726148831845</v>
      </c>
      <c r="BC126">
        <f t="shared" si="41"/>
        <v>-0.24737930805722572</v>
      </c>
      <c r="BD126">
        <f t="shared" si="42"/>
        <v>-0.12432431963124324</v>
      </c>
      <c r="BE126">
        <f t="shared" si="46"/>
        <v>75.279651968272873</v>
      </c>
      <c r="BF126">
        <f t="shared" si="46"/>
        <v>75.281360068380408</v>
      </c>
      <c r="BG126">
        <f t="shared" si="46"/>
        <v>75.28409493935203</v>
      </c>
      <c r="BH126">
        <f t="shared" si="45"/>
        <v>75.28847201642418</v>
      </c>
      <c r="BI126">
        <f t="shared" si="45"/>
        <v>75.295473038802285</v>
      </c>
      <c r="BJ126">
        <f t="shared" si="45"/>
        <v>75.306660641401109</v>
      </c>
      <c r="BK126">
        <f t="shared" si="45"/>
        <v>75.32451513902032</v>
      </c>
      <c r="BL126">
        <f t="shared" si="43"/>
        <v>75.352963117181829</v>
      </c>
    </row>
    <row r="127" spans="1:64">
      <c r="A127" s="48" t="s">
        <v>377</v>
      </c>
      <c r="B127" s="49" t="s">
        <v>93</v>
      </c>
      <c r="C127" s="48">
        <v>42424.313999999998</v>
      </c>
      <c r="D127" s="48" t="s">
        <v>107</v>
      </c>
      <c r="E127">
        <f t="shared" si="47"/>
        <v>2285.5117057697689</v>
      </c>
      <c r="F127">
        <f t="shared" si="48"/>
        <v>2285.5</v>
      </c>
      <c r="G127">
        <f t="shared" si="49"/>
        <v>3.9894359942991287E-3</v>
      </c>
      <c r="I127">
        <f t="shared" si="66"/>
        <v>3.9894359942991287E-3</v>
      </c>
      <c r="Q127" s="2">
        <f t="shared" si="50"/>
        <v>27405.813999999998</v>
      </c>
      <c r="S127" s="3">
        <f t="shared" si="67"/>
        <v>0.1</v>
      </c>
      <c r="Z127">
        <f t="shared" si="51"/>
        <v>2285.5</v>
      </c>
      <c r="AA127" s="100">
        <f t="shared" si="52"/>
        <v>3.9793475629200025E-3</v>
      </c>
      <c r="AB127" s="100">
        <f t="shared" si="53"/>
        <v>-3.4084250375202886E-3</v>
      </c>
      <c r="AC127" s="100">
        <f t="shared" si="54"/>
        <v>3.9894359942991287E-3</v>
      </c>
      <c r="AD127" s="100">
        <f t="shared" si="64"/>
        <v>1.0088431379126107E-5</v>
      </c>
      <c r="AE127" s="100">
        <f t="shared" si="55"/>
        <v>1.0177644769133629E-11</v>
      </c>
      <c r="AF127">
        <f t="shared" si="65"/>
        <v>3.9894359942991287E-3</v>
      </c>
      <c r="AG127" s="101"/>
      <c r="AH127">
        <f t="shared" si="56"/>
        <v>7.3978610318194173E-3</v>
      </c>
      <c r="AI127">
        <f t="shared" si="57"/>
        <v>0.45004100746126585</v>
      </c>
      <c r="AJ127">
        <f t="shared" si="58"/>
        <v>0.9222928221685236</v>
      </c>
      <c r="AK127">
        <f t="shared" si="59"/>
        <v>-0.30475356866008779</v>
      </c>
      <c r="AL127">
        <f t="shared" si="60"/>
        <v>-2.6355774815012336</v>
      </c>
      <c r="AM127">
        <f t="shared" si="61"/>
        <v>-3.8677526827439919</v>
      </c>
      <c r="AN127" s="100">
        <f t="shared" si="69"/>
        <v>41.833366660145501</v>
      </c>
      <c r="AO127" s="100">
        <f t="shared" si="69"/>
        <v>41.834051489472536</v>
      </c>
      <c r="AP127" s="100">
        <f t="shared" si="69"/>
        <v>41.832059277990588</v>
      </c>
      <c r="AQ127" s="100">
        <f t="shared" si="69"/>
        <v>41.837871767867355</v>
      </c>
      <c r="AR127" s="100">
        <f t="shared" si="69"/>
        <v>41.821055075921549</v>
      </c>
      <c r="AS127" s="100">
        <f t="shared" si="69"/>
        <v>41.870975986999873</v>
      </c>
      <c r="AT127" s="100">
        <f t="shared" si="69"/>
        <v>41.732247423362651</v>
      </c>
      <c r="AU127" s="100">
        <f t="shared" si="63"/>
        <v>42.360171767192149</v>
      </c>
      <c r="AW127" s="65">
        <v>42500</v>
      </c>
      <c r="AX127" s="71">
        <f t="shared" si="36"/>
        <v>2.8411218393929353E-2</v>
      </c>
      <c r="AY127">
        <f t="shared" si="37"/>
        <v>3.5970178771142967E-2</v>
      </c>
      <c r="AZ127">
        <f t="shared" si="38"/>
        <v>-7.5589603772136154E-3</v>
      </c>
      <c r="BA127">
        <f t="shared" si="39"/>
        <v>1.0457962366277431</v>
      </c>
      <c r="BB127">
        <f t="shared" si="40"/>
        <v>-0.82811761131123995</v>
      </c>
      <c r="BC127">
        <f t="shared" si="41"/>
        <v>1.4978950964218065</v>
      </c>
      <c r="BD127">
        <f t="shared" si="42"/>
        <v>0.9296325395745263</v>
      </c>
      <c r="BE127">
        <f t="shared" si="46"/>
        <v>76.233644092827504</v>
      </c>
      <c r="BF127">
        <f t="shared" si="46"/>
        <v>76.231363901456007</v>
      </c>
      <c r="BG127">
        <f t="shared" si="46"/>
        <v>76.225987606593293</v>
      </c>
      <c r="BH127">
        <f t="shared" si="45"/>
        <v>76.213433835956067</v>
      </c>
      <c r="BI127">
        <f t="shared" si="45"/>
        <v>76.184749300088669</v>
      </c>
      <c r="BJ127">
        <f t="shared" si="45"/>
        <v>76.122084334478075</v>
      </c>
      <c r="BK127">
        <f t="shared" si="45"/>
        <v>75.995771191177909</v>
      </c>
      <c r="BL127">
        <f t="shared" si="43"/>
        <v>75.768337745466084</v>
      </c>
    </row>
    <row r="128" spans="1:64">
      <c r="A128" s="48" t="s">
        <v>377</v>
      </c>
      <c r="B128" s="49" t="s">
        <v>93</v>
      </c>
      <c r="C128" s="48">
        <v>42435.218000000001</v>
      </c>
      <c r="D128" s="48" t="s">
        <v>107</v>
      </c>
      <c r="E128">
        <f t="shared" si="47"/>
        <v>2317.5061314629097</v>
      </c>
      <c r="F128">
        <f t="shared" si="48"/>
        <v>2317.5</v>
      </c>
      <c r="G128">
        <f t="shared" si="49"/>
        <v>2.0896599962725304E-3</v>
      </c>
      <c r="I128">
        <f t="shared" si="66"/>
        <v>2.0896599962725304E-3</v>
      </c>
      <c r="Q128" s="2">
        <f t="shared" si="50"/>
        <v>27416.718000000001</v>
      </c>
      <c r="S128" s="3">
        <f t="shared" si="67"/>
        <v>0.1</v>
      </c>
      <c r="Z128">
        <f t="shared" si="51"/>
        <v>2317.5</v>
      </c>
      <c r="AA128" s="100">
        <f t="shared" si="52"/>
        <v>3.9212679354266328E-3</v>
      </c>
      <c r="AB128" s="100">
        <f t="shared" si="53"/>
        <v>-5.2746617240979708E-3</v>
      </c>
      <c r="AC128" s="100">
        <f t="shared" si="54"/>
        <v>2.0896599962725304E-3</v>
      </c>
      <c r="AD128" s="100">
        <f t="shared" si="64"/>
        <v>-1.8316079391541024E-3</v>
      </c>
      <c r="AE128" s="100">
        <f t="shared" si="55"/>
        <v>3.3547876427723383E-7</v>
      </c>
      <c r="AF128">
        <f t="shared" si="65"/>
        <v>2.0896599962725304E-3</v>
      </c>
      <c r="AG128" s="101"/>
      <c r="AH128">
        <f t="shared" si="56"/>
        <v>7.3643217203705012E-3</v>
      </c>
      <c r="AI128">
        <f t="shared" si="57"/>
        <v>0.45360201989448179</v>
      </c>
      <c r="AJ128">
        <f t="shared" si="58"/>
        <v>0.9267006279054143</v>
      </c>
      <c r="AK128">
        <f t="shared" si="59"/>
        <v>-0.3110930382086492</v>
      </c>
      <c r="AL128">
        <f t="shared" si="60"/>
        <v>-2.6240130019481698</v>
      </c>
      <c r="AM128">
        <f t="shared" si="61"/>
        <v>-3.7774886480727821</v>
      </c>
      <c r="AN128" s="100">
        <f t="shared" si="69"/>
        <v>41.853270031704596</v>
      </c>
      <c r="AO128" s="100">
        <f t="shared" si="69"/>
        <v>41.853816565528156</v>
      </c>
      <c r="AP128" s="100">
        <f t="shared" si="69"/>
        <v>41.85217624636995</v>
      </c>
      <c r="AQ128" s="100">
        <f t="shared" si="69"/>
        <v>41.85711238664895</v>
      </c>
      <c r="AR128" s="100">
        <f t="shared" si="69"/>
        <v>41.842374004794209</v>
      </c>
      <c r="AS128" s="100">
        <f t="shared" si="69"/>
        <v>41.887476449501079</v>
      </c>
      <c r="AT128" s="100">
        <f t="shared" si="69"/>
        <v>41.758195791886564</v>
      </c>
      <c r="AU128" s="100">
        <f t="shared" si="63"/>
        <v>42.38675574340234</v>
      </c>
      <c r="AW128" s="65">
        <v>43000</v>
      </c>
      <c r="AX128" s="71">
        <f t="shared" ref="AX128:AX139" si="70">AB$3+AB$4*AW128+AB$5*AW128^2+AZ128</f>
        <v>3.1215744554744598E-2</v>
      </c>
      <c r="AY128">
        <f t="shared" ref="AY128:AY139" si="71">AB$3+AB$4*AW128+AB$5*AW128^2</f>
        <v>3.7344646616161201E-2</v>
      </c>
      <c r="AZ128">
        <f t="shared" ref="AZ128:AZ139" si="72">$AB$6*($AB$11/BA128*BB128+$AB$12)</f>
        <v>-6.128902061416603E-3</v>
      </c>
      <c r="BA128">
        <f t="shared" ref="BA128:BA139" si="73">1+$AB$7*COS(BC128)</f>
        <v>0.67435841109805539</v>
      </c>
      <c r="BB128">
        <f t="shared" ref="BB128:BB139" si="74">SIN(BC128+RADIANS($AB$9))</f>
        <v>-0.35080055627589529</v>
      </c>
      <c r="BC128">
        <f t="shared" ref="BC128:BC139" si="75">2*ATAN(BD128)</f>
        <v>2.115210468330039</v>
      </c>
      <c r="BD128">
        <f t="shared" ref="BD128:BD139" si="76">SQRT((1+$AB$7)/(1-$AB$7))*TAN(BE128/2)</f>
        <v>1.7744473370403839</v>
      </c>
      <c r="BE128">
        <f t="shared" ref="BE128:BE139" si="77">$BL128+$AB$7*SIN(BF128)</f>
        <v>76.803914056926857</v>
      </c>
      <c r="BF128">
        <f t="shared" ref="BF128:BF139" si="78">$BL128+$AB$7*SIN(BG128)</f>
        <v>76.803910971619587</v>
      </c>
      <c r="BG128">
        <f t="shared" ref="BG128:BG139" si="79">$BL128+$AB$7*SIN(BH128)</f>
        <v>76.803881118893628</v>
      </c>
      <c r="BH128">
        <f t="shared" ref="BH128:BH139" si="80">$BL128+$AB$7*SIN(BI128)</f>
        <v>76.803592546463719</v>
      </c>
      <c r="BI128">
        <f t="shared" ref="BI128:BI139" si="81">$BL128+$AB$7*SIN(BJ128)</f>
        <v>76.800828341299365</v>
      </c>
      <c r="BJ128">
        <f t="shared" ref="BJ128:BJ139" si="82">$BL128+$AB$7*SIN(BK128)</f>
        <v>76.776330572017457</v>
      </c>
      <c r="BK128">
        <f t="shared" ref="BK128:BK139" si="83">$BL128+$AB$7*SIN(BL128)</f>
        <v>76.628347732713351</v>
      </c>
      <c r="BL128">
        <f t="shared" ref="BL128:BL139" si="84">RADIANS($AB$9)+$AB$18*(AW128-AB$15)</f>
        <v>76.183712373750325</v>
      </c>
    </row>
    <row r="129" spans="1:64">
      <c r="A129" s="48" t="s">
        <v>389</v>
      </c>
      <c r="B129" s="49" t="s">
        <v>93</v>
      </c>
      <c r="C129" s="48">
        <v>42452.254999999997</v>
      </c>
      <c r="D129" s="48" t="s">
        <v>107</v>
      </c>
      <c r="E129">
        <f t="shared" si="47"/>
        <v>2367.4959545125994</v>
      </c>
      <c r="F129">
        <f t="shared" si="48"/>
        <v>2367.5</v>
      </c>
      <c r="G129">
        <f t="shared" si="49"/>
        <v>-1.3787400021101348E-3</v>
      </c>
      <c r="I129">
        <f t="shared" si="66"/>
        <v>-1.3787400021101348E-3</v>
      </c>
      <c r="Q129" s="2">
        <f t="shared" si="50"/>
        <v>27433.754999999997</v>
      </c>
      <c r="S129" s="3">
        <f t="shared" si="67"/>
        <v>0.1</v>
      </c>
      <c r="Z129">
        <f t="shared" si="51"/>
        <v>2367.5</v>
      </c>
      <c r="AA129" s="100">
        <f t="shared" si="52"/>
        <v>3.8242499692155061E-3</v>
      </c>
      <c r="AB129" s="100">
        <f t="shared" si="53"/>
        <v>-8.684209812216459E-3</v>
      </c>
      <c r="AC129" s="100">
        <f t="shared" si="54"/>
        <v>-1.3787400021101348E-3</v>
      </c>
      <c r="AD129" s="100">
        <f t="shared" si="64"/>
        <v>-5.2029899713256413E-3</v>
      </c>
      <c r="AE129" s="100">
        <f t="shared" si="55"/>
        <v>2.7071104641715197E-6</v>
      </c>
      <c r="AF129">
        <f t="shared" si="65"/>
        <v>-1.3787400021101348E-3</v>
      </c>
      <c r="AG129" s="101"/>
      <c r="AH129">
        <f t="shared" si="56"/>
        <v>7.3054698101063242E-3</v>
      </c>
      <c r="AI129">
        <f t="shared" si="57"/>
        <v>0.4594303268174571</v>
      </c>
      <c r="AJ129">
        <f t="shared" si="58"/>
        <v>0.93347153108663972</v>
      </c>
      <c r="AK129">
        <f t="shared" si="59"/>
        <v>-0.32111377971148647</v>
      </c>
      <c r="AL129">
        <f t="shared" si="60"/>
        <v>-2.6055755487263048</v>
      </c>
      <c r="AM129">
        <f t="shared" si="61"/>
        <v>-3.6414572879908156</v>
      </c>
      <c r="AN129" s="100">
        <f t="shared" si="69"/>
        <v>41.884676901456977</v>
      </c>
      <c r="AO129" s="100">
        <f t="shared" si="69"/>
        <v>41.885048570096664</v>
      </c>
      <c r="AP129" s="100">
        <f t="shared" si="69"/>
        <v>41.883873326116749</v>
      </c>
      <c r="AQ129" s="100">
        <f t="shared" si="69"/>
        <v>41.887597697260695</v>
      </c>
      <c r="AR129" s="100">
        <f t="shared" si="69"/>
        <v>41.875875720849123</v>
      </c>
      <c r="AS129" s="100">
        <f t="shared" si="69"/>
        <v>41.913612483645295</v>
      </c>
      <c r="AT129" s="100">
        <f t="shared" si="69"/>
        <v>41.799629413027006</v>
      </c>
      <c r="AU129" s="100">
        <f t="shared" si="63"/>
        <v>42.428293206230769</v>
      </c>
      <c r="AW129" s="65">
        <v>43500</v>
      </c>
      <c r="AX129" s="71">
        <f t="shared" si="70"/>
        <v>3.4864553279742E-2</v>
      </c>
      <c r="AY129">
        <f t="shared" si="71"/>
        <v>3.8740844689534169E-2</v>
      </c>
      <c r="AZ129">
        <f t="shared" si="72"/>
        <v>-3.8762914097921677E-3</v>
      </c>
      <c r="BA129">
        <f t="shared" si="73"/>
        <v>0.52585524547316265</v>
      </c>
      <c r="BB129">
        <f t="shared" si="74"/>
        <v>-4.8532096074028419E-2</v>
      </c>
      <c r="BC129">
        <f t="shared" si="75"/>
        <v>2.4250851511322309</v>
      </c>
      <c r="BD129">
        <f t="shared" si="76"/>
        <v>2.6708652423539667</v>
      </c>
      <c r="BE129">
        <f t="shared" si="77"/>
        <v>77.209713958395895</v>
      </c>
      <c r="BF129">
        <f t="shared" si="78"/>
        <v>77.209715987874645</v>
      </c>
      <c r="BG129">
        <f t="shared" si="79"/>
        <v>77.209702446911834</v>
      </c>
      <c r="BH129">
        <f t="shared" si="80"/>
        <v>77.209792779957283</v>
      </c>
      <c r="BI129">
        <f t="shared" si="81"/>
        <v>77.209189529416861</v>
      </c>
      <c r="BJ129">
        <f t="shared" si="82"/>
        <v>77.213190371270457</v>
      </c>
      <c r="BK129">
        <f t="shared" si="83"/>
        <v>77.1853053254343</v>
      </c>
      <c r="BL129">
        <f t="shared" si="84"/>
        <v>76.59908700203458</v>
      </c>
    </row>
    <row r="130" spans="1:64">
      <c r="A130" s="48" t="s">
        <v>392</v>
      </c>
      <c r="B130" s="49" t="s">
        <v>79</v>
      </c>
      <c r="C130" s="48">
        <v>42627.605000000003</v>
      </c>
      <c r="D130" s="48" t="s">
        <v>107</v>
      </c>
      <c r="E130">
        <f t="shared" si="47"/>
        <v>2882.0064593999118</v>
      </c>
      <c r="F130">
        <f t="shared" si="48"/>
        <v>2882</v>
      </c>
      <c r="G130">
        <f t="shared" si="49"/>
        <v>2.201424002123531E-3</v>
      </c>
      <c r="I130">
        <f t="shared" si="66"/>
        <v>2.201424002123531E-3</v>
      </c>
      <c r="Q130" s="2">
        <f t="shared" si="50"/>
        <v>27609.105000000003</v>
      </c>
      <c r="S130" s="3">
        <f t="shared" si="67"/>
        <v>0.1</v>
      </c>
      <c r="Z130">
        <f t="shared" si="51"/>
        <v>2882</v>
      </c>
      <c r="AA130" s="100">
        <f t="shared" si="52"/>
        <v>2.3110069270147072E-3</v>
      </c>
      <c r="AB130" s="100">
        <f t="shared" si="53"/>
        <v>-3.9709090328665809E-3</v>
      </c>
      <c r="AC130" s="100">
        <f t="shared" si="54"/>
        <v>2.201424002123531E-3</v>
      </c>
      <c r="AD130" s="100">
        <f t="shared" si="64"/>
        <v>-1.0958292489117623E-4</v>
      </c>
      <c r="AE130" s="100">
        <f t="shared" si="55"/>
        <v>1.200841742770517E-9</v>
      </c>
      <c r="AF130">
        <f t="shared" si="65"/>
        <v>2.201424002123531E-3</v>
      </c>
      <c r="AG130" s="101"/>
      <c r="AH130">
        <f t="shared" si="56"/>
        <v>6.1723330349901118E-3</v>
      </c>
      <c r="AI130">
        <f t="shared" si="57"/>
        <v>0.54502533507304385</v>
      </c>
      <c r="AJ130">
        <f t="shared" si="58"/>
        <v>0.99006622852566972</v>
      </c>
      <c r="AK130">
        <f t="shared" si="59"/>
        <v>-0.43396737822085463</v>
      </c>
      <c r="AL130">
        <f t="shared" si="60"/>
        <v>-2.37982187691878</v>
      </c>
      <c r="AM130">
        <f t="shared" si="61"/>
        <v>-2.4972547696835226</v>
      </c>
      <c r="AN130" s="100">
        <f t="shared" si="69"/>
        <v>42.236558280336538</v>
      </c>
      <c r="AO130" s="100">
        <f t="shared" si="69"/>
        <v>42.236557506146532</v>
      </c>
      <c r="AP130" s="100">
        <f t="shared" si="69"/>
        <v>42.236564580662822</v>
      </c>
      <c r="AQ130" s="100">
        <f t="shared" si="69"/>
        <v>42.236499944550339</v>
      </c>
      <c r="AR130" s="100">
        <f t="shared" si="69"/>
        <v>42.237091371766347</v>
      </c>
      <c r="AS130" s="100">
        <f t="shared" si="69"/>
        <v>42.231751555977155</v>
      </c>
      <c r="AT130" s="100">
        <f t="shared" si="69"/>
        <v>42.287982179683461</v>
      </c>
      <c r="AU130" s="100">
        <f t="shared" si="63"/>
        <v>42.855713698735258</v>
      </c>
      <c r="AW130" s="65">
        <v>44000</v>
      </c>
      <c r="AX130" s="71">
        <f t="shared" si="70"/>
        <v>3.8621730067765314E-2</v>
      </c>
      <c r="AY130">
        <f t="shared" si="71"/>
        <v>4.015877299126186E-2</v>
      </c>
      <c r="AZ130">
        <f t="shared" si="72"/>
        <v>-1.5370429234965489E-3</v>
      </c>
      <c r="BA130">
        <f t="shared" si="73"/>
        <v>0.45081865091949413</v>
      </c>
      <c r="BB130">
        <f t="shared" si="74"/>
        <v>0.15872119658387565</v>
      </c>
      <c r="BC130">
        <f t="shared" si="75"/>
        <v>2.6330316145634494</v>
      </c>
      <c r="BD130">
        <f t="shared" si="76"/>
        <v>3.8475368070390656</v>
      </c>
      <c r="BE130">
        <f t="shared" si="77"/>
        <v>77.54275908097847</v>
      </c>
      <c r="BF130">
        <f t="shared" si="78"/>
        <v>77.542106771767322</v>
      </c>
      <c r="BG130">
        <f t="shared" si="79"/>
        <v>77.54401728295403</v>
      </c>
      <c r="BH130">
        <f t="shared" si="80"/>
        <v>77.538405621291105</v>
      </c>
      <c r="BI130">
        <f t="shared" si="81"/>
        <v>77.554752671975507</v>
      </c>
      <c r="BJ130">
        <f t="shared" si="82"/>
        <v>77.505904188537485</v>
      </c>
      <c r="BK130">
        <f t="shared" si="83"/>
        <v>77.64256501402393</v>
      </c>
      <c r="BL130">
        <f t="shared" si="84"/>
        <v>77.014461630318834</v>
      </c>
    </row>
    <row r="131" spans="1:64">
      <c r="A131" s="48" t="s">
        <v>392</v>
      </c>
      <c r="B131" s="49" t="s">
        <v>79</v>
      </c>
      <c r="C131" s="48">
        <v>42628.63</v>
      </c>
      <c r="D131" s="48" t="s">
        <v>107</v>
      </c>
      <c r="E131">
        <f t="shared" si="47"/>
        <v>2885.0140058356487</v>
      </c>
      <c r="F131">
        <f t="shared" si="48"/>
        <v>2885</v>
      </c>
      <c r="G131">
        <f t="shared" si="49"/>
        <v>4.7733199971844442E-3</v>
      </c>
      <c r="I131">
        <f t="shared" si="66"/>
        <v>4.7733199971844442E-3</v>
      </c>
      <c r="Q131" s="2">
        <f t="shared" si="50"/>
        <v>27610.129999999997</v>
      </c>
      <c r="S131" s="3">
        <f t="shared" si="67"/>
        <v>0.1</v>
      </c>
      <c r="Z131">
        <f t="shared" si="51"/>
        <v>2885</v>
      </c>
      <c r="AA131" s="100">
        <f t="shared" si="52"/>
        <v>2.2989858627369309E-3</v>
      </c>
      <c r="AB131" s="100">
        <f t="shared" si="53"/>
        <v>-1.3891408642422295E-3</v>
      </c>
      <c r="AC131" s="100">
        <f t="shared" si="54"/>
        <v>4.7733199971844442E-3</v>
      </c>
      <c r="AD131" s="100">
        <f t="shared" si="64"/>
        <v>2.4743341344475134E-3</v>
      </c>
      <c r="AE131" s="100">
        <f t="shared" si="55"/>
        <v>6.1223294088921254E-7</v>
      </c>
      <c r="AF131">
        <f t="shared" si="65"/>
        <v>4.7733199971844442E-3</v>
      </c>
      <c r="AG131" s="101"/>
      <c r="AH131">
        <f t="shared" si="56"/>
        <v>6.1624608614266737E-3</v>
      </c>
      <c r="AI131">
        <f t="shared" si="57"/>
        <v>0.54571004463804851</v>
      </c>
      <c r="AJ131">
        <f t="shared" si="58"/>
        <v>0.99028665518882864</v>
      </c>
      <c r="AK131">
        <f t="shared" si="59"/>
        <v>-0.43468410086235554</v>
      </c>
      <c r="AL131">
        <f t="shared" si="60"/>
        <v>-2.3782453886730743</v>
      </c>
      <c r="AM131">
        <f t="shared" si="61"/>
        <v>-2.4915620181080134</v>
      </c>
      <c r="AN131" s="100">
        <f t="shared" si="69"/>
        <v>42.238806096593478</v>
      </c>
      <c r="AO131" s="100">
        <f t="shared" si="69"/>
        <v>42.238805362182084</v>
      </c>
      <c r="AP131" s="100">
        <f t="shared" si="69"/>
        <v>42.238812159664946</v>
      </c>
      <c r="AQ131" s="100">
        <f t="shared" si="69"/>
        <v>42.238749254399963</v>
      </c>
      <c r="AR131" s="100">
        <f t="shared" si="69"/>
        <v>42.239332261363685</v>
      </c>
      <c r="AS131" s="100">
        <f t="shared" si="69"/>
        <v>42.234001568380158</v>
      </c>
      <c r="AT131" s="100">
        <f t="shared" si="69"/>
        <v>42.29114960686875</v>
      </c>
      <c r="AU131" s="100">
        <f t="shared" si="63"/>
        <v>42.858205946504967</v>
      </c>
      <c r="AW131" s="65">
        <v>44500</v>
      </c>
      <c r="AX131" s="71">
        <f t="shared" si="70"/>
        <v>4.2288515018690631E-2</v>
      </c>
      <c r="AY131">
        <f t="shared" si="71"/>
        <v>4.1598431521344292E-2</v>
      </c>
      <c r="AZ131">
        <f t="shared" si="72"/>
        <v>6.9008349734634019E-4</v>
      </c>
      <c r="BA131">
        <f t="shared" si="73"/>
        <v>0.40846565422203196</v>
      </c>
      <c r="BB131">
        <f t="shared" si="74"/>
        <v>0.31661786611524378</v>
      </c>
      <c r="BC131">
        <f t="shared" si="75"/>
        <v>2.7957981034247243</v>
      </c>
      <c r="BD131">
        <f t="shared" si="76"/>
        <v>5.7260335385204506</v>
      </c>
      <c r="BE131">
        <f t="shared" si="77"/>
        <v>77.83845784609241</v>
      </c>
      <c r="BF131">
        <f t="shared" si="78"/>
        <v>77.83237316106964</v>
      </c>
      <c r="BG131">
        <f t="shared" si="79"/>
        <v>77.845037901091729</v>
      </c>
      <c r="BH131">
        <f t="shared" si="80"/>
        <v>77.818521079967937</v>
      </c>
      <c r="BI131">
        <f t="shared" si="81"/>
        <v>77.873385827088157</v>
      </c>
      <c r="BJ131">
        <f t="shared" si="82"/>
        <v>77.756767100338848</v>
      </c>
      <c r="BK131">
        <f t="shared" si="83"/>
        <v>77.993003423861936</v>
      </c>
      <c r="BL131">
        <f t="shared" si="84"/>
        <v>77.429836258603075</v>
      </c>
    </row>
    <row r="132" spans="1:64">
      <c r="A132" s="48" t="s">
        <v>392</v>
      </c>
      <c r="B132" s="49" t="s">
        <v>93</v>
      </c>
      <c r="C132" s="48">
        <v>42632.552000000003</v>
      </c>
      <c r="D132" s="48" t="s">
        <v>107</v>
      </c>
      <c r="E132">
        <f t="shared" si="47"/>
        <v>2896.5219054659369</v>
      </c>
      <c r="F132">
        <f t="shared" si="48"/>
        <v>2896.5</v>
      </c>
      <c r="G132">
        <f t="shared" si="49"/>
        <v>7.4655880016507581E-3</v>
      </c>
      <c r="I132">
        <f t="shared" si="66"/>
        <v>7.4655880016507581E-3</v>
      </c>
      <c r="Q132" s="2">
        <f t="shared" si="50"/>
        <v>27614.052000000003</v>
      </c>
      <c r="S132" s="3">
        <f t="shared" si="67"/>
        <v>0.1</v>
      </c>
      <c r="Z132">
        <f t="shared" si="51"/>
        <v>2896.5</v>
      </c>
      <c r="AA132" s="100">
        <f t="shared" si="52"/>
        <v>2.2525072520197162E-3</v>
      </c>
      <c r="AB132" s="100">
        <f t="shared" si="53"/>
        <v>1.3413755835674926E-3</v>
      </c>
      <c r="AC132" s="100">
        <f t="shared" si="54"/>
        <v>7.4655880016507581E-3</v>
      </c>
      <c r="AD132" s="100">
        <f t="shared" si="64"/>
        <v>5.2130807496310414E-3</v>
      </c>
      <c r="AE132" s="100">
        <f t="shared" si="55"/>
        <v>2.7176210902173742E-6</v>
      </c>
      <c r="AF132">
        <f t="shared" si="65"/>
        <v>7.4655880016507581E-3</v>
      </c>
      <c r="AG132" s="101"/>
      <c r="AH132">
        <f t="shared" si="56"/>
        <v>6.1242124180832655E-3</v>
      </c>
      <c r="AI132">
        <f t="shared" si="57"/>
        <v>0.54836137750883274</v>
      </c>
      <c r="AJ132">
        <f t="shared" si="58"/>
        <v>0.99111373659056012</v>
      </c>
      <c r="AK132">
        <f t="shared" si="59"/>
        <v>-0.43743820793291405</v>
      </c>
      <c r="AL132">
        <f t="shared" si="60"/>
        <v>-2.3721652215312123</v>
      </c>
      <c r="AM132">
        <f t="shared" si="61"/>
        <v>-2.4698141203042399</v>
      </c>
      <c r="AN132" s="100">
        <f t="shared" si="69"/>
        <v>42.2474490294899</v>
      </c>
      <c r="AO132" s="100">
        <f t="shared" si="69"/>
        <v>42.247448437501198</v>
      </c>
      <c r="AP132" s="100">
        <f t="shared" si="69"/>
        <v>42.247454202623693</v>
      </c>
      <c r="AQ132" s="100">
        <f t="shared" si="69"/>
        <v>42.247398067124387</v>
      </c>
      <c r="AR132" s="100">
        <f t="shared" si="69"/>
        <v>42.247945475546871</v>
      </c>
      <c r="AS132" s="100">
        <f t="shared" si="69"/>
        <v>42.242682437625476</v>
      </c>
      <c r="AT132" s="100">
        <f t="shared" si="69"/>
        <v>42.30332400295709</v>
      </c>
      <c r="AU132" s="100">
        <f t="shared" si="63"/>
        <v>42.867759562955506</v>
      </c>
      <c r="AW132" s="65">
        <v>45000</v>
      </c>
      <c r="AX132" s="71">
        <f t="shared" si="70"/>
        <v>4.5769087905953978E-2</v>
      </c>
      <c r="AY132">
        <f t="shared" si="71"/>
        <v>4.3059820279781454E-2</v>
      </c>
      <c r="AZ132">
        <f t="shared" si="72"/>
        <v>2.7092676261725227E-3</v>
      </c>
      <c r="BA132">
        <f t="shared" si="73"/>
        <v>0.38455737284647828</v>
      </c>
      <c r="BB132">
        <f t="shared" si="74"/>
        <v>0.44558851454169468</v>
      </c>
      <c r="BC132">
        <f t="shared" si="75"/>
        <v>2.935467856008767</v>
      </c>
      <c r="BD132">
        <f t="shared" si="76"/>
        <v>9.6684812561097413</v>
      </c>
      <c r="BE132">
        <f t="shared" si="77"/>
        <v>78.113131113297356</v>
      </c>
      <c r="BF132">
        <f t="shared" si="78"/>
        <v>78.099623405773741</v>
      </c>
      <c r="BG132">
        <f t="shared" si="79"/>
        <v>78.123241417947909</v>
      </c>
      <c r="BH132">
        <f t="shared" si="80"/>
        <v>78.081773031760164</v>
      </c>
      <c r="BI132">
        <f t="shared" si="81"/>
        <v>78.154081029325184</v>
      </c>
      <c r="BJ132">
        <f t="shared" si="82"/>
        <v>78.026300270825104</v>
      </c>
      <c r="BK132">
        <f t="shared" si="83"/>
        <v>78.247664230355397</v>
      </c>
      <c r="BL132">
        <f t="shared" si="84"/>
        <v>77.84521088688733</v>
      </c>
    </row>
    <row r="133" spans="1:64">
      <c r="A133" s="48" t="s">
        <v>392</v>
      </c>
      <c r="B133" s="49" t="s">
        <v>93</v>
      </c>
      <c r="C133" s="48">
        <v>42633.565999999999</v>
      </c>
      <c r="D133" s="48" t="s">
        <v>107</v>
      </c>
      <c r="E133">
        <f t="shared" si="47"/>
        <v>2899.4971757935868</v>
      </c>
      <c r="F133">
        <f t="shared" si="48"/>
        <v>2899.5</v>
      </c>
      <c r="G133">
        <f t="shared" si="49"/>
        <v>-9.6251600189134479E-4</v>
      </c>
      <c r="I133">
        <f t="shared" si="66"/>
        <v>-9.6251600189134479E-4</v>
      </c>
      <c r="Q133" s="2">
        <f t="shared" si="50"/>
        <v>27615.065999999999</v>
      </c>
      <c r="S133" s="3">
        <f t="shared" si="67"/>
        <v>0.1</v>
      </c>
      <c r="Z133">
        <f t="shared" si="51"/>
        <v>2899.5</v>
      </c>
      <c r="AA133" s="100">
        <f t="shared" si="52"/>
        <v>2.240278040446336E-3</v>
      </c>
      <c r="AB133" s="100">
        <f t="shared" si="53"/>
        <v>-7.0766443180558343E-3</v>
      </c>
      <c r="AC133" s="100">
        <f t="shared" si="54"/>
        <v>-9.6251600189134479E-4</v>
      </c>
      <c r="AD133" s="100">
        <f t="shared" si="64"/>
        <v>-3.2027940423376808E-3</v>
      </c>
      <c r="AE133" s="100">
        <f t="shared" si="55"/>
        <v>1.0257889677633743E-6</v>
      </c>
      <c r="AF133">
        <f t="shared" si="65"/>
        <v>-9.6251600189134479E-4</v>
      </c>
      <c r="AG133" s="101"/>
      <c r="AH133">
        <f t="shared" si="56"/>
        <v>6.1141283161644895E-3</v>
      </c>
      <c r="AI133">
        <f t="shared" si="57"/>
        <v>0.54906004921629536</v>
      </c>
      <c r="AJ133">
        <f t="shared" si="58"/>
        <v>0.99132475320100122</v>
      </c>
      <c r="AK133">
        <f t="shared" si="59"/>
        <v>-0.43815840956492935</v>
      </c>
      <c r="AL133">
        <f t="shared" si="60"/>
        <v>-2.3705693461127426</v>
      </c>
      <c r="AM133">
        <f t="shared" si="61"/>
        <v>-2.4641599189615344</v>
      </c>
      <c r="AN133" s="100">
        <f t="shared" ref="AN133:AT148" si="85">$AU133+$AB$7*SIN(AO133)</f>
        <v>42.249710625470264</v>
      </c>
      <c r="AO133" s="100">
        <f t="shared" si="85"/>
        <v>42.249710067881686</v>
      </c>
      <c r="AP133" s="100">
        <f t="shared" si="85"/>
        <v>42.249715573221899</v>
      </c>
      <c r="AQ133" s="100">
        <f t="shared" si="85"/>
        <v>42.249661224482196</v>
      </c>
      <c r="AR133" s="100">
        <f t="shared" si="85"/>
        <v>42.250198550364225</v>
      </c>
      <c r="AS133" s="100">
        <f t="shared" si="85"/>
        <v>42.244961684890342</v>
      </c>
      <c r="AT133" s="100">
        <f t="shared" si="85"/>
        <v>42.306508414645641</v>
      </c>
      <c r="AU133" s="100">
        <f t="shared" si="63"/>
        <v>42.870251810725208</v>
      </c>
      <c r="AW133" s="65">
        <v>45500</v>
      </c>
      <c r="AX133" s="71">
        <f t="shared" si="70"/>
        <v>4.8970430636848021E-2</v>
      </c>
      <c r="AY133">
        <f t="shared" si="71"/>
        <v>4.4542939266573364E-2</v>
      </c>
      <c r="AZ133">
        <f t="shared" si="72"/>
        <v>4.4274913702746594E-3</v>
      </c>
      <c r="BA133">
        <f t="shared" si="73"/>
        <v>0.3732771311859443</v>
      </c>
      <c r="BB133">
        <f t="shared" si="74"/>
        <v>0.55435375312087498</v>
      </c>
      <c r="BC133">
        <f t="shared" si="75"/>
        <v>3.0612226077387104</v>
      </c>
      <c r="BD133">
        <f t="shared" si="76"/>
        <v>24.871496656976309</v>
      </c>
      <c r="BE133">
        <f t="shared" si="77"/>
        <v>78.371781151645379</v>
      </c>
      <c r="BF133">
        <f t="shared" si="78"/>
        <v>78.362030020656945</v>
      </c>
      <c r="BG133">
        <f t="shared" si="79"/>
        <v>78.377765491293417</v>
      </c>
      <c r="BH133">
        <f t="shared" si="80"/>
        <v>78.352351227842533</v>
      </c>
      <c r="BI133">
        <f t="shared" si="81"/>
        <v>78.393344287345613</v>
      </c>
      <c r="BJ133">
        <f t="shared" si="82"/>
        <v>78.327068754327001</v>
      </c>
      <c r="BK133">
        <f t="shared" si="83"/>
        <v>78.433879965699077</v>
      </c>
      <c r="BL133">
        <f t="shared" si="84"/>
        <v>78.260585515171584</v>
      </c>
    </row>
    <row r="134" spans="1:64">
      <c r="A134" s="48" t="s">
        <v>392</v>
      </c>
      <c r="B134" s="49" t="s">
        <v>93</v>
      </c>
      <c r="C134" s="48">
        <v>42634.59</v>
      </c>
      <c r="D134" s="48" t="s">
        <v>107</v>
      </c>
      <c r="E134">
        <f t="shared" si="47"/>
        <v>2902.5017880376895</v>
      </c>
      <c r="F134">
        <f t="shared" si="48"/>
        <v>2902.5</v>
      </c>
      <c r="G134">
        <f t="shared" si="49"/>
        <v>6.0937999660382047E-4</v>
      </c>
      <c r="I134">
        <f t="shared" si="66"/>
        <v>6.0937999660382047E-4</v>
      </c>
      <c r="Q134" s="2">
        <f t="shared" si="50"/>
        <v>27616.089999999997</v>
      </c>
      <c r="S134" s="3">
        <f t="shared" si="67"/>
        <v>0.1</v>
      </c>
      <c r="Z134">
        <f t="shared" si="51"/>
        <v>2902.5</v>
      </c>
      <c r="AA134" s="100">
        <f t="shared" si="52"/>
        <v>2.2280054107814027E-3</v>
      </c>
      <c r="AB134" s="100">
        <f t="shared" si="53"/>
        <v>-5.4946200172621192E-3</v>
      </c>
      <c r="AC134" s="100">
        <f t="shared" si="54"/>
        <v>6.0937999660382047E-4</v>
      </c>
      <c r="AD134" s="100">
        <f t="shared" si="64"/>
        <v>-1.6186254141775823E-3</v>
      </c>
      <c r="AE134" s="100">
        <f t="shared" si="55"/>
        <v>2.61994823142155E-7</v>
      </c>
      <c r="AF134">
        <f t="shared" si="65"/>
        <v>6.0937999660382047E-4</v>
      </c>
      <c r="AG134" s="101"/>
      <c r="AH134">
        <f t="shared" si="56"/>
        <v>6.1040000138659397E-3</v>
      </c>
      <c r="AI134">
        <f t="shared" si="57"/>
        <v>0.54976165795508214</v>
      </c>
      <c r="AJ134">
        <f t="shared" si="58"/>
        <v>0.99153377427238665</v>
      </c>
      <c r="AK134">
        <f t="shared" si="59"/>
        <v>-0.43887933015570685</v>
      </c>
      <c r="AL134">
        <f t="shared" si="60"/>
        <v>-2.3689693953755189</v>
      </c>
      <c r="AM134">
        <f t="shared" si="61"/>
        <v>-2.4585135551593114</v>
      </c>
      <c r="AN134" s="100">
        <f t="shared" si="85"/>
        <v>42.251975107375721</v>
      </c>
      <c r="AO134" s="100">
        <f t="shared" si="85"/>
        <v>42.251974583009869</v>
      </c>
      <c r="AP134" s="100">
        <f t="shared" si="85"/>
        <v>42.251979833178723</v>
      </c>
      <c r="AQ134" s="100">
        <f t="shared" si="85"/>
        <v>42.251927274033342</v>
      </c>
      <c r="AR134" s="100">
        <f t="shared" si="85"/>
        <v>42.25245421743108</v>
      </c>
      <c r="AS134" s="100">
        <f t="shared" si="85"/>
        <v>42.247247049138302</v>
      </c>
      <c r="AT134" s="100">
        <f t="shared" si="85"/>
        <v>42.309696327911148</v>
      </c>
      <c r="AU134" s="100">
        <f t="shared" si="63"/>
        <v>42.872744058494916</v>
      </c>
      <c r="AW134" s="65">
        <v>46000</v>
      </c>
      <c r="AX134" s="71">
        <f t="shared" si="70"/>
        <v>5.1855586864905143E-2</v>
      </c>
      <c r="AY134">
        <f t="shared" si="71"/>
        <v>4.6047788481719996E-2</v>
      </c>
      <c r="AZ134">
        <f t="shared" si="72"/>
        <v>5.8077983831851462E-3</v>
      </c>
      <c r="BA134">
        <f t="shared" si="73"/>
        <v>0.37172549615279482</v>
      </c>
      <c r="BB134">
        <f t="shared" si="74"/>
        <v>0.64951730549706155</v>
      </c>
      <c r="BC134">
        <f t="shared" si="75"/>
        <v>-3.1025995581564976</v>
      </c>
      <c r="BD134">
        <f t="shared" si="76"/>
        <v>-51.284632858923167</v>
      </c>
      <c r="BE134">
        <f t="shared" si="77"/>
        <v>78.621455245629022</v>
      </c>
      <c r="BF134">
        <f t="shared" si="78"/>
        <v>78.626612653977233</v>
      </c>
      <c r="BG134">
        <f t="shared" si="79"/>
        <v>78.618381907891546</v>
      </c>
      <c r="BH134">
        <f t="shared" si="80"/>
        <v>78.631520184903934</v>
      </c>
      <c r="BI134">
        <f t="shared" si="81"/>
        <v>78.61055490052874</v>
      </c>
      <c r="BJ134">
        <f t="shared" si="82"/>
        <v>78.644028704995833</v>
      </c>
      <c r="BK134">
        <f t="shared" si="83"/>
        <v>78.590623586600827</v>
      </c>
      <c r="BL134">
        <f t="shared" si="84"/>
        <v>78.675960143455825</v>
      </c>
    </row>
    <row r="135" spans="1:64">
      <c r="A135" s="48" t="s">
        <v>403</v>
      </c>
      <c r="B135" s="49" t="s">
        <v>79</v>
      </c>
      <c r="C135" s="48">
        <v>42668.5</v>
      </c>
      <c r="D135" s="48" t="s">
        <v>107</v>
      </c>
      <c r="E135">
        <f t="shared" si="47"/>
        <v>3002.0002267073783</v>
      </c>
      <c r="F135">
        <f t="shared" si="48"/>
        <v>3002</v>
      </c>
      <c r="G135">
        <f t="shared" si="49"/>
        <v>7.7263997809495777E-5</v>
      </c>
      <c r="I135">
        <f t="shared" si="66"/>
        <v>7.7263997809495777E-5</v>
      </c>
      <c r="Q135" s="2">
        <f t="shared" si="50"/>
        <v>27650</v>
      </c>
      <c r="S135" s="3">
        <f t="shared" si="67"/>
        <v>0.1</v>
      </c>
      <c r="Z135">
        <f t="shared" si="51"/>
        <v>3002</v>
      </c>
      <c r="AA135" s="100">
        <f t="shared" si="52"/>
        <v>1.7955178026311577E-3</v>
      </c>
      <c r="AB135" s="100">
        <f t="shared" si="53"/>
        <v>-5.6649253565583882E-3</v>
      </c>
      <c r="AC135" s="100">
        <f t="shared" si="54"/>
        <v>7.7263997809495777E-5</v>
      </c>
      <c r="AD135" s="100">
        <f t="shared" si="64"/>
        <v>-1.7182538048216619E-3</v>
      </c>
      <c r="AE135" s="100">
        <f t="shared" si="55"/>
        <v>2.952396137784118E-7</v>
      </c>
      <c r="AF135">
        <f t="shared" si="65"/>
        <v>7.7263997809495777E-5</v>
      </c>
      <c r="AG135" s="101"/>
      <c r="AH135">
        <f t="shared" si="56"/>
        <v>5.742189354367884E-3</v>
      </c>
      <c r="AI135">
        <f t="shared" si="57"/>
        <v>0.57481503180059002</v>
      </c>
      <c r="AJ135">
        <f t="shared" si="58"/>
        <v>0.9972123923732622</v>
      </c>
      <c r="AK135">
        <f t="shared" si="59"/>
        <v>-0.46319258835018629</v>
      </c>
      <c r="AL135">
        <f t="shared" si="60"/>
        <v>-2.3134373813716285</v>
      </c>
      <c r="AM135">
        <f t="shared" si="61"/>
        <v>-2.2753762364278818</v>
      </c>
      <c r="AN135" s="100">
        <f t="shared" si="85"/>
        <v>42.328800093079302</v>
      </c>
      <c r="AO135" s="100">
        <f t="shared" si="85"/>
        <v>42.328800076511392</v>
      </c>
      <c r="AP135" s="100">
        <f t="shared" si="85"/>
        <v>42.328800395499584</v>
      </c>
      <c r="AQ135" s="100">
        <f t="shared" si="85"/>
        <v>42.328794254115849</v>
      </c>
      <c r="AR135" s="100">
        <f t="shared" si="85"/>
        <v>42.328912572390884</v>
      </c>
      <c r="AS135" s="100">
        <f t="shared" si="85"/>
        <v>42.326662046385266</v>
      </c>
      <c r="AT135" s="100">
        <f t="shared" si="85"/>
        <v>42.417382918288844</v>
      </c>
      <c r="AU135" s="100">
        <f t="shared" si="63"/>
        <v>42.955403609523479</v>
      </c>
      <c r="AW135" s="65">
        <v>46500</v>
      </c>
      <c r="AX135" s="71">
        <f t="shared" si="70"/>
        <v>5.4417428661580065E-2</v>
      </c>
      <c r="AY135">
        <f t="shared" si="71"/>
        <v>4.757436792522135E-2</v>
      </c>
      <c r="AZ135">
        <f t="shared" si="72"/>
        <v>6.8430607363587177E-3</v>
      </c>
      <c r="BA135">
        <f t="shared" si="73"/>
        <v>0.3794361984233533</v>
      </c>
      <c r="BB135">
        <f t="shared" si="74"/>
        <v>0.73760980285937183</v>
      </c>
      <c r="BC135">
        <f t="shared" si="75"/>
        <v>-2.9800253490238138</v>
      </c>
      <c r="BD135">
        <f t="shared" si="76"/>
        <v>-12.351802524055103</v>
      </c>
      <c r="BE135">
        <f t="shared" si="77"/>
        <v>78.875773181357289</v>
      </c>
      <c r="BF135">
        <f t="shared" si="78"/>
        <v>78.889754977777585</v>
      </c>
      <c r="BG135">
        <f t="shared" si="79"/>
        <v>78.866182153243443</v>
      </c>
      <c r="BH135">
        <f t="shared" si="80"/>
        <v>78.90604230167051</v>
      </c>
      <c r="BI135">
        <f t="shared" si="81"/>
        <v>78.838956446218845</v>
      </c>
      <c r="BJ135">
        <f t="shared" si="82"/>
        <v>78.952856178436292</v>
      </c>
      <c r="BK135">
        <f t="shared" si="83"/>
        <v>78.761880359897575</v>
      </c>
      <c r="BL135">
        <f t="shared" si="84"/>
        <v>79.09133477174008</v>
      </c>
    </row>
    <row r="136" spans="1:64">
      <c r="A136" s="48" t="s">
        <v>403</v>
      </c>
      <c r="B136" s="49" t="s">
        <v>79</v>
      </c>
      <c r="C136" s="48">
        <v>42669.53</v>
      </c>
      <c r="D136" s="48" t="s">
        <v>107</v>
      </c>
      <c r="E136">
        <f t="shared" si="47"/>
        <v>3005.0224441013524</v>
      </c>
      <c r="F136">
        <f t="shared" si="48"/>
        <v>3005</v>
      </c>
      <c r="G136">
        <f t="shared" si="49"/>
        <v>7.6491599975270219E-3</v>
      </c>
      <c r="I136">
        <f t="shared" si="66"/>
        <v>7.6491599975270219E-3</v>
      </c>
      <c r="Q136" s="2">
        <f t="shared" si="50"/>
        <v>27651.03</v>
      </c>
      <c r="S136" s="3">
        <f t="shared" si="67"/>
        <v>0.1</v>
      </c>
      <c r="Z136">
        <f t="shared" si="51"/>
        <v>3005</v>
      </c>
      <c r="AA136" s="100">
        <f t="shared" si="52"/>
        <v>1.7816841725130659E-3</v>
      </c>
      <c r="AB136" s="100">
        <f t="shared" si="53"/>
        <v>1.9186866740917227E-3</v>
      </c>
      <c r="AC136" s="100">
        <f t="shared" si="54"/>
        <v>7.6491599975270219E-3</v>
      </c>
      <c r="AD136" s="100">
        <f t="shared" si="64"/>
        <v>5.8674758250139561E-3</v>
      </c>
      <c r="AE136" s="100">
        <f t="shared" si="55"/>
        <v>3.4427272557123208E-6</v>
      </c>
      <c r="AF136">
        <f t="shared" si="65"/>
        <v>7.6491599975270219E-3</v>
      </c>
      <c r="AG136" s="101"/>
      <c r="AH136">
        <f t="shared" si="56"/>
        <v>5.7304733234352992E-3</v>
      </c>
      <c r="AI136">
        <f t="shared" si="57"/>
        <v>0.57562803802878415</v>
      </c>
      <c r="AJ136">
        <f t="shared" si="58"/>
        <v>0.9973417198949428</v>
      </c>
      <c r="AK136">
        <f t="shared" si="59"/>
        <v>-0.46393757012983899</v>
      </c>
      <c r="AL136">
        <f t="shared" si="60"/>
        <v>-2.3116835693262172</v>
      </c>
      <c r="AM136">
        <f t="shared" si="61"/>
        <v>-2.269970077867614</v>
      </c>
      <c r="AN136" s="100">
        <f t="shared" si="85"/>
        <v>42.331170961270445</v>
      </c>
      <c r="AO136" s="100">
        <f t="shared" si="85"/>
        <v>42.331170947489291</v>
      </c>
      <c r="AP136" s="100">
        <f t="shared" si="85"/>
        <v>42.331171220636485</v>
      </c>
      <c r="AQ136" s="100">
        <f t="shared" si="85"/>
        <v>42.331165806938721</v>
      </c>
      <c r="AR136" s="100">
        <f t="shared" si="85"/>
        <v>42.331273172835694</v>
      </c>
      <c r="AS136" s="100">
        <f t="shared" si="85"/>
        <v>42.329169950002679</v>
      </c>
      <c r="AT136" s="100">
        <f t="shared" si="85"/>
        <v>42.42068773008485</v>
      </c>
      <c r="AU136" s="100">
        <f t="shared" si="63"/>
        <v>42.957895857293188</v>
      </c>
      <c r="AW136" s="65">
        <v>47000</v>
      </c>
      <c r="AX136" s="71">
        <f t="shared" si="70"/>
        <v>5.6580476247321571E-2</v>
      </c>
      <c r="AY136">
        <f t="shared" si="71"/>
        <v>4.9122677597077453E-2</v>
      </c>
      <c r="AZ136">
        <f t="shared" si="72"/>
        <v>7.4577986502441206E-3</v>
      </c>
      <c r="BA136">
        <f t="shared" si="73"/>
        <v>0.39853295914238618</v>
      </c>
      <c r="BB136">
        <f t="shared" si="74"/>
        <v>0.82127226705541523</v>
      </c>
      <c r="BC136">
        <f t="shared" si="75"/>
        <v>-2.845911586236626</v>
      </c>
      <c r="BD136">
        <f t="shared" si="76"/>
        <v>-6.7146927121451832</v>
      </c>
      <c r="BE136">
        <f t="shared" si="77"/>
        <v>79.14456362754531</v>
      </c>
      <c r="BF136">
        <f t="shared" si="78"/>
        <v>79.153612862368718</v>
      </c>
      <c r="BG136">
        <f t="shared" si="79"/>
        <v>79.136113798580354</v>
      </c>
      <c r="BH136">
        <f t="shared" si="80"/>
        <v>79.170149807094205</v>
      </c>
      <c r="BI136">
        <f t="shared" si="81"/>
        <v>79.104657398567895</v>
      </c>
      <c r="BJ136">
        <f t="shared" si="82"/>
        <v>79.233591272073966</v>
      </c>
      <c r="BK136">
        <f t="shared" si="83"/>
        <v>78.989167306691826</v>
      </c>
      <c r="BL136">
        <f t="shared" si="84"/>
        <v>79.506709400024334</v>
      </c>
    </row>
    <row r="137" spans="1:64">
      <c r="A137" s="48" t="s">
        <v>403</v>
      </c>
      <c r="B137" s="49" t="s">
        <v>79</v>
      </c>
      <c r="C137" s="48">
        <v>42673.61</v>
      </c>
      <c r="D137" s="48" t="s">
        <v>107</v>
      </c>
      <c r="E137">
        <f t="shared" si="47"/>
        <v>3016.9939460114811</v>
      </c>
      <c r="F137">
        <f t="shared" si="48"/>
        <v>3017</v>
      </c>
      <c r="G137">
        <f t="shared" si="49"/>
        <v>-2.0632560044759884E-3</v>
      </c>
      <c r="I137">
        <f t="shared" si="66"/>
        <v>-2.0632560044759884E-3</v>
      </c>
      <c r="Q137" s="2">
        <f t="shared" si="50"/>
        <v>27655.11</v>
      </c>
      <c r="S137" s="3">
        <f t="shared" si="67"/>
        <v>0.1</v>
      </c>
      <c r="Z137">
        <f t="shared" si="51"/>
        <v>3017</v>
      </c>
      <c r="AA137" s="100">
        <f t="shared" si="52"/>
        <v>1.7258672652917251E-3</v>
      </c>
      <c r="AB137" s="100">
        <f t="shared" si="53"/>
        <v>-7.7463749945497684E-3</v>
      </c>
      <c r="AC137" s="100">
        <f t="shared" si="54"/>
        <v>-2.0632560044759884E-3</v>
      </c>
      <c r="AD137" s="100">
        <f t="shared" si="64"/>
        <v>-3.7891232697677135E-3</v>
      </c>
      <c r="AE137" s="100">
        <f t="shared" si="55"/>
        <v>1.4357455153495168E-6</v>
      </c>
      <c r="AF137">
        <f t="shared" si="65"/>
        <v>-2.0632560044759884E-3</v>
      </c>
      <c r="AG137" s="101"/>
      <c r="AH137">
        <f t="shared" si="56"/>
        <v>5.6831189900737799E-3</v>
      </c>
      <c r="AI137">
        <f t="shared" si="57"/>
        <v>0.57891644358175032</v>
      </c>
      <c r="AJ137">
        <f t="shared" si="58"/>
        <v>0.9978316424804945</v>
      </c>
      <c r="AK137">
        <f t="shared" si="59"/>
        <v>-0.46692426537869824</v>
      </c>
      <c r="AL137">
        <f t="shared" si="60"/>
        <v>-2.3046183062585675</v>
      </c>
      <c r="AM137">
        <f t="shared" si="61"/>
        <v>-2.2484074495226922</v>
      </c>
      <c r="AN137" s="100">
        <f t="shared" si="85"/>
        <v>42.340688168015596</v>
      </c>
      <c r="AO137" s="100">
        <f t="shared" si="85"/>
        <v>42.340688162161534</v>
      </c>
      <c r="AP137" s="100">
        <f t="shared" si="85"/>
        <v>42.34068829375375</v>
      </c>
      <c r="AQ137" s="100">
        <f t="shared" si="85"/>
        <v>42.340685335779604</v>
      </c>
      <c r="AR137" s="100">
        <f t="shared" si="85"/>
        <v>42.340751855921972</v>
      </c>
      <c r="AS137" s="100">
        <f t="shared" si="85"/>
        <v>42.339270699315904</v>
      </c>
      <c r="AT137" s="100">
        <f t="shared" si="85"/>
        <v>42.433940294072897</v>
      </c>
      <c r="AU137" s="100">
        <f t="shared" si="63"/>
        <v>42.96786484837201</v>
      </c>
      <c r="AW137" s="65">
        <v>47500</v>
      </c>
      <c r="AX137" s="71">
        <f t="shared" si="70"/>
        <v>5.8214967256127702E-2</v>
      </c>
      <c r="AY137">
        <f t="shared" si="71"/>
        <v>5.0692717497288278E-2</v>
      </c>
      <c r="AZ137">
        <f t="shared" si="72"/>
        <v>7.5222497588394244E-3</v>
      </c>
      <c r="BA137">
        <f t="shared" si="73"/>
        <v>0.43354837542247859</v>
      </c>
      <c r="BB137">
        <f t="shared" si="74"/>
        <v>0.89873789486710698</v>
      </c>
      <c r="BC137">
        <f t="shared" si="75"/>
        <v>-2.6926663409416993</v>
      </c>
      <c r="BD137">
        <f t="shared" si="76"/>
        <v>-4.380000544469941</v>
      </c>
      <c r="BE137">
        <f t="shared" si="77"/>
        <v>79.431949865749615</v>
      </c>
      <c r="BF137">
        <f t="shared" si="78"/>
        <v>79.433738485622627</v>
      </c>
      <c r="BG137">
        <f t="shared" si="79"/>
        <v>79.429209572080765</v>
      </c>
      <c r="BH137">
        <f t="shared" si="80"/>
        <v>79.440727085128458</v>
      </c>
      <c r="BI137">
        <f t="shared" si="81"/>
        <v>79.41175044951602</v>
      </c>
      <c r="BJ137">
        <f t="shared" si="82"/>
        <v>79.486805718258722</v>
      </c>
      <c r="BK137">
        <f t="shared" si="83"/>
        <v>79.304472420004231</v>
      </c>
      <c r="BL137">
        <f t="shared" si="84"/>
        <v>79.922084028308575</v>
      </c>
    </row>
    <row r="138" spans="1:64">
      <c r="A138" s="48" t="s">
        <v>403</v>
      </c>
      <c r="B138" s="49" t="s">
        <v>79</v>
      </c>
      <c r="C138" s="48">
        <v>42710.423999999999</v>
      </c>
      <c r="D138" s="48" t="s">
        <v>107</v>
      </c>
      <c r="E138">
        <f t="shared" si="47"/>
        <v>3125.0132772171846</v>
      </c>
      <c r="F138">
        <f t="shared" si="48"/>
        <v>3125</v>
      </c>
      <c r="G138">
        <f t="shared" si="49"/>
        <v>4.5249999966472387E-3</v>
      </c>
      <c r="I138">
        <f t="shared" si="66"/>
        <v>4.5249999966472387E-3</v>
      </c>
      <c r="Q138" s="2">
        <f t="shared" si="50"/>
        <v>27691.923999999999</v>
      </c>
      <c r="S138" s="3">
        <f t="shared" si="67"/>
        <v>0.1</v>
      </c>
      <c r="Z138">
        <f t="shared" si="51"/>
        <v>3125</v>
      </c>
      <c r="AA138" s="100">
        <f t="shared" si="52"/>
        <v>1.1872808420945501E-3</v>
      </c>
      <c r="AB138" s="100">
        <f t="shared" si="53"/>
        <v>-6.9513248744880289E-4</v>
      </c>
      <c r="AC138" s="100">
        <f t="shared" si="54"/>
        <v>4.5249999966472387E-3</v>
      </c>
      <c r="AD138" s="100">
        <f t="shared" si="64"/>
        <v>3.3377191545526886E-3</v>
      </c>
      <c r="AE138" s="100">
        <f t="shared" si="55"/>
        <v>1.1140369154667914E-6</v>
      </c>
      <c r="AF138">
        <f t="shared" si="65"/>
        <v>4.5249999966472387E-3</v>
      </c>
      <c r="AG138" s="101"/>
      <c r="AH138">
        <f t="shared" si="56"/>
        <v>5.2201324840960416E-3</v>
      </c>
      <c r="AI138">
        <f t="shared" si="57"/>
        <v>0.61136934821728217</v>
      </c>
      <c r="AJ138">
        <f t="shared" si="58"/>
        <v>0.99999866269589999</v>
      </c>
      <c r="AK138">
        <f t="shared" si="59"/>
        <v>-0.49426293364991292</v>
      </c>
      <c r="AL138">
        <f t="shared" si="60"/>
        <v>-2.2371172380374702</v>
      </c>
      <c r="AM138">
        <f t="shared" si="61"/>
        <v>-2.0583843592962152</v>
      </c>
      <c r="AN138" s="100">
        <f t="shared" si="85"/>
        <v>42.428928812441896</v>
      </c>
      <c r="AO138" s="100">
        <f t="shared" si="85"/>
        <v>42.428928812550502</v>
      </c>
      <c r="AP138" s="100">
        <f t="shared" si="85"/>
        <v>42.428928822461778</v>
      </c>
      <c r="AQ138" s="100">
        <f t="shared" si="85"/>
        <v>42.428929726971276</v>
      </c>
      <c r="AR138" s="100">
        <f t="shared" si="85"/>
        <v>42.429012076419234</v>
      </c>
      <c r="AS138" s="100">
        <f t="shared" si="85"/>
        <v>42.435346339273472</v>
      </c>
      <c r="AT138" s="100">
        <f t="shared" si="85"/>
        <v>42.55556024973928</v>
      </c>
      <c r="AU138" s="100">
        <f t="shared" si="63"/>
        <v>43.057585768081402</v>
      </c>
      <c r="AW138" s="65">
        <v>48000</v>
      </c>
      <c r="AX138" s="71">
        <f t="shared" si="70"/>
        <v>5.9162442518667729E-2</v>
      </c>
      <c r="AY138">
        <f t="shared" si="71"/>
        <v>5.2284487625853852E-2</v>
      </c>
      <c r="AZ138">
        <f t="shared" si="72"/>
        <v>6.8779548928138761E-3</v>
      </c>
      <c r="BA138">
        <f t="shared" si="73"/>
        <v>0.49471253874823107</v>
      </c>
      <c r="BB138">
        <f t="shared" si="74"/>
        <v>0.96498191359220442</v>
      </c>
      <c r="BC138">
        <f t="shared" si="75"/>
        <v>-2.5041745683255905</v>
      </c>
      <c r="BD138">
        <f t="shared" si="76"/>
        <v>-3.0306952925778825</v>
      </c>
      <c r="BE138">
        <f t="shared" si="77"/>
        <v>79.749299015204357</v>
      </c>
      <c r="BF138">
        <f t="shared" si="78"/>
        <v>79.749315672654646</v>
      </c>
      <c r="BG138">
        <f t="shared" si="79"/>
        <v>79.749240733055501</v>
      </c>
      <c r="BH138">
        <f t="shared" si="80"/>
        <v>79.749577993151888</v>
      </c>
      <c r="BI138">
        <f t="shared" si="81"/>
        <v>79.748062541905838</v>
      </c>
      <c r="BJ138">
        <f t="shared" si="82"/>
        <v>79.754920544768808</v>
      </c>
      <c r="BK138">
        <f t="shared" si="83"/>
        <v>79.724814480230918</v>
      </c>
      <c r="BL138">
        <f t="shared" si="84"/>
        <v>80.33745865659283</v>
      </c>
    </row>
    <row r="139" spans="1:64">
      <c r="A139" s="48" t="s">
        <v>403</v>
      </c>
      <c r="B139" s="49" t="s">
        <v>93</v>
      </c>
      <c r="C139" s="48">
        <v>42715.366000000002</v>
      </c>
      <c r="D139" s="48" t="s">
        <v>107</v>
      </c>
      <c r="E139">
        <f t="shared" si="47"/>
        <v>3139.5140523249943</v>
      </c>
      <c r="F139">
        <f t="shared" si="48"/>
        <v>3139.5</v>
      </c>
      <c r="G139">
        <f t="shared" si="49"/>
        <v>4.7891639987938106E-3</v>
      </c>
      <c r="I139">
        <f t="shared" si="66"/>
        <v>4.7891639987938106E-3</v>
      </c>
      <c r="Q139" s="2">
        <f t="shared" si="50"/>
        <v>27696.866000000002</v>
      </c>
      <c r="S139" s="3">
        <f t="shared" si="67"/>
        <v>0.1</v>
      </c>
      <c r="Z139">
        <f t="shared" si="51"/>
        <v>3139.5</v>
      </c>
      <c r="AA139" s="100">
        <f t="shared" si="52"/>
        <v>1.1097659046847034E-3</v>
      </c>
      <c r="AB139" s="100">
        <f t="shared" si="53"/>
        <v>-3.6352634014209795E-4</v>
      </c>
      <c r="AC139" s="100">
        <f t="shared" si="54"/>
        <v>4.7891639987938106E-3</v>
      </c>
      <c r="AD139" s="100">
        <f t="shared" si="64"/>
        <v>3.6793980941091072E-3</v>
      </c>
      <c r="AE139" s="100">
        <f t="shared" si="55"/>
        <v>1.3537970334933732E-6</v>
      </c>
      <c r="AF139">
        <f t="shared" si="65"/>
        <v>4.7891639987938106E-3</v>
      </c>
      <c r="AG139" s="101"/>
      <c r="AH139">
        <f t="shared" si="56"/>
        <v>5.1526903389359086E-3</v>
      </c>
      <c r="AI139">
        <f t="shared" si="57"/>
        <v>0.61615726779818347</v>
      </c>
      <c r="AJ139">
        <f t="shared" si="58"/>
        <v>0.99993631436653108</v>
      </c>
      <c r="AK139">
        <f t="shared" si="59"/>
        <v>-0.49799034932528857</v>
      </c>
      <c r="AL139">
        <f t="shared" si="60"/>
        <v>-2.227466713310168</v>
      </c>
      <c r="AM139">
        <f t="shared" si="61"/>
        <v>-2.0333630436731873</v>
      </c>
      <c r="AN139" s="100">
        <f t="shared" si="85"/>
        <v>42.441155636787606</v>
      </c>
      <c r="AO139" s="100">
        <f t="shared" si="85"/>
        <v>42.441155637840488</v>
      </c>
      <c r="AP139" s="100">
        <f t="shared" si="85"/>
        <v>42.441155694317089</v>
      </c>
      <c r="AQ139" s="100">
        <f t="shared" si="85"/>
        <v>42.441158723561358</v>
      </c>
      <c r="AR139" s="100">
        <f t="shared" si="85"/>
        <v>42.441320752845598</v>
      </c>
      <c r="AS139" s="100">
        <f t="shared" si="85"/>
        <v>42.448980498329909</v>
      </c>
      <c r="AT139" s="100">
        <f t="shared" si="85"/>
        <v>42.572202386337295</v>
      </c>
      <c r="AU139" s="100">
        <f t="shared" si="63"/>
        <v>43.06963163230165</v>
      </c>
      <c r="AW139" s="65">
        <v>48500</v>
      </c>
      <c r="AX139" s="71">
        <f t="shared" si="70"/>
        <v>5.9139481421208076E-2</v>
      </c>
      <c r="AY139">
        <f t="shared" si="71"/>
        <v>5.3897987982774148E-2</v>
      </c>
      <c r="AZ139">
        <f t="shared" si="72"/>
        <v>5.2414934384339244E-3</v>
      </c>
      <c r="BA139">
        <f t="shared" si="73"/>
        <v>0.60985662112378891</v>
      </c>
      <c r="BB139">
        <f t="shared" si="74"/>
        <v>0.99999897920150504</v>
      </c>
      <c r="BC139">
        <f t="shared" si="75"/>
        <v>-2.2401815059181738</v>
      </c>
      <c r="BD139">
        <f t="shared" si="76"/>
        <v>-2.0664334531588575</v>
      </c>
      <c r="BE139">
        <f t="shared" si="77"/>
        <v>80.124138357117758</v>
      </c>
      <c r="BF139">
        <f t="shared" si="78"/>
        <v>80.124138357155744</v>
      </c>
      <c r="BG139">
        <f t="shared" si="79"/>
        <v>80.124138361621874</v>
      </c>
      <c r="BH139">
        <f t="shared" si="80"/>
        <v>80.124138886787591</v>
      </c>
      <c r="BI139">
        <f t="shared" si="81"/>
        <v>80.12420049882229</v>
      </c>
      <c r="BJ139">
        <f t="shared" si="82"/>
        <v>80.130122158402045</v>
      </c>
      <c r="BK139">
        <f t="shared" si="83"/>
        <v>80.249348678307072</v>
      </c>
      <c r="BL139">
        <f t="shared" si="84"/>
        <v>80.752833284877084</v>
      </c>
    </row>
    <row r="140" spans="1:64">
      <c r="A140" s="48" t="s">
        <v>403</v>
      </c>
      <c r="B140" s="49" t="s">
        <v>93</v>
      </c>
      <c r="C140" s="48">
        <v>42729.358</v>
      </c>
      <c r="D140" s="48" t="s">
        <v>107</v>
      </c>
      <c r="E140">
        <f t="shared" si="47"/>
        <v>3180.5692618167659</v>
      </c>
      <c r="F140">
        <f t="shared" si="48"/>
        <v>3180.5</v>
      </c>
      <c r="G140">
        <f t="shared" si="49"/>
        <v>2.3605075999512337E-2</v>
      </c>
      <c r="I140">
        <f t="shared" si="66"/>
        <v>2.3605075999512337E-2</v>
      </c>
      <c r="Q140" s="2">
        <f t="shared" si="50"/>
        <v>27710.858</v>
      </c>
      <c r="S140" s="3">
        <f t="shared" si="67"/>
        <v>0.1</v>
      </c>
      <c r="Z140">
        <f t="shared" si="51"/>
        <v>3180.5</v>
      </c>
      <c r="AA140" s="100">
        <f t="shared" si="52"/>
        <v>8.835178943310271E-4</v>
      </c>
      <c r="AB140" s="100">
        <f t="shared" si="53"/>
        <v>1.8650250876769123E-2</v>
      </c>
      <c r="AC140" s="100">
        <f t="shared" si="54"/>
        <v>2.3605075999512337E-2</v>
      </c>
      <c r="AD140" s="100">
        <f t="shared" si="64"/>
        <v>2.2721558105181311E-2</v>
      </c>
      <c r="AE140" s="100">
        <f t="shared" si="55"/>
        <v>5.1626920272713052E-5</v>
      </c>
      <c r="AF140">
        <f t="shared" si="65"/>
        <v>2.3605075999512337E-2</v>
      </c>
      <c r="AG140" s="101"/>
      <c r="AH140">
        <f t="shared" si="56"/>
        <v>4.9548251227432127E-3</v>
      </c>
      <c r="AI140">
        <f t="shared" si="57"/>
        <v>0.63031645930988289</v>
      </c>
      <c r="AJ140">
        <f t="shared" si="58"/>
        <v>0.99922323680157088</v>
      </c>
      <c r="AK140">
        <f t="shared" si="59"/>
        <v>-0.5085899240332008</v>
      </c>
      <c r="AL140">
        <f t="shared" si="60"/>
        <v>-2.1993353101743449</v>
      </c>
      <c r="AM140">
        <f t="shared" si="61"/>
        <v>-1.9631454217466271</v>
      </c>
      <c r="AN140" s="100">
        <f t="shared" si="85"/>
        <v>42.476257777485252</v>
      </c>
      <c r="AO140" s="100">
        <f t="shared" si="85"/>
        <v>42.476257812898503</v>
      </c>
      <c r="AP140" s="100">
        <f t="shared" si="85"/>
        <v>42.476258683260809</v>
      </c>
      <c r="AQ140" s="100">
        <f t="shared" si="85"/>
        <v>42.476280070753781</v>
      </c>
      <c r="AR140" s="100">
        <f t="shared" si="85"/>
        <v>42.476803429786536</v>
      </c>
      <c r="AS140" s="100">
        <f t="shared" si="85"/>
        <v>42.488511208892596</v>
      </c>
      <c r="AT140" s="100">
        <f t="shared" si="85"/>
        <v>42.619647804587999</v>
      </c>
      <c r="AU140" s="100">
        <f t="shared" si="63"/>
        <v>43.10369235182096</v>
      </c>
      <c r="AW140" s="65">
        <v>49000</v>
      </c>
      <c r="AX140" s="71">
        <f t="shared" ref="AX140:AX148" si="86">AB$3+AB$4*AW140+AB$5*AW140^2+AZ140</f>
        <v>5.7549468769323091E-2</v>
      </c>
      <c r="AY140">
        <f t="shared" ref="AY140:AY148" si="87">AB$3+AB$4*AW140+AB$5*AW140^2</f>
        <v>5.5533218568049166E-2</v>
      </c>
      <c r="AZ140">
        <f t="shared" ref="AZ140:AZ148" si="88">$AB$6*($AB$11/BA140*BB140+$AB$12)</f>
        <v>2.0162502012739283E-3</v>
      </c>
      <c r="BA140">
        <f t="shared" ref="BA140:BA148" si="89">1+$AB$7*COS(BC140)</f>
        <v>0.87151231949056385</v>
      </c>
      <c r="BB140">
        <f t="shared" ref="BB140:BB148" si="90">SIN(BC140+RADIANS($AB$9))</f>
        <v>0.89509449336942548</v>
      </c>
      <c r="BC140">
        <f t="shared" ref="BC140:BC148" si="91">2*ATAN(BD140)</f>
        <v>-1.7765994193099059</v>
      </c>
      <c r="BD140">
        <f t="shared" ref="BD140:BD148" si="92">SQRT((1+$AB$7)/(1-$AB$7))*TAN(BE140/2)</f>
        <v>-1.2303165117877333</v>
      </c>
      <c r="BE140">
        <f t="shared" ref="BE140:BE148" si="93">$BL140+$AB$7*SIN(BF140)</f>
        <v>80.619228236666814</v>
      </c>
      <c r="BF140">
        <f t="shared" ref="BF140:BF148" si="94">$BL140+$AB$7*SIN(BG140)</f>
        <v>80.61983204889377</v>
      </c>
      <c r="BG140">
        <f t="shared" ref="BG140:BG148" si="95">$BL140+$AB$7*SIN(BH140)</f>
        <v>80.62179851958345</v>
      </c>
      <c r="BH140">
        <f t="shared" ref="BH140:BH148" si="96">$BL140+$AB$7*SIN(BI140)</f>
        <v>80.628155628706793</v>
      </c>
      <c r="BI140">
        <f t="shared" ref="BI140:BI148" si="97">$BL140+$AB$7*SIN(BJ140)</f>
        <v>80.648238824649042</v>
      </c>
      <c r="BJ140">
        <f t="shared" ref="BJ140:BJ148" si="98">$BL140+$AB$7*SIN(BK140)</f>
        <v>80.707684573093715</v>
      </c>
      <c r="BK140">
        <f t="shared" ref="BK140:BK148" si="99">$BL140+$AB$7*SIN(BL140)</f>
        <v>80.85951029202981</v>
      </c>
      <c r="BL140">
        <f t="shared" ref="BL140:BL148" si="100">RADIANS($AB$9)+$AB$18*(AW140-AB$15)</f>
        <v>81.168207913161325</v>
      </c>
    </row>
    <row r="141" spans="1:64">
      <c r="A141" s="48" t="s">
        <v>403</v>
      </c>
      <c r="B141" s="49" t="s">
        <v>79</v>
      </c>
      <c r="C141" s="48">
        <v>42738.370999999999</v>
      </c>
      <c r="D141" s="48" t="s">
        <v>107</v>
      </c>
      <c r="E141">
        <f t="shared" si="47"/>
        <v>3207.0151311098866</v>
      </c>
      <c r="F141">
        <f t="shared" si="48"/>
        <v>3207</v>
      </c>
      <c r="G141">
        <f t="shared" si="49"/>
        <v>5.1568239941843785E-3</v>
      </c>
      <c r="I141">
        <f t="shared" si="66"/>
        <v>5.1568239941843785E-3</v>
      </c>
      <c r="Q141" s="2">
        <f t="shared" si="50"/>
        <v>27719.870999999999</v>
      </c>
      <c r="S141" s="3">
        <f t="shared" si="67"/>
        <v>0.1</v>
      </c>
      <c r="Z141">
        <f t="shared" si="51"/>
        <v>3207</v>
      </c>
      <c r="AA141" s="100">
        <f t="shared" si="52"/>
        <v>7.3155737954723032E-4</v>
      </c>
      <c r="AB141" s="100">
        <f t="shared" si="53"/>
        <v>3.3569214940309868E-4</v>
      </c>
      <c r="AC141" s="100">
        <f t="shared" si="54"/>
        <v>5.1568239941843785E-3</v>
      </c>
      <c r="AD141" s="100">
        <f t="shared" si="64"/>
        <v>4.4252666146371482E-3</v>
      </c>
      <c r="AE141" s="100">
        <f t="shared" si="55"/>
        <v>1.9582984610622126E-6</v>
      </c>
      <c r="AF141">
        <f t="shared" si="65"/>
        <v>5.1568239941843785E-3</v>
      </c>
      <c r="AG141" s="101"/>
      <c r="AH141">
        <f t="shared" si="56"/>
        <v>4.8211318447812799E-3</v>
      </c>
      <c r="AI141">
        <f t="shared" si="57"/>
        <v>0.63998734001059665</v>
      </c>
      <c r="AJ141">
        <f t="shared" si="58"/>
        <v>0.99830080771573937</v>
      </c>
      <c r="AK141">
        <f t="shared" si="59"/>
        <v>-0.51548085874514549</v>
      </c>
      <c r="AL141">
        <f t="shared" si="60"/>
        <v>-2.1804487382837858</v>
      </c>
      <c r="AM141">
        <f t="shared" si="61"/>
        <v>-1.9181412528459698</v>
      </c>
      <c r="AN141" s="100">
        <f t="shared" si="85"/>
        <v>42.499381123874201</v>
      </c>
      <c r="AO141" s="100">
        <f t="shared" si="85"/>
        <v>42.499381272059445</v>
      </c>
      <c r="AP141" s="100">
        <f t="shared" si="85"/>
        <v>42.499383957314429</v>
      </c>
      <c r="AQ141" s="100">
        <f t="shared" si="85"/>
        <v>42.499432602473576</v>
      </c>
      <c r="AR141" s="100">
        <f t="shared" si="85"/>
        <v>42.500309239933863</v>
      </c>
      <c r="AS141" s="100">
        <f t="shared" si="85"/>
        <v>42.514843708687998</v>
      </c>
      <c r="AT141" s="100">
        <f t="shared" si="85"/>
        <v>42.650613493295431</v>
      </c>
      <c r="AU141" s="100">
        <f t="shared" si="63"/>
        <v>43.125707207120023</v>
      </c>
      <c r="AW141" s="65">
        <v>49500</v>
      </c>
      <c r="AX141" s="71">
        <f t="shared" si="86"/>
        <v>5.3302974820653125E-2</v>
      </c>
      <c r="AY141">
        <f t="shared" si="87"/>
        <v>5.7190179381678925E-2</v>
      </c>
      <c r="AZ141">
        <f t="shared" si="88"/>
        <v>-3.8872045610258E-3</v>
      </c>
      <c r="BA141">
        <f t="shared" si="89"/>
        <v>1.5451339585116641</v>
      </c>
      <c r="BB141">
        <f t="shared" si="90"/>
        <v>-0.14580627165827872</v>
      </c>
      <c r="BC141">
        <f t="shared" si="91"/>
        <v>-0.52162842948031185</v>
      </c>
      <c r="BD141">
        <f t="shared" si="92"/>
        <v>-0.2668935654478875</v>
      </c>
      <c r="BE141">
        <f t="shared" si="93"/>
        <v>81.427932141269267</v>
      </c>
      <c r="BF141">
        <f t="shared" si="94"/>
        <v>81.431253776641171</v>
      </c>
      <c r="BG141">
        <f t="shared" si="95"/>
        <v>81.436702627287147</v>
      </c>
      <c r="BH141">
        <f t="shared" si="96"/>
        <v>81.445625041111967</v>
      </c>
      <c r="BI141">
        <f t="shared" si="97"/>
        <v>81.46019452753896</v>
      </c>
      <c r="BJ141">
        <f t="shared" si="98"/>
        <v>81.483884462005477</v>
      </c>
      <c r="BK141">
        <f t="shared" si="99"/>
        <v>81.522171980568814</v>
      </c>
      <c r="BL141">
        <f t="shared" si="100"/>
        <v>81.58358254144558</v>
      </c>
    </row>
    <row r="142" spans="1:64">
      <c r="A142" s="48" t="s">
        <v>403</v>
      </c>
      <c r="B142" s="49" t="s">
        <v>79</v>
      </c>
      <c r="C142" s="48">
        <v>42739.391000000003</v>
      </c>
      <c r="D142" s="48" t="s">
        <v>107</v>
      </c>
      <c r="E142">
        <f t="shared" si="47"/>
        <v>3210.0080065874295</v>
      </c>
      <c r="F142">
        <f t="shared" si="48"/>
        <v>3210</v>
      </c>
      <c r="G142">
        <f t="shared" si="49"/>
        <v>2.7287199991405942E-3</v>
      </c>
      <c r="I142">
        <f t="shared" si="66"/>
        <v>2.7287199991405942E-3</v>
      </c>
      <c r="Q142" s="2">
        <f t="shared" si="50"/>
        <v>27720.891000000003</v>
      </c>
      <c r="S142" s="3">
        <f t="shared" si="67"/>
        <v>0.1</v>
      </c>
      <c r="Z142">
        <f t="shared" si="51"/>
        <v>3210</v>
      </c>
      <c r="AA142" s="100">
        <f t="shared" si="52"/>
        <v>7.1406340086067888E-4</v>
      </c>
      <c r="AB142" s="100">
        <f t="shared" si="53"/>
        <v>-2.0769820097778884E-3</v>
      </c>
      <c r="AC142" s="100">
        <f t="shared" si="54"/>
        <v>2.7287199991405942E-3</v>
      </c>
      <c r="AD142" s="100">
        <f t="shared" si="64"/>
        <v>2.0146565982799153E-3</v>
      </c>
      <c r="AE142" s="100">
        <f t="shared" si="55"/>
        <v>4.0588412089928005E-7</v>
      </c>
      <c r="AF142">
        <f t="shared" si="65"/>
        <v>2.7287199991405942E-3</v>
      </c>
      <c r="AG142" s="101"/>
      <c r="AH142">
        <f t="shared" si="56"/>
        <v>4.8057020089184825E-3</v>
      </c>
      <c r="AI142">
        <f t="shared" si="57"/>
        <v>0.64110925145816333</v>
      </c>
      <c r="AJ142">
        <f t="shared" si="58"/>
        <v>0.99817172021206868</v>
      </c>
      <c r="AK142">
        <f t="shared" si="59"/>
        <v>-0.51626258986717066</v>
      </c>
      <c r="AL142">
        <f t="shared" si="60"/>
        <v>-2.1782739515053793</v>
      </c>
      <c r="AM142">
        <f t="shared" si="61"/>
        <v>-1.9130636388316917</v>
      </c>
      <c r="AN142" s="100">
        <f t="shared" si="85"/>
        <v>42.502021248053985</v>
      </c>
      <c r="AO142" s="100">
        <f t="shared" si="85"/>
        <v>42.502021418561966</v>
      </c>
      <c r="AP142" s="100">
        <f t="shared" si="85"/>
        <v>42.502024418440833</v>
      </c>
      <c r="AQ142" s="100">
        <f t="shared" si="85"/>
        <v>42.502077181423722</v>
      </c>
      <c r="AR142" s="100">
        <f t="shared" si="85"/>
        <v>42.503000236412269</v>
      </c>
      <c r="AS142" s="100">
        <f t="shared" si="85"/>
        <v>42.517863938642734</v>
      </c>
      <c r="AT142" s="100">
        <f t="shared" si="85"/>
        <v>42.654133633111243</v>
      </c>
      <c r="AU142" s="100">
        <f t="shared" si="63"/>
        <v>43.128199454889725</v>
      </c>
      <c r="AW142" s="65">
        <v>50000</v>
      </c>
      <c r="AX142" s="71">
        <f t="shared" si="86"/>
        <v>5.1302992679297561E-2</v>
      </c>
      <c r="AY142">
        <f t="shared" si="87"/>
        <v>5.8868870423663414E-2</v>
      </c>
      <c r="AZ142">
        <f t="shared" si="88"/>
        <v>-7.5658777443658549E-3</v>
      </c>
      <c r="BA142">
        <f t="shared" si="89"/>
        <v>1.1286978593994792</v>
      </c>
      <c r="BB142">
        <f t="shared" si="90"/>
        <v>-0.8952467069833635</v>
      </c>
      <c r="BC142">
        <f t="shared" si="91"/>
        <v>1.3646517365507975</v>
      </c>
      <c r="BD142">
        <f t="shared" si="92"/>
        <v>0.81251546181730105</v>
      </c>
      <c r="BE142">
        <f t="shared" si="93"/>
        <v>82.421498062955081</v>
      </c>
      <c r="BF142">
        <f t="shared" si="94"/>
        <v>82.418356524601691</v>
      </c>
      <c r="BG142">
        <f t="shared" si="95"/>
        <v>82.411629800382613</v>
      </c>
      <c r="BH142">
        <f t="shared" si="96"/>
        <v>82.397360548546132</v>
      </c>
      <c r="BI142">
        <f t="shared" si="97"/>
        <v>82.367659697594675</v>
      </c>
      <c r="BJ142">
        <f t="shared" si="98"/>
        <v>82.308020438191917</v>
      </c>
      <c r="BK142">
        <f t="shared" si="99"/>
        <v>82.195277737412326</v>
      </c>
      <c r="BL142">
        <f t="shared" si="100"/>
        <v>81.998957169729835</v>
      </c>
    </row>
    <row r="143" spans="1:64">
      <c r="A143" s="48" t="s">
        <v>403</v>
      </c>
      <c r="B143" s="49" t="s">
        <v>93</v>
      </c>
      <c r="C143" s="48">
        <v>42740.241999999998</v>
      </c>
      <c r="D143" s="48" t="s">
        <v>107</v>
      </c>
      <c r="E143">
        <f t="shared" si="47"/>
        <v>3212.5050036770022</v>
      </c>
      <c r="F143">
        <f t="shared" si="48"/>
        <v>3212.5</v>
      </c>
      <c r="G143">
        <f t="shared" si="49"/>
        <v>1.7052999974112026E-3</v>
      </c>
      <c r="I143">
        <f t="shared" si="66"/>
        <v>1.7052999974112026E-3</v>
      </c>
      <c r="Q143" s="2">
        <f t="shared" si="50"/>
        <v>27721.741999999998</v>
      </c>
      <c r="S143" s="3">
        <f t="shared" si="67"/>
        <v>0.1</v>
      </c>
      <c r="Z143">
        <f t="shared" si="51"/>
        <v>3212.5</v>
      </c>
      <c r="AA143" s="100">
        <f t="shared" si="52"/>
        <v>6.9943933900956136E-4</v>
      </c>
      <c r="AB143" s="100">
        <f t="shared" si="53"/>
        <v>-3.0874974710946796E-3</v>
      </c>
      <c r="AC143" s="100">
        <f t="shared" si="54"/>
        <v>1.7052999974112026E-3</v>
      </c>
      <c r="AD143" s="100">
        <f t="shared" si="64"/>
        <v>1.0058606584016413E-3</v>
      </c>
      <c r="AE143" s="100">
        <f t="shared" si="55"/>
        <v>1.0117556641201834E-7</v>
      </c>
      <c r="AF143">
        <f t="shared" si="65"/>
        <v>1.7052999974112026E-3</v>
      </c>
      <c r="AG143" s="101"/>
      <c r="AH143">
        <f t="shared" si="56"/>
        <v>4.7927974685058822E-3</v>
      </c>
      <c r="AI143">
        <f t="shared" si="57"/>
        <v>0.64204849186779711</v>
      </c>
      <c r="AJ143">
        <f t="shared" si="58"/>
        <v>0.99806017752296616</v>
      </c>
      <c r="AK143">
        <f t="shared" si="59"/>
        <v>-0.5169142568271452</v>
      </c>
      <c r="AL143">
        <f t="shared" si="60"/>
        <v>-2.1764557920026739</v>
      </c>
      <c r="AM143">
        <f t="shared" si="61"/>
        <v>-1.9088348508914905</v>
      </c>
      <c r="AN143" s="100">
        <f t="shared" si="85"/>
        <v>42.504224891949285</v>
      </c>
      <c r="AO143" s="100">
        <f t="shared" si="85"/>
        <v>42.5042250830871</v>
      </c>
      <c r="AP143" s="100">
        <f t="shared" si="85"/>
        <v>42.504228366219593</v>
      </c>
      <c r="AQ143" s="100">
        <f t="shared" si="85"/>
        <v>42.504284741784261</v>
      </c>
      <c r="AR143" s="100">
        <f t="shared" si="85"/>
        <v>42.505247508204718</v>
      </c>
      <c r="AS143" s="100">
        <f t="shared" si="85"/>
        <v>42.520386918288409</v>
      </c>
      <c r="AT143" s="100">
        <f t="shared" si="85"/>
        <v>42.657069332548232</v>
      </c>
      <c r="AU143" s="100">
        <f t="shared" si="63"/>
        <v>43.130276328031151</v>
      </c>
      <c r="AW143" s="65">
        <v>50500</v>
      </c>
      <c r="AX143" s="71">
        <f t="shared" si="86"/>
        <v>5.4185417705486204E-2</v>
      </c>
      <c r="AY143">
        <f t="shared" si="87"/>
        <v>6.0569291694002651E-2</v>
      </c>
      <c r="AZ143">
        <f t="shared" si="88"/>
        <v>-6.3838739885164501E-3</v>
      </c>
      <c r="BA143">
        <f t="shared" si="89"/>
        <v>0.70331624722674402</v>
      </c>
      <c r="BB143">
        <f t="shared" si="90"/>
        <v>-0.39992924569564647</v>
      </c>
      <c r="BC143">
        <f t="shared" si="91"/>
        <v>2.0621966711299131</v>
      </c>
      <c r="BD143">
        <f t="shared" si="92"/>
        <v>1.6693956496035258</v>
      </c>
      <c r="BE143">
        <f t="shared" si="93"/>
        <v>83.027238700478748</v>
      </c>
      <c r="BF143">
        <f t="shared" si="94"/>
        <v>83.027224774597627</v>
      </c>
      <c r="BG143">
        <f t="shared" si="95"/>
        <v>83.027125514707407</v>
      </c>
      <c r="BH143">
        <f t="shared" si="96"/>
        <v>83.026419259795929</v>
      </c>
      <c r="BI143">
        <f t="shared" si="97"/>
        <v>83.021455446679283</v>
      </c>
      <c r="BJ143">
        <f t="shared" si="98"/>
        <v>82.989151767741873</v>
      </c>
      <c r="BK143">
        <f t="shared" si="99"/>
        <v>82.834995337737098</v>
      </c>
      <c r="BL143">
        <f t="shared" si="100"/>
        <v>82.414331798014075</v>
      </c>
    </row>
    <row r="144" spans="1:64">
      <c r="A144" s="48" t="s">
        <v>403</v>
      </c>
      <c r="B144" s="49" t="s">
        <v>79</v>
      </c>
      <c r="C144" s="48">
        <v>42740.409</v>
      </c>
      <c r="D144" s="48" t="s">
        <v>107</v>
      </c>
      <c r="E144">
        <f t="shared" si="47"/>
        <v>3212.9950136816601</v>
      </c>
      <c r="F144">
        <f t="shared" si="48"/>
        <v>3213</v>
      </c>
      <c r="G144">
        <f t="shared" si="49"/>
        <v>-1.6993840035866015E-3</v>
      </c>
      <c r="I144">
        <f t="shared" si="66"/>
        <v>-1.6993840035866015E-3</v>
      </c>
      <c r="Q144" s="2">
        <f t="shared" si="50"/>
        <v>27721.909</v>
      </c>
      <c r="S144" s="3">
        <f t="shared" si="67"/>
        <v>0.1</v>
      </c>
      <c r="Z144">
        <f t="shared" si="51"/>
        <v>3213</v>
      </c>
      <c r="AA144" s="100">
        <f t="shared" si="52"/>
        <v>6.965095247302884E-4</v>
      </c>
      <c r="AB144" s="100">
        <f t="shared" si="53"/>
        <v>-6.4895954969102273E-3</v>
      </c>
      <c r="AC144" s="100">
        <f t="shared" si="54"/>
        <v>-1.6993840035866015E-3</v>
      </c>
      <c r="AD144" s="100">
        <f t="shared" si="64"/>
        <v>-2.3958935283168899E-3</v>
      </c>
      <c r="AE144" s="100">
        <f t="shared" si="55"/>
        <v>5.7403057990307561E-7</v>
      </c>
      <c r="AF144">
        <f t="shared" si="65"/>
        <v>-1.6993840035866015E-3</v>
      </c>
      <c r="AG144" s="101"/>
      <c r="AH144">
        <f t="shared" si="56"/>
        <v>4.7902114933236258E-3</v>
      </c>
      <c r="AI144">
        <f t="shared" si="57"/>
        <v>0.64223681278035283</v>
      </c>
      <c r="AJ144">
        <f t="shared" si="58"/>
        <v>0.99803743300231162</v>
      </c>
      <c r="AK144">
        <f t="shared" si="59"/>
        <v>-0.51704461408636493</v>
      </c>
      <c r="AL144">
        <f t="shared" si="60"/>
        <v>-2.1760915204329412</v>
      </c>
      <c r="AM144">
        <f t="shared" si="61"/>
        <v>-1.90798936990182</v>
      </c>
      <c r="AN144" s="100">
        <f t="shared" si="85"/>
        <v>42.504666008252364</v>
      </c>
      <c r="AO144" s="100">
        <f t="shared" si="85"/>
        <v>42.504666203750524</v>
      </c>
      <c r="AP144" s="100">
        <f t="shared" si="85"/>
        <v>42.504669545924891</v>
      </c>
      <c r="AQ144" s="100">
        <f t="shared" si="85"/>
        <v>42.5047266641958</v>
      </c>
      <c r="AR144" s="100">
        <f t="shared" si="85"/>
        <v>42.505697485909046</v>
      </c>
      <c r="AS144" s="100">
        <f t="shared" si="85"/>
        <v>42.520892182633858</v>
      </c>
      <c r="AT144" s="100">
        <f t="shared" si="85"/>
        <v>42.657656717490077</v>
      </c>
      <c r="AU144" s="100">
        <f t="shared" si="63"/>
        <v>43.130691702659433</v>
      </c>
      <c r="AW144" s="65">
        <v>51000</v>
      </c>
      <c r="AX144" s="71">
        <f t="shared" si="86"/>
        <v>5.8118380526511568E-2</v>
      </c>
      <c r="AY144">
        <f t="shared" si="87"/>
        <v>6.2291443192696611E-2</v>
      </c>
      <c r="AZ144">
        <f t="shared" si="88"/>
        <v>-4.1730626661850411E-3</v>
      </c>
      <c r="BA144">
        <f t="shared" si="89"/>
        <v>0.53917822467166809</v>
      </c>
      <c r="BB144">
        <f t="shared" si="90"/>
        <v>-8.0157783957852322E-2</v>
      </c>
      <c r="BC144">
        <f t="shared" si="91"/>
        <v>2.3933924468798158</v>
      </c>
      <c r="BD144">
        <f t="shared" si="92"/>
        <v>2.5472021044810114</v>
      </c>
      <c r="BE144">
        <f t="shared" si="93"/>
        <v>83.446614298932943</v>
      </c>
      <c r="BF144">
        <f t="shared" si="94"/>
        <v>83.446615456805134</v>
      </c>
      <c r="BG144">
        <f t="shared" si="95"/>
        <v>83.446605924197513</v>
      </c>
      <c r="BH144">
        <f t="shared" si="96"/>
        <v>83.446684391151194</v>
      </c>
      <c r="BI144">
        <f t="shared" si="97"/>
        <v>83.446037562777363</v>
      </c>
      <c r="BJ144">
        <f t="shared" si="98"/>
        <v>83.451307642250526</v>
      </c>
      <c r="BK144">
        <f t="shared" si="99"/>
        <v>83.403170866480735</v>
      </c>
      <c r="BL144">
        <f t="shared" si="100"/>
        <v>82.82970642629833</v>
      </c>
    </row>
    <row r="145" spans="1:64">
      <c r="A145" s="48" t="s">
        <v>403</v>
      </c>
      <c r="B145" s="49" t="s">
        <v>79</v>
      </c>
      <c r="C145" s="48">
        <v>42741.432999999997</v>
      </c>
      <c r="D145" s="48" t="s">
        <v>107</v>
      </c>
      <c r="E145">
        <f t="shared" si="47"/>
        <v>3215.9996259257628</v>
      </c>
      <c r="F145">
        <f t="shared" si="48"/>
        <v>3216</v>
      </c>
      <c r="G145">
        <f t="shared" si="49"/>
        <v>-1.2748800509143621E-4</v>
      </c>
      <c r="I145">
        <f t="shared" si="66"/>
        <v>-1.2748800509143621E-4</v>
      </c>
      <c r="Q145" s="2">
        <f t="shared" si="50"/>
        <v>27722.932999999997</v>
      </c>
      <c r="S145" s="3">
        <f t="shared" si="67"/>
        <v>0.1</v>
      </c>
      <c r="Z145">
        <f t="shared" si="51"/>
        <v>3216</v>
      </c>
      <c r="AA145" s="100">
        <f t="shared" si="52"/>
        <v>6.788955455303957E-4</v>
      </c>
      <c r="AB145" s="100">
        <f t="shared" si="53"/>
        <v>-4.9021480974624828E-3</v>
      </c>
      <c r="AC145" s="100">
        <f t="shared" si="54"/>
        <v>-1.2748800509143621E-4</v>
      </c>
      <c r="AD145" s="100">
        <f t="shared" si="64"/>
        <v>-8.0638355062183191E-4</v>
      </c>
      <c r="AE145" s="100">
        <f t="shared" si="55"/>
        <v>6.502544307134726E-8</v>
      </c>
      <c r="AF145">
        <f t="shared" si="65"/>
        <v>-1.2748800509143621E-4</v>
      </c>
      <c r="AG145" s="101"/>
      <c r="AH145">
        <f t="shared" si="56"/>
        <v>4.7746600923710466E-3</v>
      </c>
      <c r="AI145">
        <f t="shared" si="57"/>
        <v>0.64337006350416803</v>
      </c>
      <c r="AJ145">
        <f t="shared" si="58"/>
        <v>0.99789789339709334</v>
      </c>
      <c r="AK145">
        <f t="shared" si="59"/>
        <v>-0.51782692038967726</v>
      </c>
      <c r="AL145">
        <f t="shared" si="60"/>
        <v>-2.1739013929957145</v>
      </c>
      <c r="AM145">
        <f t="shared" si="61"/>
        <v>-1.9029184036558662</v>
      </c>
      <c r="AN145" s="100">
        <f t="shared" si="85"/>
        <v>42.507315427868186</v>
      </c>
      <c r="AO145" s="100">
        <f t="shared" si="85"/>
        <v>42.507315651265706</v>
      </c>
      <c r="AP145" s="100">
        <f t="shared" si="85"/>
        <v>42.507319365097821</v>
      </c>
      <c r="AQ145" s="100">
        <f t="shared" si="85"/>
        <v>42.50738108402502</v>
      </c>
      <c r="AR145" s="100">
        <f t="shared" si="85"/>
        <v>42.50840103285438</v>
      </c>
      <c r="AS145" s="100">
        <f t="shared" si="85"/>
        <v>42.523928452000106</v>
      </c>
      <c r="AT145" s="100">
        <f t="shared" si="85"/>
        <v>42.661182740029091</v>
      </c>
      <c r="AU145" s="100">
        <f t="shared" si="63"/>
        <v>43.133183950429142</v>
      </c>
      <c r="AW145" s="65">
        <v>51500</v>
      </c>
      <c r="AX145" s="71">
        <f t="shared" si="86"/>
        <v>6.2206198257833009E-2</v>
      </c>
      <c r="AY145">
        <f t="shared" si="87"/>
        <v>6.4035324919745312E-2</v>
      </c>
      <c r="AZ145">
        <f t="shared" si="88"/>
        <v>-1.8291266619123057E-3</v>
      </c>
      <c r="BA145">
        <f t="shared" si="89"/>
        <v>0.4580440480545368</v>
      </c>
      <c r="BB145">
        <f t="shared" si="90"/>
        <v>0.13585076760222248</v>
      </c>
      <c r="BC145">
        <f t="shared" si="91"/>
        <v>2.6099084598503519</v>
      </c>
      <c r="BD145">
        <f t="shared" si="92"/>
        <v>3.6725971143516682</v>
      </c>
      <c r="BE145">
        <f t="shared" si="93"/>
        <v>83.786373980148326</v>
      </c>
      <c r="BF145">
        <f t="shared" si="94"/>
        <v>83.78596581249343</v>
      </c>
      <c r="BG145">
        <f t="shared" si="95"/>
        <v>83.787240388529909</v>
      </c>
      <c r="BH145">
        <f t="shared" si="96"/>
        <v>83.783251143317514</v>
      </c>
      <c r="BI145">
        <f t="shared" si="97"/>
        <v>83.795648764925232</v>
      </c>
      <c r="BJ145">
        <f t="shared" si="98"/>
        <v>83.756219468053033</v>
      </c>
      <c r="BK145">
        <f t="shared" si="99"/>
        <v>83.873817538656979</v>
      </c>
      <c r="BL145">
        <f t="shared" si="100"/>
        <v>83.245081054582585</v>
      </c>
    </row>
    <row r="146" spans="1:64">
      <c r="A146" s="48" t="s">
        <v>403</v>
      </c>
      <c r="B146" s="49" t="s">
        <v>93</v>
      </c>
      <c r="C146" s="48">
        <v>42742.277999999998</v>
      </c>
      <c r="D146" s="48" t="s">
        <v>107</v>
      </c>
      <c r="E146">
        <f t="shared" si="47"/>
        <v>3218.4790178654853</v>
      </c>
      <c r="F146">
        <f t="shared" si="48"/>
        <v>3218.5</v>
      </c>
      <c r="G146">
        <f t="shared" si="49"/>
        <v>-7.150908000767231E-3</v>
      </c>
      <c r="I146">
        <f t="shared" si="66"/>
        <v>-7.150908000767231E-3</v>
      </c>
      <c r="Q146" s="2">
        <f t="shared" si="50"/>
        <v>27723.777999999998</v>
      </c>
      <c r="S146" s="3">
        <f t="shared" si="67"/>
        <v>0.1</v>
      </c>
      <c r="Z146">
        <f t="shared" si="51"/>
        <v>3218.5</v>
      </c>
      <c r="AA146" s="100">
        <f t="shared" si="52"/>
        <v>6.6417116835732187E-4</v>
      </c>
      <c r="AB146" s="100">
        <f t="shared" si="53"/>
        <v>-1.191256193359002E-2</v>
      </c>
      <c r="AC146" s="100">
        <f t="shared" si="54"/>
        <v>-7.150908000767231E-3</v>
      </c>
      <c r="AD146" s="100">
        <f t="shared" si="64"/>
        <v>-7.8150791691245537E-3</v>
      </c>
      <c r="AE146" s="100">
        <f t="shared" si="55"/>
        <v>6.1075462419684533E-6</v>
      </c>
      <c r="AF146">
        <f t="shared" si="65"/>
        <v>-7.150908000767231E-3</v>
      </c>
      <c r="AG146" s="101"/>
      <c r="AH146">
        <f t="shared" si="56"/>
        <v>4.761653932822788E-3</v>
      </c>
      <c r="AI146">
        <f t="shared" si="57"/>
        <v>0.64431881393794077</v>
      </c>
      <c r="AJ146">
        <f t="shared" si="58"/>
        <v>0.99777755969999726</v>
      </c>
      <c r="AK146">
        <f t="shared" si="59"/>
        <v>-0.51847904968934388</v>
      </c>
      <c r="AL146">
        <f t="shared" si="60"/>
        <v>-2.1720703697340582</v>
      </c>
      <c r="AM146">
        <f t="shared" si="61"/>
        <v>-1.8986950907158675</v>
      </c>
      <c r="AN146" s="100">
        <f t="shared" si="85"/>
        <v>42.509526853821477</v>
      </c>
      <c r="AO146" s="100">
        <f t="shared" si="85"/>
        <v>42.509527102875872</v>
      </c>
      <c r="AP146" s="100">
        <f t="shared" si="85"/>
        <v>42.509531150114682</v>
      </c>
      <c r="AQ146" s="100">
        <f t="shared" si="85"/>
        <v>42.509596896119717</v>
      </c>
      <c r="AR146" s="100">
        <f t="shared" si="85"/>
        <v>42.51065883132425</v>
      </c>
      <c r="AS146" s="100">
        <f t="shared" si="85"/>
        <v>42.526464815029847</v>
      </c>
      <c r="AT146" s="100">
        <f t="shared" si="85"/>
        <v>42.664123331940907</v>
      </c>
      <c r="AU146" s="100">
        <f t="shared" si="63"/>
        <v>43.135260823570562</v>
      </c>
      <c r="AW146" s="65">
        <v>52000</v>
      </c>
      <c r="AX146" s="65">
        <f t="shared" si="86"/>
        <v>6.6218665365956275E-2</v>
      </c>
      <c r="AY146">
        <f t="shared" si="87"/>
        <v>6.5800936875148722E-2</v>
      </c>
      <c r="AZ146">
        <f t="shared" si="88"/>
        <v>4.1772849080754903E-4</v>
      </c>
      <c r="BA146">
        <f t="shared" si="89"/>
        <v>0.41263092802197898</v>
      </c>
      <c r="BB146">
        <f t="shared" si="90"/>
        <v>0.29849836511186334</v>
      </c>
      <c r="BC146">
        <f t="shared" si="91"/>
        <v>2.7767552209473396</v>
      </c>
      <c r="BD146">
        <f t="shared" si="92"/>
        <v>5.4209520728601737</v>
      </c>
      <c r="BE146">
        <f t="shared" si="93"/>
        <v>84.085572803650294</v>
      </c>
      <c r="BF146">
        <f t="shared" si="94"/>
        <v>84.080507060268744</v>
      </c>
      <c r="BG146">
        <f t="shared" si="95"/>
        <v>84.091388062092733</v>
      </c>
      <c r="BH146">
        <f t="shared" si="96"/>
        <v>84.06788053007044</v>
      </c>
      <c r="BI146">
        <f t="shared" si="97"/>
        <v>84.118060126369727</v>
      </c>
      <c r="BJ146">
        <f t="shared" si="98"/>
        <v>84.00789683304977</v>
      </c>
      <c r="BK146">
        <f t="shared" si="99"/>
        <v>84.237535260967604</v>
      </c>
      <c r="BL146">
        <f t="shared" si="100"/>
        <v>83.660455682866825</v>
      </c>
    </row>
    <row r="147" spans="1:64">
      <c r="A147" s="48" t="s">
        <v>403</v>
      </c>
      <c r="B147" s="49" t="s">
        <v>93</v>
      </c>
      <c r="C147" s="48">
        <v>42744.341999999997</v>
      </c>
      <c r="D147" s="48" t="s">
        <v>107</v>
      </c>
      <c r="E147">
        <f t="shared" si="47"/>
        <v>3224.5351894200139</v>
      </c>
      <c r="F147">
        <f t="shared" si="48"/>
        <v>3224.5</v>
      </c>
      <c r="G147">
        <f t="shared" si="49"/>
        <v>1.1992883992206771E-2</v>
      </c>
      <c r="I147">
        <f t="shared" si="66"/>
        <v>1.1992883992206771E-2</v>
      </c>
      <c r="Q147" s="2">
        <f t="shared" si="50"/>
        <v>27725.841999999997</v>
      </c>
      <c r="S147" s="3">
        <f t="shared" si="67"/>
        <v>0.1</v>
      </c>
      <c r="Z147">
        <f t="shared" si="51"/>
        <v>3224.5</v>
      </c>
      <c r="AA147" s="100">
        <f t="shared" si="52"/>
        <v>6.2866106498973146E-4</v>
      </c>
      <c r="AB147" s="100">
        <f t="shared" si="53"/>
        <v>7.262618656935311E-3</v>
      </c>
      <c r="AC147" s="100">
        <f t="shared" si="54"/>
        <v>1.1992883992206771E-2</v>
      </c>
      <c r="AD147" s="100">
        <f t="shared" si="64"/>
        <v>1.1364222927217039E-2</v>
      </c>
      <c r="AE147" s="100">
        <f t="shared" si="55"/>
        <v>1.2914556273948541E-5</v>
      </c>
      <c r="AF147">
        <f t="shared" si="65"/>
        <v>1.1992883992206771E-2</v>
      </c>
      <c r="AG147" s="101"/>
      <c r="AH147">
        <f t="shared" si="56"/>
        <v>4.7302653352714599E-3</v>
      </c>
      <c r="AI147">
        <f t="shared" si="57"/>
        <v>0.64661218750272775</v>
      </c>
      <c r="AJ147">
        <f t="shared" si="58"/>
        <v>0.99747353872300781</v>
      </c>
      <c r="AK147">
        <f t="shared" si="59"/>
        <v>-0.52004488754690303</v>
      </c>
      <c r="AL147">
        <f t="shared" si="60"/>
        <v>-2.1676537746906148</v>
      </c>
      <c r="AM147">
        <f t="shared" si="61"/>
        <v>-1.8885682298546171</v>
      </c>
      <c r="AN147" s="100">
        <f t="shared" si="85"/>
        <v>42.514847626859911</v>
      </c>
      <c r="AO147" s="100">
        <f t="shared" si="85"/>
        <v>42.514847947419682</v>
      </c>
      <c r="AP147" s="100">
        <f t="shared" si="85"/>
        <v>42.514852889319734</v>
      </c>
      <c r="AQ147" s="100">
        <f t="shared" si="85"/>
        <v>42.514929046199534</v>
      </c>
      <c r="AR147" s="100">
        <f t="shared" si="85"/>
        <v>42.516095671312549</v>
      </c>
      <c r="AS147" s="100">
        <f t="shared" si="85"/>
        <v>42.532574894484519</v>
      </c>
      <c r="AT147" s="100">
        <f t="shared" si="85"/>
        <v>42.671189036812571</v>
      </c>
      <c r="AU147" s="100">
        <f t="shared" si="63"/>
        <v>43.140245319109972</v>
      </c>
      <c r="AW147" s="65">
        <v>52500</v>
      </c>
      <c r="AX147" s="65">
        <f t="shared" si="86"/>
        <v>7.0056994925975724E-2</v>
      </c>
      <c r="AY147">
        <f t="shared" si="87"/>
        <v>6.758827905890688E-2</v>
      </c>
      <c r="AZ147">
        <f t="shared" si="88"/>
        <v>2.4687158670688458E-3</v>
      </c>
      <c r="BA147">
        <f t="shared" si="89"/>
        <v>0.38680177085322831</v>
      </c>
      <c r="BB147">
        <f t="shared" si="90"/>
        <v>0.430514066110538</v>
      </c>
      <c r="BC147">
        <f t="shared" si="91"/>
        <v>2.9186985682585398</v>
      </c>
      <c r="BD147">
        <f t="shared" si="92"/>
        <v>8.9356917526286601</v>
      </c>
      <c r="BE147">
        <f t="shared" si="93"/>
        <v>84.36250489530488</v>
      </c>
      <c r="BF147">
        <f t="shared" si="94"/>
        <v>84.349571412617379</v>
      </c>
      <c r="BG147">
        <f t="shared" si="95"/>
        <v>84.372550380325094</v>
      </c>
      <c r="BH147">
        <f t="shared" si="96"/>
        <v>84.331535790234497</v>
      </c>
      <c r="BI147">
        <f t="shared" si="97"/>
        <v>84.404176905224844</v>
      </c>
      <c r="BJ147">
        <f t="shared" si="98"/>
        <v>84.273550550551533</v>
      </c>
      <c r="BK147">
        <f t="shared" si="99"/>
        <v>84.50310930172293</v>
      </c>
      <c r="BL147">
        <f t="shared" si="100"/>
        <v>84.07583031115108</v>
      </c>
    </row>
    <row r="148" spans="1:64">
      <c r="A148" s="48" t="s">
        <v>431</v>
      </c>
      <c r="B148" s="49" t="s">
        <v>79</v>
      </c>
      <c r="C148" s="48">
        <v>42752.34</v>
      </c>
      <c r="D148" s="48" t="s">
        <v>107</v>
      </c>
      <c r="E148">
        <f t="shared" si="47"/>
        <v>3248.0028541938286</v>
      </c>
      <c r="F148">
        <f t="shared" si="48"/>
        <v>3248</v>
      </c>
      <c r="G148">
        <f t="shared" si="49"/>
        <v>9.7273599385516718E-4</v>
      </c>
      <c r="I148">
        <f t="shared" si="66"/>
        <v>9.7273599385516718E-4</v>
      </c>
      <c r="Q148" s="2">
        <f t="shared" si="50"/>
        <v>27733.839999999997</v>
      </c>
      <c r="S148" s="3">
        <f t="shared" si="67"/>
        <v>0.1</v>
      </c>
      <c r="Z148">
        <f t="shared" si="51"/>
        <v>3248</v>
      </c>
      <c r="AA148" s="100">
        <f t="shared" si="52"/>
        <v>4.872183361978458E-4</v>
      </c>
      <c r="AB148" s="100">
        <f t="shared" si="53"/>
        <v>-3.6321990481098208E-3</v>
      </c>
      <c r="AC148" s="100">
        <f t="shared" si="54"/>
        <v>9.7273599385516718E-4</v>
      </c>
      <c r="AD148" s="100">
        <f t="shared" si="64"/>
        <v>4.8551765765732138E-4</v>
      </c>
      <c r="AE148" s="100">
        <f t="shared" si="55"/>
        <v>2.3572739589705193E-8</v>
      </c>
      <c r="AF148">
        <f t="shared" si="65"/>
        <v>9.7273599385516718E-4</v>
      </c>
      <c r="AG148" s="101"/>
      <c r="AH148">
        <f t="shared" si="56"/>
        <v>4.604935041964988E-3</v>
      </c>
      <c r="AI148">
        <f t="shared" si="57"/>
        <v>0.6558227849610665</v>
      </c>
      <c r="AJ148">
        <f t="shared" si="58"/>
        <v>0.99606823471628136</v>
      </c>
      <c r="AK148">
        <f t="shared" si="59"/>
        <v>-0.52618597067322315</v>
      </c>
      <c r="AL148">
        <f t="shared" si="60"/>
        <v>-2.1500470305456192</v>
      </c>
      <c r="AM148">
        <f t="shared" si="61"/>
        <v>-1.849022416953183</v>
      </c>
      <c r="AN148" s="100">
        <f t="shared" si="85"/>
        <v>42.535872122801045</v>
      </c>
      <c r="AO148" s="100">
        <f t="shared" si="85"/>
        <v>42.535872903297168</v>
      </c>
      <c r="AP148" s="100">
        <f t="shared" si="85"/>
        <v>42.535882909539353</v>
      </c>
      <c r="AQ148" s="100">
        <f t="shared" si="85"/>
        <v>42.536011122304998</v>
      </c>
      <c r="AR148" s="100">
        <f t="shared" si="85"/>
        <v>42.537642475570898</v>
      </c>
      <c r="AS148" s="100">
        <f t="shared" si="85"/>
        <v>42.556817506745993</v>
      </c>
      <c r="AT148" s="100">
        <f t="shared" si="85"/>
        <v>42.698974767529556</v>
      </c>
      <c r="AU148" s="100">
        <f t="shared" si="63"/>
        <v>43.159767926639333</v>
      </c>
      <c r="AW148" s="65">
        <v>53000</v>
      </c>
      <c r="AX148" s="65">
        <f t="shared" si="86"/>
        <v>7.362605252310786E-2</v>
      </c>
      <c r="AY148">
        <f t="shared" si="87"/>
        <v>6.9397351471019775E-2</v>
      </c>
      <c r="AZ148">
        <f t="shared" si="88"/>
        <v>4.2287010520880896E-3</v>
      </c>
      <c r="BA148">
        <f t="shared" si="89"/>
        <v>0.37412754185671027</v>
      </c>
      <c r="BB148">
        <f t="shared" si="90"/>
        <v>0.54148877187145983</v>
      </c>
      <c r="BC148">
        <f t="shared" si="91"/>
        <v>3.0458432757192253</v>
      </c>
      <c r="BD148">
        <f t="shared" si="92"/>
        <v>20.87190350849659</v>
      </c>
      <c r="BE148">
        <f t="shared" si="93"/>
        <v>84.622963838630142</v>
      </c>
      <c r="BF148">
        <f t="shared" si="94"/>
        <v>84.611880705490918</v>
      </c>
      <c r="BG148">
        <f t="shared" si="95"/>
        <v>84.629874433924499</v>
      </c>
      <c r="BH148">
        <f t="shared" si="96"/>
        <v>84.600626353772796</v>
      </c>
      <c r="BI148">
        <f t="shared" si="97"/>
        <v>84.648081598067137</v>
      </c>
      <c r="BJ148">
        <f t="shared" si="98"/>
        <v>84.570832951497479</v>
      </c>
      <c r="BK148">
        <f t="shared" si="99"/>
        <v>84.696016183948785</v>
      </c>
      <c r="BL148">
        <f t="shared" si="100"/>
        <v>84.49120493943532</v>
      </c>
    </row>
    <row r="149" spans="1:64">
      <c r="A149" s="48" t="s">
        <v>431</v>
      </c>
      <c r="B149" s="49" t="s">
        <v>79</v>
      </c>
      <c r="C149" s="48">
        <v>42768.358999999997</v>
      </c>
      <c r="D149" s="48" t="s">
        <v>107</v>
      </c>
      <c r="E149">
        <f t="shared" ref="E149:E212" si="101">+(C149-C$7)/C$8</f>
        <v>3295.0056701492872</v>
      </c>
      <c r="F149">
        <f t="shared" ref="F149:F212" si="102">ROUND(2*E149,0)/2</f>
        <v>3295</v>
      </c>
      <c r="G149">
        <f t="shared" ref="G149:G212" si="103">+C149-(C$7+F149*C$8)</f>
        <v>1.9324399981996976E-3</v>
      </c>
      <c r="I149">
        <f t="shared" si="66"/>
        <v>1.9324399981996976E-3</v>
      </c>
      <c r="Q149" s="2">
        <f t="shared" ref="Q149:Q212" si="104">+C149-15018.5</f>
        <v>27749.858999999997</v>
      </c>
      <c r="S149" s="3">
        <f t="shared" si="67"/>
        <v>0.1</v>
      </c>
      <c r="Z149">
        <f t="shared" ref="Z149:Z212" si="105">F149</f>
        <v>3295</v>
      </c>
      <c r="AA149" s="100">
        <f t="shared" ref="AA149:AA212" si="106">AB$3+AB$4*Z149+AB$5*Z149^2+AH149</f>
        <v>1.927031184218277E-4</v>
      </c>
      <c r="AB149" s="100">
        <f t="shared" ref="AB149:AB212" si="107">IF(S149&lt;&gt;0,G149-AH149, -9999)</f>
        <v>-2.4100606907367945E-3</v>
      </c>
      <c r="AC149" s="100">
        <f t="shared" ref="AC149:AC212" si="108">+G149-P149</f>
        <v>1.9324399981996976E-3</v>
      </c>
      <c r="AD149" s="100">
        <f t="shared" si="64"/>
        <v>1.7397368797778699E-3</v>
      </c>
      <c r="AE149" s="100">
        <f t="shared" ref="AE149:AE212" si="109">+(G149-AA149)^2*S149</f>
        <v>3.0266844108592387E-7</v>
      </c>
      <c r="AF149">
        <f t="shared" si="65"/>
        <v>1.9324399981996976E-3</v>
      </c>
      <c r="AG149" s="101"/>
      <c r="AH149">
        <f t="shared" ref="AH149:AH212" si="110">$AB$6*($AB$11/AI149*AJ149+$AB$12)</f>
        <v>4.3425006889364921E-3</v>
      </c>
      <c r="AI149">
        <f t="shared" ref="AI149:AI212" si="111">1+$AB$7*COS(AL149)</f>
        <v>0.67540348255277327</v>
      </c>
      <c r="AJ149">
        <f t="shared" ref="AJ149:AJ212" si="112">SIN(AL149+RADIANS($AB$9))</f>
        <v>0.992137197069072</v>
      </c>
      <c r="AK149">
        <f t="shared" ref="AK149:AK212" si="113">$AB$7*SIN(AL149)</f>
        <v>-0.5384855912152251</v>
      </c>
      <c r="AL149">
        <f t="shared" ref="AL149:AL212" si="114">2*ATAN(AM149)</f>
        <v>-2.1132685702544847</v>
      </c>
      <c r="AM149">
        <f t="shared" ref="AM149:AM212" si="115">SQRT((1+$AB$7)/(1-$AB$7))*TAN(AN149/2)</f>
        <v>-1.7704261232280822</v>
      </c>
      <c r="AN149" s="100">
        <f t="shared" ref="AN149:AT164" si="116">$AU149+$AB$7*SIN(AO149)</f>
        <v>42.578844257414495</v>
      </c>
      <c r="AO149" s="100">
        <f t="shared" si="116"/>
        <v>42.578847551769584</v>
      </c>
      <c r="AP149" s="100">
        <f t="shared" si="116"/>
        <v>42.578879004766286</v>
      </c>
      <c r="AQ149" s="100">
        <f t="shared" si="116"/>
        <v>42.579179009311247</v>
      </c>
      <c r="AR149" s="100">
        <f t="shared" si="116"/>
        <v>42.582014231621699</v>
      </c>
      <c r="AS149" s="100">
        <f t="shared" si="116"/>
        <v>42.606805978574847</v>
      </c>
      <c r="AT149" s="100">
        <f t="shared" si="116"/>
        <v>42.75506986539412</v>
      </c>
      <c r="AU149" s="100">
        <f t="shared" ref="AU149:AU212" si="117">RADIANS($AB$9)+$AB$18*(F149-AB$15)</f>
        <v>43.198813141698054</v>
      </c>
      <c r="AW149" s="65"/>
      <c r="AX149" s="71"/>
    </row>
    <row r="150" spans="1:64">
      <c r="A150" s="48" t="s">
        <v>436</v>
      </c>
      <c r="B150" s="49" t="s">
        <v>93</v>
      </c>
      <c r="C150" s="48">
        <v>42774.328000000001</v>
      </c>
      <c r="D150" s="48" t="s">
        <v>107</v>
      </c>
      <c r="E150">
        <f t="shared" si="101"/>
        <v>3312.519860076146</v>
      </c>
      <c r="F150">
        <f t="shared" si="102"/>
        <v>3312.5</v>
      </c>
      <c r="G150">
        <f t="shared" si="103"/>
        <v>6.768500003090594E-3</v>
      </c>
      <c r="I150">
        <f t="shared" si="66"/>
        <v>6.768500003090594E-3</v>
      </c>
      <c r="Q150" s="2">
        <f t="shared" si="104"/>
        <v>27755.828000000001</v>
      </c>
      <c r="S150" s="3">
        <f t="shared" si="67"/>
        <v>0.1</v>
      </c>
      <c r="Z150">
        <f t="shared" si="105"/>
        <v>3312.5</v>
      </c>
      <c r="AA150" s="100">
        <f t="shared" si="106"/>
        <v>7.8941353889346554E-5</v>
      </c>
      <c r="AB150" s="100">
        <f t="shared" si="107"/>
        <v>2.527865131845569E-3</v>
      </c>
      <c r="AC150" s="100">
        <f t="shared" si="108"/>
        <v>6.768500003090594E-3</v>
      </c>
      <c r="AD150" s="100">
        <f t="shared" ref="AD150:AD213" si="118">IF(S150&lt;&gt;0,G150-AA150, -9999)</f>
        <v>6.6895586492012474E-3</v>
      </c>
      <c r="AE150" s="100">
        <f t="shared" si="109"/>
        <v>4.4750194921103213E-6</v>
      </c>
      <c r="AF150">
        <f t="shared" ref="AF150:AF213" si="119">IF(S150&lt;&gt;0,G150-P150, -9999)</f>
        <v>6.768500003090594E-3</v>
      </c>
      <c r="AG150" s="101"/>
      <c r="AH150">
        <f t="shared" si="110"/>
        <v>4.240634871245025E-3</v>
      </c>
      <c r="AI150">
        <f t="shared" si="111"/>
        <v>0.68311806200623459</v>
      </c>
      <c r="AJ150">
        <f t="shared" si="112"/>
        <v>0.99025089625014684</v>
      </c>
      <c r="AK150">
        <f t="shared" si="113"/>
        <v>-0.5430612013931706</v>
      </c>
      <c r="AL150">
        <f t="shared" si="114"/>
        <v>-2.0990029856771137</v>
      </c>
      <c r="AM150">
        <f t="shared" si="115"/>
        <v>-1.7413035138396167</v>
      </c>
      <c r="AN150" s="100">
        <f t="shared" si="116"/>
        <v>42.595175548820045</v>
      </c>
      <c r="AO150" s="100">
        <f t="shared" si="116"/>
        <v>42.595180735080966</v>
      </c>
      <c r="AP150" s="100">
        <f t="shared" si="116"/>
        <v>42.595225889998353</v>
      </c>
      <c r="AQ150" s="100">
        <f t="shared" si="116"/>
        <v>42.595618575022307</v>
      </c>
      <c r="AR150" s="100">
        <f t="shared" si="116"/>
        <v>42.598999239857143</v>
      </c>
      <c r="AS150" s="100">
        <f t="shared" si="116"/>
        <v>42.625935604101784</v>
      </c>
      <c r="AT150" s="100">
        <f t="shared" si="116"/>
        <v>42.776130576487624</v>
      </c>
      <c r="AU150" s="100">
        <f t="shared" si="117"/>
        <v>43.213351253687996</v>
      </c>
      <c r="AW150" s="65"/>
      <c r="AX150" s="71"/>
    </row>
    <row r="151" spans="1:64">
      <c r="A151" s="48" t="s">
        <v>431</v>
      </c>
      <c r="B151" s="49" t="s">
        <v>79</v>
      </c>
      <c r="C151" s="48">
        <v>42778.239000000001</v>
      </c>
      <c r="D151" s="48" t="s">
        <v>107</v>
      </c>
      <c r="E151">
        <f t="shared" si="101"/>
        <v>3323.9954835983258</v>
      </c>
      <c r="F151">
        <f t="shared" si="102"/>
        <v>3324</v>
      </c>
      <c r="G151">
        <f t="shared" si="103"/>
        <v>-1.5392319983220659E-3</v>
      </c>
      <c r="I151">
        <f t="shared" si="66"/>
        <v>-1.5392319983220659E-3</v>
      </c>
      <c r="Q151" s="2">
        <f t="shared" si="104"/>
        <v>27759.739000000001</v>
      </c>
      <c r="S151" s="3">
        <f t="shared" si="67"/>
        <v>0.1</v>
      </c>
      <c r="Z151">
        <f t="shared" si="105"/>
        <v>3324</v>
      </c>
      <c r="AA151" s="100">
        <f t="shared" si="106"/>
        <v>2.9342611912288111E-6</v>
      </c>
      <c r="AB151" s="100">
        <f t="shared" si="107"/>
        <v>-5.7116626193021826E-3</v>
      </c>
      <c r="AC151" s="100">
        <f t="shared" si="108"/>
        <v>-1.5392319983220659E-3</v>
      </c>
      <c r="AD151" s="100">
        <f t="shared" si="118"/>
        <v>-1.5421662595132947E-3</v>
      </c>
      <c r="AE151" s="100">
        <f t="shared" si="109"/>
        <v>2.3782767719812267E-7</v>
      </c>
      <c r="AF151">
        <f t="shared" si="119"/>
        <v>-1.5392319983220659E-3</v>
      </c>
      <c r="AG151" s="101"/>
      <c r="AH151">
        <f t="shared" si="110"/>
        <v>4.1724306209801167E-3</v>
      </c>
      <c r="AI151">
        <f t="shared" si="111"/>
        <v>0.68832084005882666</v>
      </c>
      <c r="AJ151">
        <f t="shared" si="112"/>
        <v>0.98887489890464975</v>
      </c>
      <c r="AK151">
        <f t="shared" si="113"/>
        <v>-0.54606385372375899</v>
      </c>
      <c r="AL151">
        <f t="shared" si="114"/>
        <v>-2.0894490075495495</v>
      </c>
      <c r="AM151">
        <f t="shared" si="115"/>
        <v>-1.7222007897981877</v>
      </c>
      <c r="AN151" s="100">
        <f t="shared" si="116"/>
        <v>42.606009845278471</v>
      </c>
      <c r="AO151" s="100">
        <f t="shared" si="116"/>
        <v>42.606016703200822</v>
      </c>
      <c r="AP151" s="100">
        <f t="shared" si="116"/>
        <v>42.606073123812259</v>
      </c>
      <c r="AQ151" s="100">
        <f t="shared" si="116"/>
        <v>42.606536688504917</v>
      </c>
      <c r="AR151" s="100">
        <f t="shared" si="116"/>
        <v>42.610305040412904</v>
      </c>
      <c r="AS151" s="100">
        <f t="shared" si="116"/>
        <v>42.638660204368307</v>
      </c>
      <c r="AT151" s="100">
        <f t="shared" si="116"/>
        <v>42.790020874098815</v>
      </c>
      <c r="AU151" s="100">
        <f t="shared" si="117"/>
        <v>43.222904870138535</v>
      </c>
      <c r="AW151" s="65"/>
      <c r="AX151" s="71"/>
    </row>
    <row r="152" spans="1:64">
      <c r="A152" s="48" t="s">
        <v>431</v>
      </c>
      <c r="B152" s="49" t="s">
        <v>79</v>
      </c>
      <c r="C152" s="48">
        <v>42778.245000000003</v>
      </c>
      <c r="D152" s="48" t="s">
        <v>107</v>
      </c>
      <c r="E152">
        <f t="shared" si="101"/>
        <v>3324.0130887481973</v>
      </c>
      <c r="F152">
        <f t="shared" si="102"/>
        <v>3324</v>
      </c>
      <c r="G152">
        <f t="shared" si="103"/>
        <v>4.460768002900295E-3</v>
      </c>
      <c r="I152">
        <f t="shared" si="66"/>
        <v>4.460768002900295E-3</v>
      </c>
      <c r="Q152" s="2">
        <f t="shared" si="104"/>
        <v>27759.745000000003</v>
      </c>
      <c r="S152" s="3">
        <f t="shared" si="67"/>
        <v>0.1</v>
      </c>
      <c r="Z152">
        <f t="shared" si="105"/>
        <v>3324</v>
      </c>
      <c r="AA152" s="100">
        <f t="shared" si="106"/>
        <v>2.9342611912288111E-6</v>
      </c>
      <c r="AB152" s="100">
        <f t="shared" si="107"/>
        <v>2.8833738192017826E-4</v>
      </c>
      <c r="AC152" s="100">
        <f t="shared" si="108"/>
        <v>4.460768002900295E-3</v>
      </c>
      <c r="AD152" s="100">
        <f t="shared" si="118"/>
        <v>4.4578337417090661E-3</v>
      </c>
      <c r="AE152" s="100">
        <f t="shared" si="109"/>
        <v>1.9872281668719854E-6</v>
      </c>
      <c r="AF152">
        <f t="shared" si="119"/>
        <v>4.460768002900295E-3</v>
      </c>
      <c r="AG152" s="101"/>
      <c r="AH152">
        <f t="shared" si="110"/>
        <v>4.1724306209801167E-3</v>
      </c>
      <c r="AI152">
        <f t="shared" si="111"/>
        <v>0.68832084005882666</v>
      </c>
      <c r="AJ152">
        <f t="shared" si="112"/>
        <v>0.98887489890464975</v>
      </c>
      <c r="AK152">
        <f t="shared" si="113"/>
        <v>-0.54606385372375899</v>
      </c>
      <c r="AL152">
        <f t="shared" si="114"/>
        <v>-2.0894490075495495</v>
      </c>
      <c r="AM152">
        <f t="shared" si="115"/>
        <v>-1.7222007897981877</v>
      </c>
      <c r="AN152" s="100">
        <f t="shared" si="116"/>
        <v>42.606009845278471</v>
      </c>
      <c r="AO152" s="100">
        <f t="shared" si="116"/>
        <v>42.606016703200822</v>
      </c>
      <c r="AP152" s="100">
        <f t="shared" si="116"/>
        <v>42.606073123812259</v>
      </c>
      <c r="AQ152" s="100">
        <f t="shared" si="116"/>
        <v>42.606536688504917</v>
      </c>
      <c r="AR152" s="100">
        <f t="shared" si="116"/>
        <v>42.610305040412904</v>
      </c>
      <c r="AS152" s="100">
        <f t="shared" si="116"/>
        <v>42.638660204368307</v>
      </c>
      <c r="AT152" s="100">
        <f t="shared" si="116"/>
        <v>42.790020874098815</v>
      </c>
      <c r="AU152" s="100">
        <f t="shared" si="117"/>
        <v>43.222904870138535</v>
      </c>
      <c r="AW152" s="65"/>
      <c r="AX152" s="71"/>
    </row>
    <row r="153" spans="1:64">
      <c r="A153" s="48" t="s">
        <v>443</v>
      </c>
      <c r="B153" s="49" t="s">
        <v>79</v>
      </c>
      <c r="C153" s="48">
        <v>42782.324000000001</v>
      </c>
      <c r="D153" s="48" t="s">
        <v>107</v>
      </c>
      <c r="E153">
        <f t="shared" si="101"/>
        <v>3335.9816564666698</v>
      </c>
      <c r="F153">
        <f t="shared" si="102"/>
        <v>3336</v>
      </c>
      <c r="G153">
        <f t="shared" si="103"/>
        <v>-6.251648002944421E-3</v>
      </c>
      <c r="I153">
        <f t="shared" ref="I153:I216" si="120">+G153</f>
        <v>-6.251648002944421E-3</v>
      </c>
      <c r="Q153" s="2">
        <f t="shared" si="104"/>
        <v>27763.824000000001</v>
      </c>
      <c r="S153" s="3">
        <f t="shared" ref="S153:S216" si="121">S$15</f>
        <v>0.1</v>
      </c>
      <c r="Z153">
        <f t="shared" si="105"/>
        <v>3336</v>
      </c>
      <c r="AA153" s="100">
        <f t="shared" si="106"/>
        <v>-7.745170907313189E-5</v>
      </c>
      <c r="AB153" s="100">
        <f t="shared" si="107"/>
        <v>-1.0351822494263431E-2</v>
      </c>
      <c r="AC153" s="100">
        <f t="shared" si="108"/>
        <v>-6.251648002944421E-3</v>
      </c>
      <c r="AD153" s="100">
        <f t="shared" si="118"/>
        <v>-6.1741962938712891E-3</v>
      </c>
      <c r="AE153" s="100">
        <f t="shared" si="109"/>
        <v>3.8120699875253967E-6</v>
      </c>
      <c r="AF153">
        <f t="shared" si="119"/>
        <v>-6.251648002944421E-3</v>
      </c>
      <c r="AG153" s="101"/>
      <c r="AH153">
        <f t="shared" si="110"/>
        <v>4.1001744913190096E-3</v>
      </c>
      <c r="AI153">
        <f t="shared" si="111"/>
        <v>0.69386633423594768</v>
      </c>
      <c r="AJ153">
        <f t="shared" si="112"/>
        <v>0.98731794106724113</v>
      </c>
      <c r="AK153">
        <f t="shared" si="113"/>
        <v>-0.54919196076703625</v>
      </c>
      <c r="AL153">
        <f t="shared" si="114"/>
        <v>-2.079322703326405</v>
      </c>
      <c r="AM153">
        <f t="shared" si="115"/>
        <v>-1.7022938658469389</v>
      </c>
      <c r="AN153" s="100">
        <f t="shared" si="116"/>
        <v>42.617403877422959</v>
      </c>
      <c r="AO153" s="100">
        <f t="shared" si="116"/>
        <v>42.617412927896019</v>
      </c>
      <c r="AP153" s="100">
        <f t="shared" si="116"/>
        <v>42.617483317722716</v>
      </c>
      <c r="AQ153" s="100">
        <f t="shared" si="116"/>
        <v>42.618029965569328</v>
      </c>
      <c r="AR153" s="100">
        <f t="shared" si="116"/>
        <v>42.622227659594074</v>
      </c>
      <c r="AS153" s="100">
        <f t="shared" si="116"/>
        <v>42.652068361276157</v>
      </c>
      <c r="AT153" s="100">
        <f t="shared" si="116"/>
        <v>42.804557215307504</v>
      </c>
      <c r="AU153" s="100">
        <f t="shared" si="117"/>
        <v>43.232873861217357</v>
      </c>
      <c r="AW153" s="65"/>
      <c r="AX153" s="71"/>
    </row>
    <row r="154" spans="1:64">
      <c r="A154" s="48" t="s">
        <v>443</v>
      </c>
      <c r="B154" s="49" t="s">
        <v>93</v>
      </c>
      <c r="C154" s="48">
        <v>42786.256000000001</v>
      </c>
      <c r="D154" s="48" t="s">
        <v>107</v>
      </c>
      <c r="E154">
        <f t="shared" si="101"/>
        <v>3347.5188980133889</v>
      </c>
      <c r="F154">
        <f t="shared" si="102"/>
        <v>3347.5</v>
      </c>
      <c r="G154">
        <f t="shared" si="103"/>
        <v>6.4406199962832034E-3</v>
      </c>
      <c r="I154">
        <f t="shared" si="120"/>
        <v>6.4406199962832034E-3</v>
      </c>
      <c r="Q154" s="2">
        <f t="shared" si="104"/>
        <v>27767.756000000001</v>
      </c>
      <c r="S154" s="3">
        <f t="shared" si="121"/>
        <v>0.1</v>
      </c>
      <c r="Z154">
        <f t="shared" si="105"/>
        <v>3347.5</v>
      </c>
      <c r="AA154" s="100">
        <f t="shared" si="106"/>
        <v>-1.5553264634367465E-4</v>
      </c>
      <c r="AB154" s="100">
        <f t="shared" si="107"/>
        <v>2.4107470901783765E-3</v>
      </c>
      <c r="AC154" s="100">
        <f t="shared" si="108"/>
        <v>6.4406199962832034E-3</v>
      </c>
      <c r="AD154" s="100">
        <f t="shared" si="118"/>
        <v>6.596152642626878E-3</v>
      </c>
      <c r="AE154" s="100">
        <f t="shared" si="109"/>
        <v>4.3509229684833547E-6</v>
      </c>
      <c r="AF154">
        <f t="shared" si="119"/>
        <v>6.4406199962832034E-3</v>
      </c>
      <c r="AG154" s="101"/>
      <c r="AH154">
        <f t="shared" si="110"/>
        <v>4.0298729061048269E-3</v>
      </c>
      <c r="AI154">
        <f t="shared" si="111"/>
        <v>0.69929572559581132</v>
      </c>
      <c r="AJ154">
        <f t="shared" si="112"/>
        <v>0.98570477766218889</v>
      </c>
      <c r="AK154">
        <f t="shared" si="113"/>
        <v>-0.55218345723167839</v>
      </c>
      <c r="AL154">
        <f t="shared" si="114"/>
        <v>-2.0694634903983697</v>
      </c>
      <c r="AM154">
        <f t="shared" si="115"/>
        <v>-1.6832389714933902</v>
      </c>
      <c r="AN154" s="100">
        <f t="shared" si="116"/>
        <v>42.62840998307982</v>
      </c>
      <c r="AO154" s="100">
        <f t="shared" si="116"/>
        <v>42.628421645341113</v>
      </c>
      <c r="AP154" s="100">
        <f t="shared" si="116"/>
        <v>42.628507809815105</v>
      </c>
      <c r="AQ154" s="100">
        <f t="shared" si="116"/>
        <v>42.629143379767783</v>
      </c>
      <c r="AR154" s="100">
        <f t="shared" si="116"/>
        <v>42.633776248678231</v>
      </c>
      <c r="AS154" s="100">
        <f t="shared" si="116"/>
        <v>42.665042959180951</v>
      </c>
      <c r="AT154" s="100">
        <f t="shared" si="116"/>
        <v>42.818527824249244</v>
      </c>
      <c r="AU154" s="100">
        <f t="shared" si="117"/>
        <v>43.242427477667896</v>
      </c>
      <c r="AW154" s="65"/>
      <c r="AX154" s="71"/>
    </row>
    <row r="155" spans="1:64">
      <c r="A155" s="48" t="s">
        <v>443</v>
      </c>
      <c r="B155" s="49" t="s">
        <v>93</v>
      </c>
      <c r="C155" s="48">
        <v>42786.262000000002</v>
      </c>
      <c r="D155" s="48" t="s">
        <v>107</v>
      </c>
      <c r="E155">
        <f t="shared" si="101"/>
        <v>3347.5365031632605</v>
      </c>
      <c r="F155">
        <f t="shared" si="102"/>
        <v>3347.5</v>
      </c>
      <c r="G155">
        <f t="shared" si="103"/>
        <v>1.2440619997505564E-2</v>
      </c>
      <c r="I155">
        <f t="shared" si="120"/>
        <v>1.2440619997505564E-2</v>
      </c>
      <c r="Q155" s="2">
        <f t="shared" si="104"/>
        <v>27767.762000000002</v>
      </c>
      <c r="S155" s="3">
        <f t="shared" si="121"/>
        <v>0.1</v>
      </c>
      <c r="Z155">
        <f t="shared" si="105"/>
        <v>3347.5</v>
      </c>
      <c r="AA155" s="100">
        <f t="shared" si="106"/>
        <v>-1.5553264634367465E-4</v>
      </c>
      <c r="AB155" s="100">
        <f t="shared" si="107"/>
        <v>8.4107470914007373E-3</v>
      </c>
      <c r="AC155" s="100">
        <f t="shared" si="108"/>
        <v>1.2440619997505564E-2</v>
      </c>
      <c r="AD155" s="100">
        <f t="shared" si="118"/>
        <v>1.2596152643849239E-2</v>
      </c>
      <c r="AE155" s="100">
        <f t="shared" si="109"/>
        <v>1.5866306142715017E-5</v>
      </c>
      <c r="AF155">
        <f t="shared" si="119"/>
        <v>1.2440619997505564E-2</v>
      </c>
      <c r="AG155" s="101"/>
      <c r="AH155">
        <f t="shared" si="110"/>
        <v>4.0298729061048269E-3</v>
      </c>
      <c r="AI155">
        <f t="shared" si="111"/>
        <v>0.69929572559581132</v>
      </c>
      <c r="AJ155">
        <f t="shared" si="112"/>
        <v>0.98570477766218889</v>
      </c>
      <c r="AK155">
        <f t="shared" si="113"/>
        <v>-0.55218345723167839</v>
      </c>
      <c r="AL155">
        <f t="shared" si="114"/>
        <v>-2.0694634903983697</v>
      </c>
      <c r="AM155">
        <f t="shared" si="115"/>
        <v>-1.6832389714933902</v>
      </c>
      <c r="AN155" s="100">
        <f t="shared" si="116"/>
        <v>42.62840998307982</v>
      </c>
      <c r="AO155" s="100">
        <f t="shared" si="116"/>
        <v>42.628421645341113</v>
      </c>
      <c r="AP155" s="100">
        <f t="shared" si="116"/>
        <v>42.628507809815105</v>
      </c>
      <c r="AQ155" s="100">
        <f t="shared" si="116"/>
        <v>42.629143379767783</v>
      </c>
      <c r="AR155" s="100">
        <f t="shared" si="116"/>
        <v>42.633776248678231</v>
      </c>
      <c r="AS155" s="100">
        <f t="shared" si="116"/>
        <v>42.665042959180951</v>
      </c>
      <c r="AT155" s="100">
        <f t="shared" si="116"/>
        <v>42.818527824249244</v>
      </c>
      <c r="AU155" s="100">
        <f t="shared" si="117"/>
        <v>43.242427477667896</v>
      </c>
      <c r="AW155" s="65"/>
      <c r="AX155" s="71"/>
    </row>
    <row r="156" spans="1:64">
      <c r="A156" s="48" t="s">
        <v>443</v>
      </c>
      <c r="B156" s="49" t="s">
        <v>93</v>
      </c>
      <c r="C156" s="48">
        <v>42787.269</v>
      </c>
      <c r="D156" s="48" t="s">
        <v>107</v>
      </c>
      <c r="E156">
        <f t="shared" si="101"/>
        <v>3350.4912341494046</v>
      </c>
      <c r="F156">
        <f t="shared" si="102"/>
        <v>3350.5</v>
      </c>
      <c r="G156">
        <f t="shared" si="103"/>
        <v>-2.9874840038246475E-3</v>
      </c>
      <c r="I156">
        <f t="shared" si="120"/>
        <v>-2.9874840038246475E-3</v>
      </c>
      <c r="Q156" s="2">
        <f t="shared" si="104"/>
        <v>27768.769</v>
      </c>
      <c r="S156" s="3">
        <f t="shared" si="121"/>
        <v>0.1</v>
      </c>
      <c r="Z156">
        <f t="shared" si="105"/>
        <v>3350.5</v>
      </c>
      <c r="AA156" s="100">
        <f t="shared" si="106"/>
        <v>-1.7607154413832368E-4</v>
      </c>
      <c r="AB156" s="100">
        <f t="shared" si="107"/>
        <v>-6.9988455177935737E-3</v>
      </c>
      <c r="AC156" s="100">
        <f t="shared" si="108"/>
        <v>-2.9874840038246475E-3</v>
      </c>
      <c r="AD156" s="100">
        <f t="shared" si="118"/>
        <v>-2.8114124596863238E-3</v>
      </c>
      <c r="AE156" s="100">
        <f t="shared" si="109"/>
        <v>7.9040400184795049E-7</v>
      </c>
      <c r="AF156">
        <f t="shared" si="119"/>
        <v>-2.9874840038246475E-3</v>
      </c>
      <c r="AG156" s="101"/>
      <c r="AH156">
        <f t="shared" si="110"/>
        <v>4.0113615139689262E-3</v>
      </c>
      <c r="AI156">
        <f t="shared" si="111"/>
        <v>0.70073100758301776</v>
      </c>
      <c r="AJ156">
        <f t="shared" si="112"/>
        <v>0.98526383006196694</v>
      </c>
      <c r="AK156">
        <f t="shared" si="113"/>
        <v>-0.55296265810902867</v>
      </c>
      <c r="AL156">
        <f t="shared" si="114"/>
        <v>-2.0668660398706509</v>
      </c>
      <c r="AM156">
        <f t="shared" si="115"/>
        <v>-1.6782714330343231</v>
      </c>
      <c r="AN156" s="100">
        <f t="shared" si="116"/>
        <v>42.631295346701883</v>
      </c>
      <c r="AO156" s="100">
        <f t="shared" si="116"/>
        <v>42.631307783373501</v>
      </c>
      <c r="AP156" s="100">
        <f t="shared" si="116"/>
        <v>42.631398481374191</v>
      </c>
      <c r="AQ156" s="100">
        <f t="shared" si="116"/>
        <v>42.63205881302197</v>
      </c>
      <c r="AR156" s="100">
        <f t="shared" si="116"/>
        <v>42.636809010105281</v>
      </c>
      <c r="AS156" s="100">
        <f t="shared" si="116"/>
        <v>42.668447799057986</v>
      </c>
      <c r="AT156" s="100">
        <f t="shared" si="116"/>
        <v>42.822178710302317</v>
      </c>
      <c r="AU156" s="100">
        <f t="shared" si="117"/>
        <v>43.244919725437605</v>
      </c>
      <c r="AW156" s="65"/>
      <c r="AX156" s="71"/>
    </row>
    <row r="157" spans="1:64">
      <c r="A157" s="48" t="s">
        <v>454</v>
      </c>
      <c r="B157" s="49" t="s">
        <v>93</v>
      </c>
      <c r="C157" s="48">
        <v>43013.555999999997</v>
      </c>
      <c r="D157" s="48" t="s">
        <v>107</v>
      </c>
      <c r="E157">
        <f t="shared" si="101"/>
        <v>4014.4606588396223</v>
      </c>
      <c r="F157">
        <f t="shared" si="102"/>
        <v>4014.5</v>
      </c>
      <c r="G157">
        <f t="shared" si="103"/>
        <v>-1.3407836006081197E-2</v>
      </c>
      <c r="I157">
        <f t="shared" si="120"/>
        <v>-1.3407836006081197E-2</v>
      </c>
      <c r="Q157" s="2">
        <f t="shared" si="104"/>
        <v>27995.055999999997</v>
      </c>
      <c r="S157" s="3">
        <f t="shared" si="121"/>
        <v>0.1</v>
      </c>
      <c r="Z157">
        <f t="shared" si="105"/>
        <v>4014.5</v>
      </c>
      <c r="AA157" s="100">
        <f t="shared" si="106"/>
        <v>-7.050223088890608E-3</v>
      </c>
      <c r="AB157" s="100">
        <f t="shared" si="107"/>
        <v>-1.0974552446349706E-2</v>
      </c>
      <c r="AC157" s="100">
        <f t="shared" si="108"/>
        <v>-1.3407836006081197E-2</v>
      </c>
      <c r="AD157" s="100">
        <f t="shared" si="118"/>
        <v>-6.3576129171905894E-3</v>
      </c>
      <c r="AE157" s="100">
        <f t="shared" si="109"/>
        <v>4.0419242004828637E-6</v>
      </c>
      <c r="AF157">
        <f t="shared" si="119"/>
        <v>-1.3407836006081197E-2</v>
      </c>
      <c r="AG157" s="101"/>
      <c r="AH157">
        <f t="shared" si="110"/>
        <v>-2.4332835597314921E-3</v>
      </c>
      <c r="AI157">
        <f t="shared" si="111"/>
        <v>1.3801086781756517</v>
      </c>
      <c r="AJ157">
        <f t="shared" si="112"/>
        <v>0.25093532686442638</v>
      </c>
      <c r="AK157">
        <f t="shared" si="113"/>
        <v>-0.50084630762424232</v>
      </c>
      <c r="AL157">
        <f t="shared" si="114"/>
        <v>-0.92160271159161877</v>
      </c>
      <c r="AM157">
        <f t="shared" si="115"/>
        <v>-0.49644722994148205</v>
      </c>
      <c r="AN157" s="100">
        <f t="shared" si="116"/>
        <v>43.516854281633826</v>
      </c>
      <c r="AO157" s="100">
        <f t="shared" si="116"/>
        <v>43.521321587277107</v>
      </c>
      <c r="AP157" s="100">
        <f t="shared" si="116"/>
        <v>43.52923919829113</v>
      </c>
      <c r="AQ157" s="100">
        <f t="shared" si="116"/>
        <v>43.543197778981508</v>
      </c>
      <c r="AR157" s="100">
        <f t="shared" si="116"/>
        <v>43.567587721036695</v>
      </c>
      <c r="AS157" s="100">
        <f t="shared" si="116"/>
        <v>43.609595429225749</v>
      </c>
      <c r="AT157" s="100">
        <f t="shared" si="116"/>
        <v>43.68041078589723</v>
      </c>
      <c r="AU157" s="100">
        <f t="shared" si="117"/>
        <v>43.796537231799086</v>
      </c>
      <c r="AW157" s="65"/>
      <c r="AX157" s="71"/>
    </row>
    <row r="158" spans="1:64">
      <c r="A158" s="48" t="s">
        <v>454</v>
      </c>
      <c r="B158" s="49" t="s">
        <v>93</v>
      </c>
      <c r="C158" s="48">
        <v>43014.584000000003</v>
      </c>
      <c r="D158" s="48" t="s">
        <v>107</v>
      </c>
      <c r="E158">
        <f t="shared" si="101"/>
        <v>4017.4770078503266</v>
      </c>
      <c r="F158">
        <f t="shared" si="102"/>
        <v>4017.5</v>
      </c>
      <c r="G158">
        <f t="shared" si="103"/>
        <v>-7.8359399994951673E-3</v>
      </c>
      <c r="I158">
        <f t="shared" si="120"/>
        <v>-7.8359399994951673E-3</v>
      </c>
      <c r="Q158" s="2">
        <f t="shared" si="104"/>
        <v>27996.084000000003</v>
      </c>
      <c r="S158" s="3">
        <f t="shared" si="121"/>
        <v>0.1</v>
      </c>
      <c r="Z158">
        <f t="shared" si="105"/>
        <v>4017.5</v>
      </c>
      <c r="AA158" s="100">
        <f t="shared" si="106"/>
        <v>-7.0929741870584505E-3</v>
      </c>
      <c r="AB158" s="100">
        <f t="shared" si="107"/>
        <v>-5.3617589185068291E-3</v>
      </c>
      <c r="AC158" s="100">
        <f t="shared" si="108"/>
        <v>-7.8359399994951673E-3</v>
      </c>
      <c r="AD158" s="100">
        <f t="shared" si="118"/>
        <v>-7.429658124367168E-4</v>
      </c>
      <c r="AE158" s="100">
        <f t="shared" si="109"/>
        <v>5.5199819844975071E-8</v>
      </c>
      <c r="AF158">
        <f t="shared" si="119"/>
        <v>-7.8359399994951673E-3</v>
      </c>
      <c r="AG158" s="101"/>
      <c r="AH158">
        <f t="shared" si="110"/>
        <v>-2.4741810809883378E-3</v>
      </c>
      <c r="AI158">
        <f t="shared" si="111"/>
        <v>1.3851738037491821</v>
      </c>
      <c r="AJ158">
        <f t="shared" si="112"/>
        <v>0.24109498215753564</v>
      </c>
      <c r="AK158">
        <f t="shared" si="113"/>
        <v>-0.49696153974997387</v>
      </c>
      <c r="AL158">
        <f t="shared" si="114"/>
        <v>-0.91145029180279868</v>
      </c>
      <c r="AM158">
        <f t="shared" si="115"/>
        <v>-0.49013578917091005</v>
      </c>
      <c r="AN158" s="100">
        <f t="shared" si="116"/>
        <v>43.522564054824471</v>
      </c>
      <c r="AO158" s="100">
        <f t="shared" si="116"/>
        <v>43.527027254740851</v>
      </c>
      <c r="AP158" s="100">
        <f t="shared" si="116"/>
        <v>43.534915640954182</v>
      </c>
      <c r="AQ158" s="100">
        <f t="shared" si="116"/>
        <v>43.548785559995522</v>
      </c>
      <c r="AR158" s="100">
        <f t="shared" si="116"/>
        <v>43.572960669355311</v>
      </c>
      <c r="AS158" s="100">
        <f t="shared" si="116"/>
        <v>43.614510068308412</v>
      </c>
      <c r="AT158" s="100">
        <f t="shared" si="116"/>
        <v>43.68444344108714</v>
      </c>
      <c r="AU158" s="100">
        <f t="shared" si="117"/>
        <v>43.799029479568794</v>
      </c>
      <c r="AW158" s="65"/>
      <c r="AX158" s="71"/>
    </row>
    <row r="159" spans="1:64">
      <c r="A159" s="48" t="s">
        <v>454</v>
      </c>
      <c r="B159" s="49" t="s">
        <v>93</v>
      </c>
      <c r="C159" s="48">
        <v>43015.597999999998</v>
      </c>
      <c r="D159" s="48" t="s">
        <v>107</v>
      </c>
      <c r="E159">
        <f t="shared" si="101"/>
        <v>4020.452278177977</v>
      </c>
      <c r="F159">
        <f t="shared" si="102"/>
        <v>4020.5</v>
      </c>
      <c r="G159">
        <f t="shared" si="103"/>
        <v>-1.626404400303727E-2</v>
      </c>
      <c r="I159">
        <f t="shared" si="120"/>
        <v>-1.626404400303727E-2</v>
      </c>
      <c r="Q159" s="2">
        <f t="shared" si="104"/>
        <v>27997.097999999998</v>
      </c>
      <c r="S159" s="3">
        <f t="shared" si="121"/>
        <v>0.1</v>
      </c>
      <c r="Z159">
        <f t="shared" si="105"/>
        <v>4020.5</v>
      </c>
      <c r="AA159" s="100">
        <f t="shared" si="106"/>
        <v>-7.1357776984774645E-3</v>
      </c>
      <c r="AB159" s="100">
        <f t="shared" si="107"/>
        <v>-1.3748912205252695E-2</v>
      </c>
      <c r="AC159" s="100">
        <f t="shared" si="108"/>
        <v>-1.626404400303727E-2</v>
      </c>
      <c r="AD159" s="100">
        <f t="shared" si="118"/>
        <v>-9.1282663045598057E-3</v>
      </c>
      <c r="AE159" s="100">
        <f t="shared" si="109"/>
        <v>8.3325245726961934E-6</v>
      </c>
      <c r="AF159">
        <f t="shared" si="119"/>
        <v>-1.626404400303727E-2</v>
      </c>
      <c r="AG159" s="101"/>
      <c r="AH159">
        <f t="shared" si="110"/>
        <v>-2.5151317977845748E-3</v>
      </c>
      <c r="AI159">
        <f t="shared" si="111"/>
        <v>1.3902340480002218</v>
      </c>
      <c r="AJ159">
        <f t="shared" si="112"/>
        <v>0.23116107628615443</v>
      </c>
      <c r="AK159">
        <f t="shared" si="113"/>
        <v>-0.49299799073286182</v>
      </c>
      <c r="AL159">
        <f t="shared" si="114"/>
        <v>-0.90122724727548409</v>
      </c>
      <c r="AM159">
        <f t="shared" si="115"/>
        <v>-0.48381209803175246</v>
      </c>
      <c r="AN159" s="100">
        <f t="shared" si="116"/>
        <v>43.528292571788299</v>
      </c>
      <c r="AO159" s="100">
        <f t="shared" si="116"/>
        <v>43.532750128478092</v>
      </c>
      <c r="AP159" s="100">
        <f t="shared" si="116"/>
        <v>43.540606935309917</v>
      </c>
      <c r="AQ159" s="100">
        <f t="shared" si="116"/>
        <v>43.554384887389595</v>
      </c>
      <c r="AR159" s="100">
        <f t="shared" si="116"/>
        <v>43.57834109367122</v>
      </c>
      <c r="AS159" s="100">
        <f t="shared" si="116"/>
        <v>43.619428136421114</v>
      </c>
      <c r="AT159" s="100">
        <f t="shared" si="116"/>
        <v>43.688476808004808</v>
      </c>
      <c r="AU159" s="100">
        <f t="shared" si="117"/>
        <v>43.801521727338496</v>
      </c>
      <c r="AW159" s="65"/>
      <c r="AX159" s="71"/>
    </row>
    <row r="160" spans="1:64">
      <c r="A160" s="48" t="s">
        <v>454</v>
      </c>
      <c r="B160" s="49" t="s">
        <v>93</v>
      </c>
      <c r="C160" s="48">
        <v>43017.625</v>
      </c>
      <c r="D160" s="48" t="s">
        <v>107</v>
      </c>
      <c r="E160">
        <f t="shared" si="101"/>
        <v>4026.3998846416639</v>
      </c>
      <c r="F160">
        <f t="shared" si="102"/>
        <v>4026.5</v>
      </c>
      <c r="G160">
        <f t="shared" si="103"/>
        <v>-3.4120251999411266E-2</v>
      </c>
      <c r="I160">
        <f t="shared" si="120"/>
        <v>-3.4120251999411266E-2</v>
      </c>
      <c r="Q160" s="2">
        <f t="shared" si="104"/>
        <v>27999.125</v>
      </c>
      <c r="S160" s="3">
        <f t="shared" si="121"/>
        <v>0.1</v>
      </c>
      <c r="Z160">
        <f t="shared" si="105"/>
        <v>4026.5</v>
      </c>
      <c r="AA160" s="100">
        <f t="shared" si="106"/>
        <v>-7.2215309925855887E-3</v>
      </c>
      <c r="AB160" s="100">
        <f t="shared" si="107"/>
        <v>-3.1523070149899461E-2</v>
      </c>
      <c r="AC160" s="100">
        <f t="shared" si="108"/>
        <v>-3.4120251999411266E-2</v>
      </c>
      <c r="AD160" s="100">
        <f t="shared" si="118"/>
        <v>-2.6898721006825679E-2</v>
      </c>
      <c r="AE160" s="100">
        <f t="shared" si="109"/>
        <v>7.2354119180304506E-5</v>
      </c>
      <c r="AF160">
        <f t="shared" si="119"/>
        <v>-3.4120251999411266E-2</v>
      </c>
      <c r="AG160" s="101"/>
      <c r="AH160">
        <f t="shared" si="110"/>
        <v>-2.5971818495118073E-3</v>
      </c>
      <c r="AI160">
        <f t="shared" si="111"/>
        <v>1.4003344952271382</v>
      </c>
      <c r="AJ160">
        <f t="shared" si="112"/>
        <v>0.21101452780672847</v>
      </c>
      <c r="AK160">
        <f t="shared" si="113"/>
        <v>-0.48483185024966219</v>
      </c>
      <c r="AL160">
        <f t="shared" si="114"/>
        <v>-0.8805690763024695</v>
      </c>
      <c r="AM160">
        <f t="shared" si="115"/>
        <v>-0.47112817542280927</v>
      </c>
      <c r="AN160" s="100">
        <f t="shared" si="116"/>
        <v>43.539805506270021</v>
      </c>
      <c r="AO160" s="100">
        <f t="shared" si="116"/>
        <v>43.544247091556116</v>
      </c>
      <c r="AP160" s="100">
        <f t="shared" si="116"/>
        <v>43.55203362910887</v>
      </c>
      <c r="AQ160" s="100">
        <f t="shared" si="116"/>
        <v>43.56561774465429</v>
      </c>
      <c r="AR160" s="100">
        <f t="shared" si="116"/>
        <v>43.589124032820415</v>
      </c>
      <c r="AS160" s="100">
        <f t="shared" si="116"/>
        <v>43.629274385007243</v>
      </c>
      <c r="AT160" s="100">
        <f t="shared" si="116"/>
        <v>43.696545638729717</v>
      </c>
      <c r="AU160" s="100">
        <f t="shared" si="117"/>
        <v>43.806506222877907</v>
      </c>
      <c r="AW160" s="65"/>
      <c r="AX160" s="71"/>
    </row>
    <row r="161" spans="1:50">
      <c r="A161" s="48" t="s">
        <v>466</v>
      </c>
      <c r="B161" s="49" t="s">
        <v>93</v>
      </c>
      <c r="C161" s="48">
        <v>43044.578000000001</v>
      </c>
      <c r="D161" s="48" t="s">
        <v>107</v>
      </c>
      <c r="E161">
        <f t="shared" si="101"/>
        <v>4105.4851520395987</v>
      </c>
      <c r="F161">
        <f t="shared" si="102"/>
        <v>4105.5</v>
      </c>
      <c r="G161">
        <f t="shared" si="103"/>
        <v>-5.060324001533445E-3</v>
      </c>
      <c r="I161">
        <f t="shared" si="120"/>
        <v>-5.060324001533445E-3</v>
      </c>
      <c r="Q161" s="2">
        <f t="shared" si="104"/>
        <v>28026.078000000001</v>
      </c>
      <c r="S161" s="3">
        <f t="shared" si="121"/>
        <v>0.1</v>
      </c>
      <c r="Z161">
        <f t="shared" si="105"/>
        <v>4105.5</v>
      </c>
      <c r="AA161" s="100">
        <f t="shared" si="106"/>
        <v>-8.35729181745337E-3</v>
      </c>
      <c r="AB161" s="100">
        <f t="shared" si="107"/>
        <v>-1.3758488482021112E-3</v>
      </c>
      <c r="AC161" s="100">
        <f t="shared" si="108"/>
        <v>-5.060324001533445E-3</v>
      </c>
      <c r="AD161" s="100">
        <f t="shared" si="118"/>
        <v>3.296967815919925E-3</v>
      </c>
      <c r="AE161" s="100">
        <f t="shared" si="109"/>
        <v>1.08699967792118E-6</v>
      </c>
      <c r="AF161">
        <f t="shared" si="119"/>
        <v>-5.060324001533445E-3</v>
      </c>
      <c r="AG161" s="101"/>
      <c r="AH161">
        <f t="shared" si="110"/>
        <v>-3.6844751533313337E-3</v>
      </c>
      <c r="AI161">
        <f t="shared" si="111"/>
        <v>1.5250042940898236</v>
      </c>
      <c r="AJ161">
        <f t="shared" si="112"/>
        <v>-8.5177914102945368E-2</v>
      </c>
      <c r="AK161">
        <f t="shared" si="113"/>
        <v>-0.34597705454628674</v>
      </c>
      <c r="AL161">
        <f t="shared" si="114"/>
        <v>-0.5826750843008186</v>
      </c>
      <c r="AM161">
        <f t="shared" si="115"/>
        <v>-0.29987001961259396</v>
      </c>
      <c r="AN161" s="100">
        <f t="shared" si="116"/>
        <v>43.697899373364592</v>
      </c>
      <c r="AO161" s="100">
        <f t="shared" si="116"/>
        <v>43.701508082926928</v>
      </c>
      <c r="AP161" s="100">
        <f t="shared" si="116"/>
        <v>43.707476394035076</v>
      </c>
      <c r="AQ161" s="100">
        <f t="shared" si="116"/>
        <v>43.717325283363422</v>
      </c>
      <c r="AR161" s="100">
        <f t="shared" si="116"/>
        <v>43.733521031738249</v>
      </c>
      <c r="AS161" s="100">
        <f t="shared" si="116"/>
        <v>43.760011722088407</v>
      </c>
      <c r="AT161" s="100">
        <f t="shared" si="116"/>
        <v>43.80301096315754</v>
      </c>
      <c r="AU161" s="100">
        <f t="shared" si="117"/>
        <v>43.872135414146818</v>
      </c>
      <c r="AW161" s="65"/>
      <c r="AX161" s="71"/>
    </row>
    <row r="162" spans="1:50">
      <c r="A162" s="48" t="s">
        <v>466</v>
      </c>
      <c r="B162" s="49" t="s">
        <v>79</v>
      </c>
      <c r="C162" s="48">
        <v>43046.442999999999</v>
      </c>
      <c r="D162" s="48" t="s">
        <v>107</v>
      </c>
      <c r="E162">
        <f t="shared" si="101"/>
        <v>4110.9574194568431</v>
      </c>
      <c r="F162">
        <f t="shared" si="102"/>
        <v>4111</v>
      </c>
      <c r="G162">
        <f t="shared" si="103"/>
        <v>-1.4511847999528982E-2</v>
      </c>
      <c r="I162">
        <f t="shared" si="120"/>
        <v>-1.4511847999528982E-2</v>
      </c>
      <c r="Q162" s="2">
        <f t="shared" si="104"/>
        <v>28027.942999999999</v>
      </c>
      <c r="S162" s="3">
        <f t="shared" si="121"/>
        <v>0.1</v>
      </c>
      <c r="Z162">
        <f t="shared" si="105"/>
        <v>4111</v>
      </c>
      <c r="AA162" s="100">
        <f t="shared" si="106"/>
        <v>-8.4359042636470722E-3</v>
      </c>
      <c r="AB162" s="100">
        <f t="shared" si="107"/>
        <v>-1.0752114522842329E-2</v>
      </c>
      <c r="AC162" s="100">
        <f t="shared" si="108"/>
        <v>-1.4511847999528982E-2</v>
      </c>
      <c r="AD162" s="100">
        <f t="shared" si="118"/>
        <v>-6.0759437358819095E-3</v>
      </c>
      <c r="AE162" s="100">
        <f t="shared" si="109"/>
        <v>3.6917092281602614E-6</v>
      </c>
      <c r="AF162">
        <f t="shared" si="119"/>
        <v>-1.4511847999528982E-2</v>
      </c>
      <c r="AG162" s="101"/>
      <c r="AH162">
        <f t="shared" si="110"/>
        <v>-3.7597334766866527E-3</v>
      </c>
      <c r="AI162">
        <f t="shared" si="111"/>
        <v>1.5326358158368432</v>
      </c>
      <c r="AJ162">
        <f t="shared" si="112"/>
        <v>-0.10751490481537729</v>
      </c>
      <c r="AK162">
        <f t="shared" si="113"/>
        <v>-0.33410884270413865</v>
      </c>
      <c r="AL162">
        <f t="shared" si="114"/>
        <v>-0.56023320899760753</v>
      </c>
      <c r="AM162">
        <f t="shared" si="115"/>
        <v>-0.28768057620790533</v>
      </c>
      <c r="AN162" s="100">
        <f t="shared" si="116"/>
        <v>43.709313868676361</v>
      </c>
      <c r="AO162" s="100">
        <f t="shared" si="116"/>
        <v>43.712820857052293</v>
      </c>
      <c r="AP162" s="100">
        <f t="shared" si="116"/>
        <v>43.718602799158688</v>
      </c>
      <c r="AQ162" s="100">
        <f t="shared" si="116"/>
        <v>43.728115871988464</v>
      </c>
      <c r="AR162" s="100">
        <f t="shared" si="116"/>
        <v>43.743717239889762</v>
      </c>
      <c r="AS162" s="100">
        <f t="shared" si="116"/>
        <v>43.769177711966158</v>
      </c>
      <c r="AT162" s="100">
        <f t="shared" si="116"/>
        <v>43.810436227361102</v>
      </c>
      <c r="AU162" s="100">
        <f t="shared" si="117"/>
        <v>43.876704535057947</v>
      </c>
      <c r="AW162" s="65"/>
      <c r="AX162" s="71"/>
    </row>
    <row r="163" spans="1:50">
      <c r="A163" s="48" t="s">
        <v>466</v>
      </c>
      <c r="B163" s="49" t="s">
        <v>93</v>
      </c>
      <c r="C163" s="48">
        <v>43048.652999999998</v>
      </c>
      <c r="D163" s="48" t="s">
        <v>107</v>
      </c>
      <c r="E163">
        <f t="shared" si="101"/>
        <v>4117.4419829914914</v>
      </c>
      <c r="F163">
        <f t="shared" si="102"/>
        <v>4117.5</v>
      </c>
      <c r="G163">
        <f t="shared" si="103"/>
        <v>-1.9772740000917111E-2</v>
      </c>
      <c r="I163">
        <f t="shared" si="120"/>
        <v>-1.9772740000917111E-2</v>
      </c>
      <c r="Q163" s="2">
        <f t="shared" si="104"/>
        <v>28030.152999999998</v>
      </c>
      <c r="S163" s="3">
        <f t="shared" si="121"/>
        <v>0.1</v>
      </c>
      <c r="Z163">
        <f t="shared" si="105"/>
        <v>4117.5</v>
      </c>
      <c r="AA163" s="100">
        <f t="shared" si="106"/>
        <v>-8.5285616355584327E-3</v>
      </c>
      <c r="AB163" s="100">
        <f t="shared" si="107"/>
        <v>-1.5924309725757924E-2</v>
      </c>
      <c r="AC163" s="100">
        <f t="shared" si="108"/>
        <v>-1.9772740000917111E-2</v>
      </c>
      <c r="AD163" s="100">
        <f t="shared" si="118"/>
        <v>-1.1244178365358678E-2</v>
      </c>
      <c r="AE163" s="100">
        <f t="shared" si="109"/>
        <v>1.2643154711200015E-5</v>
      </c>
      <c r="AF163">
        <f t="shared" si="119"/>
        <v>-1.9772740000917111E-2</v>
      </c>
      <c r="AG163" s="101"/>
      <c r="AH163">
        <f t="shared" si="110"/>
        <v>-3.8484302751591861E-3</v>
      </c>
      <c r="AI163">
        <f t="shared" si="111"/>
        <v>1.5413918274360627</v>
      </c>
      <c r="AJ163">
        <f t="shared" si="112"/>
        <v>-0.13409989206846629</v>
      </c>
      <c r="AK163">
        <f t="shared" si="113"/>
        <v>-0.3197256953557514</v>
      </c>
      <c r="AL163">
        <f t="shared" si="114"/>
        <v>-0.53345123982414167</v>
      </c>
      <c r="AM163">
        <f t="shared" si="115"/>
        <v>-0.2732361335202016</v>
      </c>
      <c r="AN163" s="100">
        <f t="shared" si="116"/>
        <v>43.722863147522283</v>
      </c>
      <c r="AO163" s="100">
        <f t="shared" si="116"/>
        <v>43.726242896530593</v>
      </c>
      <c r="AP163" s="100">
        <f t="shared" si="116"/>
        <v>43.731795373905562</v>
      </c>
      <c r="AQ163" s="100">
        <f t="shared" si="116"/>
        <v>43.740900347388738</v>
      </c>
      <c r="AR163" s="100">
        <f t="shared" si="116"/>
        <v>43.755787047119064</v>
      </c>
      <c r="AS163" s="100">
        <f t="shared" si="116"/>
        <v>43.780018972582752</v>
      </c>
      <c r="AT163" s="100">
        <f t="shared" si="116"/>
        <v>43.819213318590847</v>
      </c>
      <c r="AU163" s="100">
        <f t="shared" si="117"/>
        <v>43.88210440522564</v>
      </c>
      <c r="AW163" s="65"/>
      <c r="AX163" s="71"/>
    </row>
    <row r="164" spans="1:50">
      <c r="A164" s="48" t="s">
        <v>466</v>
      </c>
      <c r="B164" s="49" t="s">
        <v>79</v>
      </c>
      <c r="C164" s="48">
        <v>43077.46</v>
      </c>
      <c r="D164" s="48" t="s">
        <v>107</v>
      </c>
      <c r="E164">
        <f t="shared" si="101"/>
        <v>4201.9672416985832</v>
      </c>
      <c r="F164">
        <f t="shared" si="102"/>
        <v>4202</v>
      </c>
      <c r="G164">
        <f t="shared" si="103"/>
        <v>-1.1164335999637842E-2</v>
      </c>
      <c r="I164">
        <f t="shared" si="120"/>
        <v>-1.1164335999637842E-2</v>
      </c>
      <c r="Q164" s="2">
        <f t="shared" si="104"/>
        <v>28058.959999999999</v>
      </c>
      <c r="S164" s="3">
        <f t="shared" si="121"/>
        <v>0.1</v>
      </c>
      <c r="Z164">
        <f t="shared" si="105"/>
        <v>4202</v>
      </c>
      <c r="AA164" s="100">
        <f t="shared" si="106"/>
        <v>-9.6890012571960189E-3</v>
      </c>
      <c r="AB164" s="100">
        <f t="shared" si="107"/>
        <v>-6.2066193683639739E-3</v>
      </c>
      <c r="AC164" s="100">
        <f t="shared" si="108"/>
        <v>-1.1164335999637842E-2</v>
      </c>
      <c r="AD164" s="100">
        <f t="shared" si="118"/>
        <v>-1.4753347424418233E-3</v>
      </c>
      <c r="AE164" s="100">
        <f t="shared" si="109"/>
        <v>2.1766126022558814E-7</v>
      </c>
      <c r="AF164">
        <f t="shared" si="119"/>
        <v>-1.1164335999637842E-2</v>
      </c>
      <c r="AG164" s="101"/>
      <c r="AH164">
        <f t="shared" si="110"/>
        <v>-4.9577166312738683E-3</v>
      </c>
      <c r="AI164">
        <f t="shared" si="111"/>
        <v>1.6202558705767476</v>
      </c>
      <c r="AJ164">
        <f t="shared" si="112"/>
        <v>-0.48238242969286643</v>
      </c>
      <c r="AK164">
        <f t="shared" si="113"/>
        <v>-0.10301595070841855</v>
      </c>
      <c r="AL164">
        <f t="shared" si="114"/>
        <v>-0.16458386183283613</v>
      </c>
      <c r="AM164">
        <f t="shared" si="115"/>
        <v>-8.2478194754788223E-2</v>
      </c>
      <c r="AN164" s="100">
        <f t="shared" si="116"/>
        <v>43.903583674210211</v>
      </c>
      <c r="AO164" s="100">
        <f t="shared" si="116"/>
        <v>43.904734148509476</v>
      </c>
      <c r="AP164" s="100">
        <f t="shared" si="116"/>
        <v>43.906569309569832</v>
      </c>
      <c r="AQ164" s="100">
        <f t="shared" si="116"/>
        <v>43.909496111760213</v>
      </c>
      <c r="AR164" s="100">
        <f t="shared" si="116"/>
        <v>43.914162633196682</v>
      </c>
      <c r="AS164" s="100">
        <f t="shared" si="116"/>
        <v>43.921599949254045</v>
      </c>
      <c r="AT164" s="100">
        <f t="shared" si="116"/>
        <v>43.933446472241179</v>
      </c>
      <c r="AU164" s="100">
        <f t="shared" si="117"/>
        <v>43.952302717405679</v>
      </c>
      <c r="AW164" s="65"/>
      <c r="AX164" s="71"/>
    </row>
    <row r="165" spans="1:50">
      <c r="A165" s="48" t="s">
        <v>478</v>
      </c>
      <c r="B165" s="49" t="s">
        <v>93</v>
      </c>
      <c r="C165" s="48">
        <v>43154.32</v>
      </c>
      <c r="D165" s="48" t="s">
        <v>107</v>
      </c>
      <c r="E165">
        <f t="shared" si="101"/>
        <v>4427.4892115054718</v>
      </c>
      <c r="F165">
        <f t="shared" si="102"/>
        <v>4427.5</v>
      </c>
      <c r="G165">
        <f t="shared" si="103"/>
        <v>-3.676820000691805E-3</v>
      </c>
      <c r="I165">
        <f t="shared" si="120"/>
        <v>-3.676820000691805E-3</v>
      </c>
      <c r="Q165" s="2">
        <f t="shared" si="104"/>
        <v>28135.82</v>
      </c>
      <c r="S165" s="3">
        <f t="shared" si="121"/>
        <v>0.1</v>
      </c>
      <c r="Z165">
        <f t="shared" si="105"/>
        <v>4427.5</v>
      </c>
      <c r="AA165" s="100">
        <f t="shared" si="106"/>
        <v>-1.1899015102950817E-2</v>
      </c>
      <c r="AB165" s="100">
        <f t="shared" si="107"/>
        <v>3.3574389774872204E-3</v>
      </c>
      <c r="AC165" s="100">
        <f t="shared" si="108"/>
        <v>-3.676820000691805E-3</v>
      </c>
      <c r="AD165" s="100">
        <f t="shared" si="118"/>
        <v>8.2221951022590119E-3</v>
      </c>
      <c r="AE165" s="100">
        <f t="shared" si="109"/>
        <v>6.760449229961209E-6</v>
      </c>
      <c r="AF165">
        <f t="shared" si="119"/>
        <v>-3.676820000691805E-3</v>
      </c>
      <c r="AG165" s="101"/>
      <c r="AH165">
        <f t="shared" si="110"/>
        <v>-7.0342589781790255E-3</v>
      </c>
      <c r="AI165">
        <f t="shared" si="111"/>
        <v>1.4373166692845019</v>
      </c>
      <c r="AJ165">
        <f t="shared" si="112"/>
        <v>-0.99488344404140705</v>
      </c>
      <c r="AK165">
        <f t="shared" si="113"/>
        <v>0.45175630803696365</v>
      </c>
      <c r="AL165">
        <f t="shared" si="114"/>
        <v>0.80163796564555334</v>
      </c>
      <c r="AM165">
        <f t="shared" si="115"/>
        <v>0.42375893270750004</v>
      </c>
      <c r="AN165" s="100">
        <f t="shared" ref="AN165:AT180" si="122">$AU165+$AB$7*SIN(AO165)</f>
        <v>44.381533771331497</v>
      </c>
      <c r="AO165" s="100">
        <f t="shared" si="122"/>
        <v>44.377207563949298</v>
      </c>
      <c r="AP165" s="100">
        <f t="shared" si="122"/>
        <v>44.369764663149247</v>
      </c>
      <c r="AQ165" s="100">
        <f t="shared" si="122"/>
        <v>44.357012138440972</v>
      </c>
      <c r="AR165" s="100">
        <f t="shared" si="122"/>
        <v>44.335308514473837</v>
      </c>
      <c r="AS165" s="100">
        <f t="shared" si="122"/>
        <v>44.298759450791323</v>
      </c>
      <c r="AT165" s="100">
        <f t="shared" si="122"/>
        <v>44.238156618867578</v>
      </c>
      <c r="AU165" s="100">
        <f t="shared" si="117"/>
        <v>44.139636674761874</v>
      </c>
      <c r="AW165" s="65"/>
      <c r="AX165" s="71"/>
    </row>
    <row r="166" spans="1:50">
      <c r="A166" s="48" t="s">
        <v>481</v>
      </c>
      <c r="B166" s="49" t="s">
        <v>93</v>
      </c>
      <c r="C166" s="48">
        <v>43366.635000000002</v>
      </c>
      <c r="D166" s="48" t="s">
        <v>107</v>
      </c>
      <c r="E166">
        <f t="shared" si="101"/>
        <v>5050.4621105368215</v>
      </c>
      <c r="F166">
        <f t="shared" si="102"/>
        <v>5050.5</v>
      </c>
      <c r="G166">
        <f t="shared" si="103"/>
        <v>-1.2913083999592345E-2</v>
      </c>
      <c r="I166">
        <f t="shared" si="120"/>
        <v>-1.2913083999592345E-2</v>
      </c>
      <c r="Q166" s="2">
        <f t="shared" si="104"/>
        <v>28348.135000000002</v>
      </c>
      <c r="S166" s="3">
        <f t="shared" si="121"/>
        <v>0.1</v>
      </c>
      <c r="Z166">
        <f t="shared" si="105"/>
        <v>5050.5</v>
      </c>
      <c r="AA166" s="100">
        <f t="shared" si="106"/>
        <v>-1.1860597825770106E-2</v>
      </c>
      <c r="AB166" s="100">
        <f t="shared" si="107"/>
        <v>-6.2630167370007501E-3</v>
      </c>
      <c r="AC166" s="100">
        <f t="shared" si="108"/>
        <v>-1.2913083999592345E-2</v>
      </c>
      <c r="AD166" s="100">
        <f t="shared" si="118"/>
        <v>-1.0524861738222396E-3</v>
      </c>
      <c r="AE166" s="100">
        <f t="shared" si="109"/>
        <v>1.1077271460869776E-7</v>
      </c>
      <c r="AF166">
        <f t="shared" si="119"/>
        <v>-1.2913083999592345E-2</v>
      </c>
      <c r="AG166" s="101"/>
      <c r="AH166">
        <f t="shared" si="110"/>
        <v>-6.6500672625915951E-3</v>
      </c>
      <c r="AI166">
        <f t="shared" si="111"/>
        <v>0.73947804261308492</v>
      </c>
      <c r="AJ166">
        <f t="shared" si="112"/>
        <v>-0.45788467421541668</v>
      </c>
      <c r="AK166">
        <f t="shared" si="113"/>
        <v>0.57223940864341805</v>
      </c>
      <c r="AL166">
        <f t="shared" si="114"/>
        <v>1.9980219957769159</v>
      </c>
      <c r="AM166">
        <f t="shared" si="115"/>
        <v>1.5540250884104674</v>
      </c>
      <c r="AN166" s="100">
        <f t="shared" si="122"/>
        <v>45.258928277283985</v>
      </c>
      <c r="AO166" s="100">
        <f t="shared" si="122"/>
        <v>45.258877482144548</v>
      </c>
      <c r="AP166" s="100">
        <f t="shared" si="122"/>
        <v>45.258599023622097</v>
      </c>
      <c r="AQ166" s="100">
        <f t="shared" si="122"/>
        <v>45.257077035073998</v>
      </c>
      <c r="AR166" s="100">
        <f t="shared" si="122"/>
        <v>45.248888795533645</v>
      </c>
      <c r="AS166" s="100">
        <f t="shared" si="122"/>
        <v>45.208055136105621</v>
      </c>
      <c r="AT166" s="100">
        <f t="shared" si="122"/>
        <v>45.050048274478463</v>
      </c>
      <c r="AU166" s="100">
        <f t="shared" si="117"/>
        <v>44.657193461604052</v>
      </c>
      <c r="AW166" s="65"/>
      <c r="AX166" s="71"/>
    </row>
    <row r="167" spans="1:50">
      <c r="A167" s="48" t="s">
        <v>481</v>
      </c>
      <c r="B167" s="49" t="s">
        <v>79</v>
      </c>
      <c r="C167" s="48">
        <v>43371.565999999999</v>
      </c>
      <c r="D167" s="48" t="s">
        <v>107</v>
      </c>
      <c r="E167">
        <f t="shared" si="101"/>
        <v>5064.9306095365228</v>
      </c>
      <c r="F167">
        <f t="shared" si="102"/>
        <v>5065</v>
      </c>
      <c r="G167">
        <f t="shared" si="103"/>
        <v>-2.3648920003324747E-2</v>
      </c>
      <c r="I167">
        <f t="shared" si="120"/>
        <v>-2.3648920003324747E-2</v>
      </c>
      <c r="Q167" s="2">
        <f t="shared" si="104"/>
        <v>28353.065999999999</v>
      </c>
      <c r="S167" s="3">
        <f t="shared" si="121"/>
        <v>0.1</v>
      </c>
      <c r="Z167">
        <f t="shared" si="105"/>
        <v>5065</v>
      </c>
      <c r="AA167" s="100">
        <f t="shared" si="106"/>
        <v>-1.1814484367611199E-2</v>
      </c>
      <c r="AB167" s="100">
        <f t="shared" si="107"/>
        <v>-1.7052612180969342E-2</v>
      </c>
      <c r="AC167" s="100">
        <f t="shared" si="108"/>
        <v>-2.3648920003324747E-2</v>
      </c>
      <c r="AD167" s="100">
        <f t="shared" si="118"/>
        <v>-1.1834435635713549E-2</v>
      </c>
      <c r="AE167" s="100">
        <f t="shared" si="109"/>
        <v>1.4005386681584673E-5</v>
      </c>
      <c r="AF167">
        <f t="shared" si="119"/>
        <v>-2.3648920003324747E-2</v>
      </c>
      <c r="AG167" s="101"/>
      <c r="AH167">
        <f t="shared" si="110"/>
        <v>-6.5963078223554043E-3</v>
      </c>
      <c r="AI167">
        <f t="shared" si="111"/>
        <v>0.73157101782284584</v>
      </c>
      <c r="AJ167">
        <f t="shared" si="112"/>
        <v>-0.44551771480220392</v>
      </c>
      <c r="AK167">
        <f t="shared" si="113"/>
        <v>0.56857322537437105</v>
      </c>
      <c r="AL167">
        <f t="shared" si="114"/>
        <v>2.0118838657139704</v>
      </c>
      <c r="AM167">
        <f t="shared" si="115"/>
        <v>1.5779522889220481</v>
      </c>
      <c r="AN167" s="100">
        <f t="shared" si="122"/>
        <v>45.273583441360103</v>
      </c>
      <c r="AO167" s="100">
        <f t="shared" si="122"/>
        <v>45.273543667348093</v>
      </c>
      <c r="AP167" s="100">
        <f t="shared" si="122"/>
        <v>45.273314496929288</v>
      </c>
      <c r="AQ167" s="100">
        <f t="shared" si="122"/>
        <v>45.271997604027504</v>
      </c>
      <c r="AR167" s="100">
        <f t="shared" si="122"/>
        <v>45.264543681239779</v>
      </c>
      <c r="AS167" s="100">
        <f t="shared" si="122"/>
        <v>45.225447285369711</v>
      </c>
      <c r="AT167" s="100">
        <f t="shared" si="122"/>
        <v>45.067978954815494</v>
      </c>
      <c r="AU167" s="100">
        <f t="shared" si="117"/>
        <v>44.669239325824293</v>
      </c>
      <c r="AW167" s="65"/>
      <c r="AX167" s="71"/>
    </row>
    <row r="168" spans="1:50">
      <c r="A168" s="48" t="s">
        <v>481</v>
      </c>
      <c r="B168" s="49" t="s">
        <v>93</v>
      </c>
      <c r="C168" s="48">
        <v>43380.601999999999</v>
      </c>
      <c r="D168" s="48" t="s">
        <v>107</v>
      </c>
      <c r="E168">
        <f t="shared" si="101"/>
        <v>5091.4439652374731</v>
      </c>
      <c r="F168">
        <f t="shared" si="102"/>
        <v>5091.5</v>
      </c>
      <c r="G168">
        <f t="shared" si="103"/>
        <v>-1.909717200032901E-2</v>
      </c>
      <c r="I168">
        <f t="shared" si="120"/>
        <v>-1.909717200032901E-2</v>
      </c>
      <c r="Q168" s="2">
        <f t="shared" si="104"/>
        <v>28362.101999999999</v>
      </c>
      <c r="S168" s="3">
        <f t="shared" si="121"/>
        <v>0.1</v>
      </c>
      <c r="Z168">
        <f t="shared" si="105"/>
        <v>5091.5</v>
      </c>
      <c r="AA168" s="100">
        <f t="shared" si="106"/>
        <v>-1.172806503507853E-2</v>
      </c>
      <c r="AB168" s="100">
        <f t="shared" si="107"/>
        <v>-1.2601209982102686E-2</v>
      </c>
      <c r="AC168" s="100">
        <f t="shared" si="108"/>
        <v>-1.909717200032901E-2</v>
      </c>
      <c r="AD168" s="100">
        <f t="shared" si="118"/>
        <v>-7.3691069652504805E-3</v>
      </c>
      <c r="AE168" s="100">
        <f t="shared" si="109"/>
        <v>5.4303737465303146E-6</v>
      </c>
      <c r="AF168">
        <f t="shared" si="119"/>
        <v>-1.909717200032901E-2</v>
      </c>
      <c r="AG168" s="101"/>
      <c r="AH168">
        <f t="shared" si="110"/>
        <v>-6.4959620182263251E-3</v>
      </c>
      <c r="AI168">
        <f t="shared" si="111"/>
        <v>0.71767533192989807</v>
      </c>
      <c r="AJ168">
        <f t="shared" si="112"/>
        <v>-0.42337526763433503</v>
      </c>
      <c r="AK168">
        <f t="shared" si="113"/>
        <v>0.56180282384871039</v>
      </c>
      <c r="AL168">
        <f t="shared" si="114"/>
        <v>2.0364685798126287</v>
      </c>
      <c r="AM168">
        <f t="shared" si="115"/>
        <v>1.6217026145414584</v>
      </c>
      <c r="AN168" s="100">
        <f t="shared" si="122"/>
        <v>45.29996703257352</v>
      </c>
      <c r="AO168" s="100">
        <f t="shared" si="122"/>
        <v>45.299942362296278</v>
      </c>
      <c r="AP168" s="100">
        <f t="shared" si="122"/>
        <v>45.29978574790114</v>
      </c>
      <c r="AQ168" s="100">
        <f t="shared" si="122"/>
        <v>45.298793713696426</v>
      </c>
      <c r="AR168" s="100">
        <f t="shared" si="122"/>
        <v>45.292595771537208</v>
      </c>
      <c r="AS168" s="100">
        <f t="shared" si="122"/>
        <v>45.256728453199933</v>
      </c>
      <c r="AT168" s="100">
        <f t="shared" si="122"/>
        <v>45.100598721949339</v>
      </c>
      <c r="AU168" s="100">
        <f t="shared" si="117"/>
        <v>44.691254181123362</v>
      </c>
      <c r="AW168" s="65"/>
      <c r="AX168" s="71"/>
    </row>
    <row r="169" spans="1:50">
      <c r="A169" s="48" t="s">
        <v>490</v>
      </c>
      <c r="B169" s="49" t="s">
        <v>93</v>
      </c>
      <c r="C169" s="48">
        <v>43396.618000000002</v>
      </c>
      <c r="D169" s="48" t="s">
        <v>107</v>
      </c>
      <c r="E169">
        <f t="shared" si="101"/>
        <v>5138.437978618007</v>
      </c>
      <c r="F169">
        <f t="shared" si="102"/>
        <v>5138.5</v>
      </c>
      <c r="G169">
        <f t="shared" si="103"/>
        <v>-2.1137468000233639E-2</v>
      </c>
      <c r="I169">
        <f t="shared" si="120"/>
        <v>-2.1137468000233639E-2</v>
      </c>
      <c r="Q169" s="2">
        <f t="shared" si="104"/>
        <v>28378.118000000002</v>
      </c>
      <c r="S169" s="3">
        <f t="shared" si="121"/>
        <v>0.1</v>
      </c>
      <c r="Z169">
        <f t="shared" si="105"/>
        <v>5138.5</v>
      </c>
      <c r="AA169" s="100">
        <f t="shared" si="106"/>
        <v>-1.1568597861255768E-2</v>
      </c>
      <c r="AB169" s="100">
        <f t="shared" si="107"/>
        <v>-1.4825522801494868E-2</v>
      </c>
      <c r="AC169" s="100">
        <f t="shared" si="108"/>
        <v>-2.1137468000233639E-2</v>
      </c>
      <c r="AD169" s="100">
        <f t="shared" si="118"/>
        <v>-9.568870138977871E-3</v>
      </c>
      <c r="AE169" s="100">
        <f t="shared" si="109"/>
        <v>9.1563275736622382E-6</v>
      </c>
      <c r="AF169">
        <f t="shared" si="119"/>
        <v>-2.1137468000233639E-2</v>
      </c>
      <c r="AG169" s="101"/>
      <c r="AH169">
        <f t="shared" si="110"/>
        <v>-6.3119451987387705E-3</v>
      </c>
      <c r="AI169">
        <f t="shared" si="111"/>
        <v>0.69466671861864371</v>
      </c>
      <c r="AJ169">
        <f t="shared" si="112"/>
        <v>-0.38551916067493336</v>
      </c>
      <c r="AK169">
        <f t="shared" si="113"/>
        <v>0.54963735168397332</v>
      </c>
      <c r="AL169">
        <f t="shared" si="114"/>
        <v>2.0778659088414466</v>
      </c>
      <c r="AM169">
        <f t="shared" si="115"/>
        <v>1.6994582313986486</v>
      </c>
      <c r="AN169" s="100">
        <f t="shared" si="122"/>
        <v>45.345558756251172</v>
      </c>
      <c r="AO169" s="100">
        <f t="shared" si="122"/>
        <v>45.34554935102706</v>
      </c>
      <c r="AP169" s="100">
        <f t="shared" si="122"/>
        <v>45.345476769431897</v>
      </c>
      <c r="AQ169" s="100">
        <f t="shared" si="122"/>
        <v>45.344917484758255</v>
      </c>
      <c r="AR169" s="100">
        <f t="shared" si="122"/>
        <v>45.340656528753378</v>
      </c>
      <c r="AS169" s="100">
        <f t="shared" si="122"/>
        <v>45.310603803057624</v>
      </c>
      <c r="AT169" s="100">
        <f t="shared" si="122"/>
        <v>45.15796150618516</v>
      </c>
      <c r="AU169" s="100">
        <f t="shared" si="117"/>
        <v>44.730299396182083</v>
      </c>
      <c r="AV169" s="100"/>
      <c r="AW169" s="65"/>
      <c r="AX169" s="71"/>
    </row>
    <row r="170" spans="1:50">
      <c r="A170" s="48" t="s">
        <v>490</v>
      </c>
      <c r="B170" s="49" t="s">
        <v>93</v>
      </c>
      <c r="C170" s="48">
        <v>43397.654999999999</v>
      </c>
      <c r="D170" s="48" t="s">
        <v>107</v>
      </c>
      <c r="E170">
        <f t="shared" si="101"/>
        <v>5141.480735353487</v>
      </c>
      <c r="F170">
        <f t="shared" si="102"/>
        <v>5141.5</v>
      </c>
      <c r="G170">
        <f t="shared" si="103"/>
        <v>-6.565572002728004E-3</v>
      </c>
      <c r="I170">
        <f t="shared" si="120"/>
        <v>-6.565572002728004E-3</v>
      </c>
      <c r="Q170" s="2">
        <f t="shared" si="104"/>
        <v>28379.154999999999</v>
      </c>
      <c r="S170" s="3">
        <f t="shared" si="121"/>
        <v>0.1</v>
      </c>
      <c r="Z170">
        <f t="shared" si="105"/>
        <v>5141.5</v>
      </c>
      <c r="AA170" s="100">
        <f t="shared" si="106"/>
        <v>-1.1558171777850589E-2</v>
      </c>
      <c r="AB170" s="100">
        <f t="shared" si="107"/>
        <v>-2.6561336698536359E-4</v>
      </c>
      <c r="AC170" s="100">
        <f t="shared" si="108"/>
        <v>-6.565572002728004E-3</v>
      </c>
      <c r="AD170" s="100">
        <f t="shared" si="118"/>
        <v>4.9925997751225845E-3</v>
      </c>
      <c r="AE170" s="100">
        <f t="shared" si="109"/>
        <v>2.4926052514554083E-6</v>
      </c>
      <c r="AF170">
        <f t="shared" si="119"/>
        <v>-6.565572002728004E-3</v>
      </c>
      <c r="AG170" s="101"/>
      <c r="AH170">
        <f t="shared" si="110"/>
        <v>-6.2999586357426404E-3</v>
      </c>
      <c r="AI170">
        <f t="shared" si="111"/>
        <v>0.69326463853817999</v>
      </c>
      <c r="AJ170">
        <f t="shared" si="112"/>
        <v>-0.38316250243289718</v>
      </c>
      <c r="AK170">
        <f t="shared" si="113"/>
        <v>0.54885612788249438</v>
      </c>
      <c r="AL170">
        <f t="shared" si="114"/>
        <v>2.0804186400959579</v>
      </c>
      <c r="AM170">
        <f t="shared" si="115"/>
        <v>1.7044317338554464</v>
      </c>
      <c r="AN170" s="100">
        <f t="shared" si="122"/>
        <v>45.348419155786978</v>
      </c>
      <c r="AO170" s="100">
        <f t="shared" si="122"/>
        <v>45.34841036540201</v>
      </c>
      <c r="AP170" s="100">
        <f t="shared" si="122"/>
        <v>45.348341593507335</v>
      </c>
      <c r="AQ170" s="100">
        <f t="shared" si="122"/>
        <v>45.347804338152464</v>
      </c>
      <c r="AR170" s="100">
        <f t="shared" si="122"/>
        <v>45.343653992376879</v>
      </c>
      <c r="AS170" s="100">
        <f t="shared" si="122"/>
        <v>45.313973084723031</v>
      </c>
      <c r="AT170" s="100">
        <f t="shared" si="122"/>
        <v>45.161601117656602</v>
      </c>
      <c r="AU170" s="100">
        <f t="shared" si="117"/>
        <v>44.732791643951785</v>
      </c>
      <c r="AW170" s="65"/>
      <c r="AX170" s="71"/>
    </row>
    <row r="171" spans="1:50">
      <c r="A171" s="48" t="s">
        <v>490</v>
      </c>
      <c r="B171" s="49" t="s">
        <v>93</v>
      </c>
      <c r="C171" s="48">
        <v>43406.51</v>
      </c>
      <c r="D171" s="48" t="s">
        <v>107</v>
      </c>
      <c r="E171">
        <f t="shared" si="101"/>
        <v>5167.4630023667669</v>
      </c>
      <c r="F171">
        <f t="shared" si="102"/>
        <v>5167.5</v>
      </c>
      <c r="G171">
        <f t="shared" si="103"/>
        <v>-1.2609140001586638E-2</v>
      </c>
      <c r="I171">
        <f t="shared" si="120"/>
        <v>-1.2609140001586638E-2</v>
      </c>
      <c r="O171">
        <f t="shared" ref="O171:O212" ca="1" si="123">+C$11+C$12*$F171</f>
        <v>-1.7534645777464851E-2</v>
      </c>
      <c r="Q171" s="2">
        <f t="shared" si="104"/>
        <v>28388.010000000002</v>
      </c>
      <c r="S171" s="3">
        <f t="shared" si="121"/>
        <v>0.1</v>
      </c>
      <c r="Z171">
        <f t="shared" si="105"/>
        <v>5167.5</v>
      </c>
      <c r="AA171" s="100">
        <f t="shared" si="106"/>
        <v>-1.1466668837163879E-2</v>
      </c>
      <c r="AB171" s="100">
        <f t="shared" si="107"/>
        <v>-6.4141756938012346E-3</v>
      </c>
      <c r="AC171" s="100">
        <f t="shared" si="108"/>
        <v>-1.2609140001586638E-2</v>
      </c>
      <c r="AD171" s="100">
        <f t="shared" si="118"/>
        <v>-1.1424711644227592E-3</v>
      </c>
      <c r="AE171" s="100">
        <f t="shared" si="109"/>
        <v>1.3052403615374954E-7</v>
      </c>
      <c r="AF171">
        <f t="shared" si="119"/>
        <v>-1.2609140001586638E-2</v>
      </c>
      <c r="AG171" s="101"/>
      <c r="AH171">
        <f t="shared" si="110"/>
        <v>-6.1949643077854038E-3</v>
      </c>
      <c r="AI171">
        <f t="shared" si="111"/>
        <v>0.68142706001463527</v>
      </c>
      <c r="AJ171">
        <f t="shared" si="112"/>
        <v>-0.36302904032894612</v>
      </c>
      <c r="AK171">
        <f t="shared" si="113"/>
        <v>0.54207094830322677</v>
      </c>
      <c r="AL171">
        <f t="shared" si="114"/>
        <v>2.1021196579151558</v>
      </c>
      <c r="AM171">
        <f t="shared" si="115"/>
        <v>1.7476040418192096</v>
      </c>
      <c r="AN171" s="100">
        <f t="shared" si="122"/>
        <v>45.372970915268525</v>
      </c>
      <c r="AO171" s="100">
        <f t="shared" si="122"/>
        <v>45.372966199962988</v>
      </c>
      <c r="AP171" s="100">
        <f t="shared" si="122"/>
        <v>45.372924344532102</v>
      </c>
      <c r="AQ171" s="100">
        <f t="shared" si="122"/>
        <v>45.372553235347844</v>
      </c>
      <c r="AR171" s="100">
        <f t="shared" si="122"/>
        <v>45.369295229403804</v>
      </c>
      <c r="AS171" s="100">
        <f t="shared" si="122"/>
        <v>45.342824938252065</v>
      </c>
      <c r="AT171" s="100">
        <f t="shared" si="122"/>
        <v>45.193032089432705</v>
      </c>
      <c r="AU171" s="100">
        <f t="shared" si="117"/>
        <v>44.754391124622565</v>
      </c>
      <c r="AW171" s="65"/>
      <c r="AX171" s="71"/>
    </row>
    <row r="172" spans="1:50">
      <c r="A172" s="48" t="s">
        <v>490</v>
      </c>
      <c r="B172" s="49" t="s">
        <v>93</v>
      </c>
      <c r="C172" s="48">
        <v>43409.578000000001</v>
      </c>
      <c r="D172" s="48" t="s">
        <v>107</v>
      </c>
      <c r="E172">
        <f t="shared" si="101"/>
        <v>5176.465102332515</v>
      </c>
      <c r="F172">
        <f t="shared" si="102"/>
        <v>5176.5</v>
      </c>
      <c r="G172">
        <f t="shared" si="103"/>
        <v>-1.1893451999640092E-2</v>
      </c>
      <c r="I172">
        <f t="shared" si="120"/>
        <v>-1.1893451999640092E-2</v>
      </c>
      <c r="O172">
        <f t="shared" ca="1" si="123"/>
        <v>-1.7523193169434459E-2</v>
      </c>
      <c r="Q172" s="2">
        <f t="shared" si="104"/>
        <v>28391.078000000001</v>
      </c>
      <c r="S172" s="3">
        <f t="shared" si="121"/>
        <v>0.1</v>
      </c>
      <c r="Z172">
        <f t="shared" si="105"/>
        <v>5176.5</v>
      </c>
      <c r="AA172" s="100">
        <f t="shared" si="106"/>
        <v>-1.1434536461616674E-2</v>
      </c>
      <c r="AB172" s="100">
        <f t="shared" si="107"/>
        <v>-5.7352764729516744E-3</v>
      </c>
      <c r="AC172" s="100">
        <f t="shared" si="108"/>
        <v>-1.1893451999640092E-2</v>
      </c>
      <c r="AD172" s="100">
        <f t="shared" si="118"/>
        <v>-4.589155380234182E-4</v>
      </c>
      <c r="AE172" s="100">
        <f t="shared" si="109"/>
        <v>2.1060347103932338E-8</v>
      </c>
      <c r="AF172">
        <f t="shared" si="119"/>
        <v>-1.1893451999640092E-2</v>
      </c>
      <c r="AG172" s="101"/>
      <c r="AH172">
        <f t="shared" si="110"/>
        <v>-6.1581755266884178E-3</v>
      </c>
      <c r="AI172">
        <f t="shared" si="111"/>
        <v>0.67745646750954602</v>
      </c>
      <c r="AJ172">
        <f t="shared" si="112"/>
        <v>-0.35617936508728476</v>
      </c>
      <c r="AK172">
        <f t="shared" si="113"/>
        <v>0.53971779731064806</v>
      </c>
      <c r="AL172">
        <f t="shared" si="114"/>
        <v>2.1094604158791959</v>
      </c>
      <c r="AM172">
        <f t="shared" si="115"/>
        <v>1.7625803289288937</v>
      </c>
      <c r="AN172" s="100">
        <f t="shared" si="122"/>
        <v>45.381372286322637</v>
      </c>
      <c r="AO172" s="100">
        <f t="shared" si="122"/>
        <v>45.381368550309006</v>
      </c>
      <c r="AP172" s="100">
        <f t="shared" si="122"/>
        <v>45.381333781603772</v>
      </c>
      <c r="AQ172" s="100">
        <f t="shared" si="122"/>
        <v>45.381010544929687</v>
      </c>
      <c r="AR172" s="100">
        <f t="shared" si="122"/>
        <v>45.378033769994026</v>
      </c>
      <c r="AS172" s="100">
        <f t="shared" si="122"/>
        <v>45.352666828907374</v>
      </c>
      <c r="AT172" s="100">
        <f t="shared" si="122"/>
        <v>45.203864593858832</v>
      </c>
      <c r="AU172" s="100">
        <f t="shared" si="117"/>
        <v>44.761867867931684</v>
      </c>
      <c r="AV172" s="100"/>
      <c r="AW172" s="65"/>
      <c r="AX172" s="71"/>
    </row>
    <row r="173" spans="1:50">
      <c r="A173" s="48" t="s">
        <v>490</v>
      </c>
      <c r="B173" s="49" t="s">
        <v>79</v>
      </c>
      <c r="C173" s="48">
        <v>43451.324000000001</v>
      </c>
      <c r="D173" s="48" t="s">
        <v>107</v>
      </c>
      <c r="E173">
        <f t="shared" si="101"/>
        <v>5298.955866729576</v>
      </c>
      <c r="F173">
        <f t="shared" si="102"/>
        <v>5299</v>
      </c>
      <c r="G173">
        <f t="shared" si="103"/>
        <v>-1.5041031998407561E-2</v>
      </c>
      <c r="I173">
        <f t="shared" si="120"/>
        <v>-1.5041031998407561E-2</v>
      </c>
      <c r="O173">
        <f t="shared" ca="1" si="123"/>
        <v>-1.7367310449020748E-2</v>
      </c>
      <c r="Q173" s="2">
        <f t="shared" si="104"/>
        <v>28432.824000000001</v>
      </c>
      <c r="S173" s="3">
        <f t="shared" si="121"/>
        <v>0.1</v>
      </c>
      <c r="Z173">
        <f t="shared" si="105"/>
        <v>5299</v>
      </c>
      <c r="AA173" s="100">
        <f t="shared" si="106"/>
        <v>-1.0977401125100511E-2</v>
      </c>
      <c r="AB173" s="100">
        <f t="shared" si="107"/>
        <v>-9.4026705679197548E-3</v>
      </c>
      <c r="AC173" s="100">
        <f t="shared" si="108"/>
        <v>-1.5041031998407561E-2</v>
      </c>
      <c r="AD173" s="100">
        <f t="shared" si="118"/>
        <v>-4.0636308733070503E-3</v>
      </c>
      <c r="AE173" s="100">
        <f t="shared" si="109"/>
        <v>1.651309587449422E-6</v>
      </c>
      <c r="AF173">
        <f t="shared" si="119"/>
        <v>-1.5041031998407561E-2</v>
      </c>
      <c r="AG173" s="101"/>
      <c r="AH173">
        <f t="shared" si="110"/>
        <v>-5.6383614304878057E-3</v>
      </c>
      <c r="AI173">
        <f t="shared" si="111"/>
        <v>0.62914526953646277</v>
      </c>
      <c r="AJ173">
        <f t="shared" si="112"/>
        <v>-0.26865484024006625</v>
      </c>
      <c r="AK173">
        <f t="shared" si="113"/>
        <v>0.50773654583661343</v>
      </c>
      <c r="AL173">
        <f t="shared" si="114"/>
        <v>2.2016400602516226</v>
      </c>
      <c r="AM173">
        <f t="shared" si="115"/>
        <v>1.9687516663559828</v>
      </c>
      <c r="AN173" s="100">
        <f t="shared" si="122"/>
        <v>45.491182480726835</v>
      </c>
      <c r="AO173" s="100">
        <f t="shared" si="122"/>
        <v>45.491182451966587</v>
      </c>
      <c r="AP173" s="100">
        <f t="shared" si="122"/>
        <v>45.491181712668208</v>
      </c>
      <c r="AQ173" s="100">
        <f t="shared" si="122"/>
        <v>45.491162711608681</v>
      </c>
      <c r="AR173" s="100">
        <f t="shared" si="122"/>
        <v>45.490676338557755</v>
      </c>
      <c r="AS173" s="100">
        <f t="shared" si="122"/>
        <v>45.479308593091758</v>
      </c>
      <c r="AT173" s="100">
        <f t="shared" si="122"/>
        <v>45.348773986094876</v>
      </c>
      <c r="AU173" s="100">
        <f t="shared" si="117"/>
        <v>44.863634651861325</v>
      </c>
      <c r="AW173" s="65"/>
      <c r="AX173" s="71"/>
    </row>
    <row r="174" spans="1:50">
      <c r="A174" s="48" t="s">
        <v>490</v>
      </c>
      <c r="B174" s="49" t="s">
        <v>79</v>
      </c>
      <c r="C174" s="48">
        <v>43453.375999999997</v>
      </c>
      <c r="D174" s="48" t="s">
        <v>107</v>
      </c>
      <c r="E174">
        <f t="shared" si="101"/>
        <v>5304.9768279843611</v>
      </c>
      <c r="F174">
        <f t="shared" si="102"/>
        <v>5305</v>
      </c>
      <c r="G174">
        <f t="shared" si="103"/>
        <v>-7.8972400078782812E-3</v>
      </c>
      <c r="I174">
        <f t="shared" si="120"/>
        <v>-7.8972400078782812E-3</v>
      </c>
      <c r="O174">
        <f t="shared" ca="1" si="123"/>
        <v>-1.7359675377000488E-2</v>
      </c>
      <c r="Q174" s="2">
        <f t="shared" si="104"/>
        <v>28434.875999999997</v>
      </c>
      <c r="S174" s="3">
        <f t="shared" si="121"/>
        <v>0.1</v>
      </c>
      <c r="Z174">
        <f t="shared" si="105"/>
        <v>5305</v>
      </c>
      <c r="AA174" s="100">
        <f t="shared" si="106"/>
        <v>-1.0954199395521735E-2</v>
      </c>
      <c r="AB174" s="100">
        <f t="shared" si="107"/>
        <v>-2.2851167790233053E-3</v>
      </c>
      <c r="AC174" s="100">
        <f t="shared" si="108"/>
        <v>-7.8972400078782812E-3</v>
      </c>
      <c r="AD174" s="100">
        <f t="shared" si="118"/>
        <v>3.0569593876434535E-3</v>
      </c>
      <c r="AE174" s="100">
        <f t="shared" si="109"/>
        <v>9.3450006977014379E-7</v>
      </c>
      <c r="AF174">
        <f t="shared" si="119"/>
        <v>-7.8972400078782812E-3</v>
      </c>
      <c r="AG174" s="101"/>
      <c r="AH174">
        <f t="shared" si="110"/>
        <v>-5.6121232288549759E-3</v>
      </c>
      <c r="AI174">
        <f t="shared" si="111"/>
        <v>0.62702519190945838</v>
      </c>
      <c r="AJ174">
        <f t="shared" si="112"/>
        <v>-0.26462429994312614</v>
      </c>
      <c r="AK174">
        <f t="shared" si="113"/>
        <v>0.50618121618161804</v>
      </c>
      <c r="AL174">
        <f t="shared" si="114"/>
        <v>2.205822006000369</v>
      </c>
      <c r="AM174">
        <f t="shared" si="115"/>
        <v>1.9789893743375246</v>
      </c>
      <c r="AN174" s="100">
        <f t="shared" si="122"/>
        <v>45.496359978777221</v>
      </c>
      <c r="AO174" s="100">
        <f t="shared" si="122"/>
        <v>45.496359959544449</v>
      </c>
      <c r="AP174" s="100">
        <f t="shared" si="122"/>
        <v>45.496359420091721</v>
      </c>
      <c r="AQ174" s="100">
        <f t="shared" si="122"/>
        <v>45.496344291272223</v>
      </c>
      <c r="AR174" s="100">
        <f t="shared" si="122"/>
        <v>45.495921635956243</v>
      </c>
      <c r="AS174" s="100">
        <f t="shared" si="122"/>
        <v>45.485167575113024</v>
      </c>
      <c r="AT174" s="100">
        <f t="shared" si="122"/>
        <v>45.35574605460841</v>
      </c>
      <c r="AU174" s="100">
        <f t="shared" si="117"/>
        <v>44.868619147400736</v>
      </c>
      <c r="AV174" s="100"/>
      <c r="AW174" s="65"/>
      <c r="AX174" s="71"/>
    </row>
    <row r="175" spans="1:50">
      <c r="A175" s="48" t="s">
        <v>504</v>
      </c>
      <c r="B175" s="49" t="s">
        <v>93</v>
      </c>
      <c r="C175" s="48">
        <v>43488.311000000002</v>
      </c>
      <c r="D175" s="48" t="s">
        <v>107</v>
      </c>
      <c r="E175">
        <f t="shared" si="101"/>
        <v>5407.4828130898086</v>
      </c>
      <c r="F175">
        <f t="shared" si="102"/>
        <v>5407.5</v>
      </c>
      <c r="G175">
        <f t="shared" si="103"/>
        <v>-5.8574599970597774E-3</v>
      </c>
      <c r="I175">
        <f t="shared" si="120"/>
        <v>-5.8574599970597774E-3</v>
      </c>
      <c r="O175">
        <f t="shared" ca="1" si="123"/>
        <v>-1.7229242896654322E-2</v>
      </c>
      <c r="Q175" s="2">
        <f t="shared" si="104"/>
        <v>28469.811000000002</v>
      </c>
      <c r="S175" s="3">
        <f t="shared" si="121"/>
        <v>0.1</v>
      </c>
      <c r="Z175">
        <f t="shared" si="105"/>
        <v>5407.5</v>
      </c>
      <c r="AA175" s="100">
        <f t="shared" si="106"/>
        <v>-1.0548886383237741E-2</v>
      </c>
      <c r="AB175" s="100">
        <f t="shared" si="107"/>
        <v>-7.0203951014137164E-4</v>
      </c>
      <c r="AC175" s="100">
        <f t="shared" si="108"/>
        <v>-5.8574599970597774E-3</v>
      </c>
      <c r="AD175" s="100">
        <f t="shared" si="118"/>
        <v>4.6914263861779631E-3</v>
      </c>
      <c r="AE175" s="100">
        <f t="shared" si="109"/>
        <v>2.2009481536926824E-6</v>
      </c>
      <c r="AF175">
        <f t="shared" si="119"/>
        <v>-5.8574599970597774E-3</v>
      </c>
      <c r="AG175" s="101"/>
      <c r="AH175">
        <f t="shared" si="110"/>
        <v>-5.1554204869184057E-3</v>
      </c>
      <c r="AI175">
        <f t="shared" si="111"/>
        <v>0.59378426354457814</v>
      </c>
      <c r="AJ175">
        <f t="shared" si="112"/>
        <v>-0.19908152288576159</v>
      </c>
      <c r="AK175">
        <f t="shared" si="113"/>
        <v>0.4799149992876422</v>
      </c>
      <c r="AL175">
        <f t="shared" si="114"/>
        <v>2.2732157256789809</v>
      </c>
      <c r="AM175">
        <f t="shared" si="115"/>
        <v>2.1565655964364403</v>
      </c>
      <c r="AN175" s="100">
        <f t="shared" si="122"/>
        <v>45.582256042474455</v>
      </c>
      <c r="AO175" s="100">
        <f t="shared" si="122"/>
        <v>45.582256042278942</v>
      </c>
      <c r="AP175" s="100">
        <f t="shared" si="122"/>
        <v>45.582256052943372</v>
      </c>
      <c r="AQ175" s="100">
        <f t="shared" si="122"/>
        <v>45.582255471244792</v>
      </c>
      <c r="AR175" s="100">
        <f t="shared" si="122"/>
        <v>45.58228718346534</v>
      </c>
      <c r="AS175" s="100">
        <f t="shared" si="122"/>
        <v>45.580504889661633</v>
      </c>
      <c r="AT175" s="100">
        <f t="shared" si="122"/>
        <v>45.472943124293849</v>
      </c>
      <c r="AU175" s="100">
        <f t="shared" si="117"/>
        <v>44.953770946199008</v>
      </c>
      <c r="AW175" s="65"/>
      <c r="AX175" s="71"/>
    </row>
    <row r="176" spans="1:50">
      <c r="A176" s="48" t="s">
        <v>504</v>
      </c>
      <c r="B176" s="49" t="s">
        <v>93</v>
      </c>
      <c r="C176" s="48">
        <v>43515.228999999999</v>
      </c>
      <c r="D176" s="48" t="s">
        <v>107</v>
      </c>
      <c r="E176">
        <f t="shared" si="101"/>
        <v>5486.4653837801716</v>
      </c>
      <c r="F176">
        <f t="shared" si="102"/>
        <v>5486.5</v>
      </c>
      <c r="G176">
        <f t="shared" si="103"/>
        <v>-1.1797532002674416E-2</v>
      </c>
      <c r="I176">
        <f t="shared" si="120"/>
        <v>-1.1797532002674416E-2</v>
      </c>
      <c r="O176">
        <f t="shared" ca="1" si="123"/>
        <v>-1.7128714448387525E-2</v>
      </c>
      <c r="Q176" s="2">
        <f t="shared" si="104"/>
        <v>28496.728999999999</v>
      </c>
      <c r="S176" s="3">
        <f t="shared" si="121"/>
        <v>0.1</v>
      </c>
      <c r="Z176">
        <f t="shared" si="105"/>
        <v>5486.5</v>
      </c>
      <c r="AA176" s="100">
        <f t="shared" si="106"/>
        <v>-1.022727482805294E-2</v>
      </c>
      <c r="AB176" s="100">
        <f t="shared" si="107"/>
        <v>-7.0027076072559742E-3</v>
      </c>
      <c r="AC176" s="100">
        <f t="shared" si="108"/>
        <v>-1.1797532002674416E-2</v>
      </c>
      <c r="AD176" s="100">
        <f t="shared" si="118"/>
        <v>-1.5702571746214755E-3</v>
      </c>
      <c r="AE176" s="100">
        <f t="shared" si="109"/>
        <v>2.4657075944502192E-7</v>
      </c>
      <c r="AF176">
        <f t="shared" si="119"/>
        <v>-1.1797532002674416E-2</v>
      </c>
      <c r="AG176" s="101"/>
      <c r="AH176">
        <f t="shared" si="110"/>
        <v>-4.7948243954184415E-3</v>
      </c>
      <c r="AI176">
        <f t="shared" si="111"/>
        <v>0.57152184727378263</v>
      </c>
      <c r="AJ176">
        <f t="shared" si="112"/>
        <v>-0.15246877193826872</v>
      </c>
      <c r="AK176">
        <f t="shared" si="113"/>
        <v>0.4601479150464628</v>
      </c>
      <c r="AL176">
        <f t="shared" si="114"/>
        <v>2.3205705474160379</v>
      </c>
      <c r="AM176">
        <f t="shared" si="115"/>
        <v>2.2975885761464139</v>
      </c>
      <c r="AN176" s="100">
        <f t="shared" si="122"/>
        <v>45.645471680571028</v>
      </c>
      <c r="AO176" s="100">
        <f t="shared" si="122"/>
        <v>45.645471712883626</v>
      </c>
      <c r="AP176" s="100">
        <f t="shared" si="122"/>
        <v>45.645471155772661</v>
      </c>
      <c r="AQ176" s="100">
        <f t="shared" si="122"/>
        <v>45.645480760616898</v>
      </c>
      <c r="AR176" s="100">
        <f t="shared" si="122"/>
        <v>45.645315029126159</v>
      </c>
      <c r="AS176" s="100">
        <f t="shared" si="122"/>
        <v>45.648134318601898</v>
      </c>
      <c r="AT176" s="100">
        <f t="shared" si="122"/>
        <v>45.56071454352454</v>
      </c>
      <c r="AU176" s="100">
        <f t="shared" si="117"/>
        <v>45.019400137467919</v>
      </c>
      <c r="AW176" s="65"/>
      <c r="AX176" s="71"/>
    </row>
    <row r="177" spans="1:50">
      <c r="A177" s="48" t="s">
        <v>504</v>
      </c>
      <c r="B177" s="49" t="s">
        <v>93</v>
      </c>
      <c r="C177" s="48">
        <v>43517.271999999997</v>
      </c>
      <c r="D177" s="48" t="s">
        <v>107</v>
      </c>
      <c r="E177">
        <f t="shared" si="101"/>
        <v>5492.459937310161</v>
      </c>
      <c r="F177">
        <f t="shared" si="102"/>
        <v>5492.5</v>
      </c>
      <c r="G177">
        <f t="shared" si="103"/>
        <v>-1.365374000306474E-2</v>
      </c>
      <c r="I177">
        <f t="shared" si="120"/>
        <v>-1.365374000306474E-2</v>
      </c>
      <c r="O177">
        <f t="shared" ca="1" si="123"/>
        <v>-1.7121079376367261E-2</v>
      </c>
      <c r="Q177" s="2">
        <f t="shared" si="104"/>
        <v>28498.771999999997</v>
      </c>
      <c r="S177" s="3">
        <f t="shared" si="121"/>
        <v>0.1</v>
      </c>
      <c r="Z177">
        <f t="shared" si="105"/>
        <v>5492.5</v>
      </c>
      <c r="AA177" s="100">
        <f t="shared" si="106"/>
        <v>-1.020259280020084E-2</v>
      </c>
      <c r="AB177" s="100">
        <f t="shared" si="107"/>
        <v>-8.8865363215248575E-3</v>
      </c>
      <c r="AC177" s="100">
        <f t="shared" si="108"/>
        <v>-1.365374000306474E-2</v>
      </c>
      <c r="AD177" s="100">
        <f t="shared" si="118"/>
        <v>-3.4511472028639009E-3</v>
      </c>
      <c r="AE177" s="100">
        <f t="shared" si="109"/>
        <v>1.1910417015835327E-6</v>
      </c>
      <c r="AF177">
        <f t="shared" si="119"/>
        <v>-1.365374000306474E-2</v>
      </c>
      <c r="AG177" s="101"/>
      <c r="AH177">
        <f t="shared" si="110"/>
        <v>-4.7672036815398829E-3</v>
      </c>
      <c r="AI177">
        <f t="shared" si="111"/>
        <v>0.56993549793065146</v>
      </c>
      <c r="AJ177">
        <f t="shared" si="112"/>
        <v>-0.14905520639212086</v>
      </c>
      <c r="AK177">
        <f t="shared" si="113"/>
        <v>0.45866562455139553</v>
      </c>
      <c r="AL177">
        <f t="shared" si="114"/>
        <v>2.3240235826588469</v>
      </c>
      <c r="AM177">
        <f t="shared" si="115"/>
        <v>2.3084724156667846</v>
      </c>
      <c r="AN177" s="100">
        <f t="shared" si="122"/>
        <v>45.650176373332322</v>
      </c>
      <c r="AO177" s="100">
        <f t="shared" si="122"/>
        <v>45.650176416334645</v>
      </c>
      <c r="AP177" s="100">
        <f t="shared" si="122"/>
        <v>45.650175710743262</v>
      </c>
      <c r="AQ177" s="100">
        <f t="shared" si="122"/>
        <v>45.650187287593759</v>
      </c>
      <c r="AR177" s="100">
        <f t="shared" si="122"/>
        <v>45.649997168453325</v>
      </c>
      <c r="AS177" s="100">
        <f t="shared" si="122"/>
        <v>45.653073744566733</v>
      </c>
      <c r="AT177" s="100">
        <f t="shared" si="122"/>
        <v>45.567286632522396</v>
      </c>
      <c r="AU177" s="100">
        <f t="shared" si="117"/>
        <v>45.02438463300733</v>
      </c>
      <c r="AW177" s="65"/>
      <c r="AX177" s="71"/>
    </row>
    <row r="178" spans="1:50">
      <c r="A178" s="48" t="s">
        <v>511</v>
      </c>
      <c r="B178" s="49" t="s">
        <v>79</v>
      </c>
      <c r="C178" s="48">
        <v>43735.567999999999</v>
      </c>
      <c r="D178" s="48" t="s">
        <v>107</v>
      </c>
      <c r="E178">
        <f t="shared" si="101"/>
        <v>6132.9822365680911</v>
      </c>
      <c r="F178">
        <f t="shared" si="102"/>
        <v>6133</v>
      </c>
      <c r="G178">
        <f t="shared" si="103"/>
        <v>-6.0539440019056201E-3</v>
      </c>
      <c r="I178">
        <f t="shared" si="120"/>
        <v>-6.0539440019056201E-3</v>
      </c>
      <c r="O178">
        <f t="shared" ca="1" si="123"/>
        <v>-1.6306035438204157E-2</v>
      </c>
      <c r="Q178" s="2">
        <f t="shared" si="104"/>
        <v>28717.067999999999</v>
      </c>
      <c r="S178" s="3">
        <f t="shared" si="121"/>
        <v>0.1</v>
      </c>
      <c r="Z178">
        <f t="shared" si="105"/>
        <v>6133</v>
      </c>
      <c r="AA178" s="100">
        <f t="shared" si="106"/>
        <v>-7.5016805372831348E-3</v>
      </c>
      <c r="AB178" s="100">
        <f t="shared" si="107"/>
        <v>-4.2833610694470638E-3</v>
      </c>
      <c r="AC178" s="100">
        <f t="shared" si="108"/>
        <v>-6.0539440019056201E-3</v>
      </c>
      <c r="AD178" s="100">
        <f t="shared" si="118"/>
        <v>1.4477365353775147E-3</v>
      </c>
      <c r="AE178" s="100">
        <f t="shared" si="109"/>
        <v>2.0959410758668901E-7</v>
      </c>
      <c r="AF178">
        <f t="shared" si="119"/>
        <v>-6.0539440019056201E-3</v>
      </c>
      <c r="AG178" s="101"/>
      <c r="AH178">
        <f t="shared" si="110"/>
        <v>-1.7705829324585567E-3</v>
      </c>
      <c r="AI178">
        <f t="shared" si="111"/>
        <v>0.45655769382472922</v>
      </c>
      <c r="AJ178">
        <f t="shared" si="112"/>
        <v>0.1404873100900246</v>
      </c>
      <c r="AK178">
        <f t="shared" si="113"/>
        <v>0.31622790981218218</v>
      </c>
      <c r="AL178">
        <f t="shared" si="114"/>
        <v>2.6145899081750086</v>
      </c>
      <c r="AM178">
        <f t="shared" si="115"/>
        <v>3.7068035743385233</v>
      </c>
      <c r="AN178" s="100">
        <f t="shared" si="122"/>
        <v>46.095222610049959</v>
      </c>
      <c r="AO178" s="100">
        <f t="shared" si="122"/>
        <v>46.094771945308416</v>
      </c>
      <c r="AP178" s="100">
        <f t="shared" si="122"/>
        <v>46.09616055896592</v>
      </c>
      <c r="AQ178" s="100">
        <f t="shared" si="122"/>
        <v>46.091871555951911</v>
      </c>
      <c r="AR178" s="100">
        <f t="shared" si="122"/>
        <v>46.105022186906815</v>
      </c>
      <c r="AS178" s="100">
        <f t="shared" si="122"/>
        <v>46.06373682286393</v>
      </c>
      <c r="AT178" s="100">
        <f t="shared" si="122"/>
        <v>46.185228367626273</v>
      </c>
      <c r="AU178" s="100">
        <f t="shared" si="117"/>
        <v>45.55647953183945</v>
      </c>
      <c r="AW178" s="65"/>
      <c r="AX178" s="71"/>
    </row>
    <row r="179" spans="1:50">
      <c r="A179" s="48" t="s">
        <v>511</v>
      </c>
      <c r="B179" s="49" t="s">
        <v>79</v>
      </c>
      <c r="C179" s="48">
        <v>43749.538999999997</v>
      </c>
      <c r="D179" s="48" t="s">
        <v>107</v>
      </c>
      <c r="E179">
        <f t="shared" si="101"/>
        <v>6173.9758280353235</v>
      </c>
      <c r="F179">
        <f t="shared" si="102"/>
        <v>6174</v>
      </c>
      <c r="G179">
        <f t="shared" si="103"/>
        <v>-8.2380320018273778E-3</v>
      </c>
      <c r="I179">
        <f t="shared" si="120"/>
        <v>-8.2380320018273778E-3</v>
      </c>
      <c r="O179">
        <f t="shared" ca="1" si="123"/>
        <v>-1.6253862446065692E-2</v>
      </c>
      <c r="Q179" s="2">
        <f t="shared" si="104"/>
        <v>28731.038999999997</v>
      </c>
      <c r="S179" s="3">
        <f t="shared" si="121"/>
        <v>0.1</v>
      </c>
      <c r="Z179">
        <f t="shared" si="105"/>
        <v>6174</v>
      </c>
      <c r="AA179" s="100">
        <f t="shared" si="106"/>
        <v>-7.330160800499151E-3</v>
      </c>
      <c r="AB179" s="100">
        <f t="shared" si="107"/>
        <v>-6.6566834923866844E-3</v>
      </c>
      <c r="AC179" s="100">
        <f t="shared" si="108"/>
        <v>-8.2380320018273778E-3</v>
      </c>
      <c r="AD179" s="100">
        <f t="shared" si="118"/>
        <v>-9.0787120132822686E-4</v>
      </c>
      <c r="AE179" s="100">
        <f t="shared" si="109"/>
        <v>8.2423011820115785E-8</v>
      </c>
      <c r="AF179">
        <f t="shared" si="119"/>
        <v>-8.2380320018273778E-3</v>
      </c>
      <c r="AG179" s="101"/>
      <c r="AH179">
        <f t="shared" si="110"/>
        <v>-1.5813485094406934E-3</v>
      </c>
      <c r="AI179">
        <f t="shared" si="111"/>
        <v>0.45188460108675876</v>
      </c>
      <c r="AJ179">
        <f t="shared" si="112"/>
        <v>0.15529328598774531</v>
      </c>
      <c r="AK179">
        <f t="shared" si="113"/>
        <v>0.30805704108079834</v>
      </c>
      <c r="AL179">
        <f t="shared" si="114"/>
        <v>2.6295606533512759</v>
      </c>
      <c r="AM179">
        <f t="shared" si="115"/>
        <v>3.8202919660800569</v>
      </c>
      <c r="AN179" s="100">
        <f t="shared" si="122"/>
        <v>46.120852632646091</v>
      </c>
      <c r="AO179" s="100">
        <f t="shared" si="122"/>
        <v>46.120242739331637</v>
      </c>
      <c r="AP179" s="100">
        <f t="shared" si="122"/>
        <v>46.122045757368689</v>
      </c>
      <c r="AQ179" s="100">
        <f t="shared" si="122"/>
        <v>46.116700677128243</v>
      </c>
      <c r="AR179" s="100">
        <f t="shared" si="122"/>
        <v>46.132418396798229</v>
      </c>
      <c r="AS179" s="100">
        <f t="shared" si="122"/>
        <v>46.085021704820598</v>
      </c>
      <c r="AT179" s="100">
        <f t="shared" si="122"/>
        <v>46.218851905609341</v>
      </c>
      <c r="AU179" s="100">
        <f t="shared" si="117"/>
        <v>45.59054025135876</v>
      </c>
      <c r="AW179" s="65"/>
      <c r="AX179" s="71"/>
    </row>
    <row r="180" spans="1:50">
      <c r="A180" s="48" t="s">
        <v>516</v>
      </c>
      <c r="B180" s="49" t="s">
        <v>93</v>
      </c>
      <c r="C180" s="48">
        <v>43822.302000000003</v>
      </c>
      <c r="D180" s="48" t="s">
        <v>107</v>
      </c>
      <c r="E180">
        <f t="shared" si="101"/>
        <v>6387.4764146741463</v>
      </c>
      <c r="F180">
        <f t="shared" si="102"/>
        <v>6387.5</v>
      </c>
      <c r="G180">
        <f t="shared" si="103"/>
        <v>-8.0381000007037073E-3</v>
      </c>
      <c r="I180">
        <f t="shared" si="120"/>
        <v>-8.0381000007037073E-3</v>
      </c>
      <c r="O180">
        <f t="shared" ca="1" si="123"/>
        <v>-1.598218113334466E-2</v>
      </c>
      <c r="Q180" s="2">
        <f t="shared" si="104"/>
        <v>28803.802000000003</v>
      </c>
      <c r="S180" s="3">
        <f t="shared" si="121"/>
        <v>0.1</v>
      </c>
      <c r="Z180">
        <f t="shared" si="105"/>
        <v>6387.5</v>
      </c>
      <c r="AA180" s="100">
        <f t="shared" si="106"/>
        <v>-6.4484776308830188E-3</v>
      </c>
      <c r="AB180" s="100">
        <f t="shared" si="107"/>
        <v>-7.4283191924400267E-3</v>
      </c>
      <c r="AC180" s="100">
        <f t="shared" si="108"/>
        <v>-8.0381000007037073E-3</v>
      </c>
      <c r="AD180" s="100">
        <f t="shared" si="118"/>
        <v>-1.5896223698206886E-3</v>
      </c>
      <c r="AE180" s="100">
        <f t="shared" si="109"/>
        <v>2.5268992786343423E-7</v>
      </c>
      <c r="AF180">
        <f t="shared" si="119"/>
        <v>-8.0381000007037073E-3</v>
      </c>
      <c r="AG180" s="101"/>
      <c r="AH180">
        <f t="shared" si="110"/>
        <v>-6.0978080826368112E-4</v>
      </c>
      <c r="AI180">
        <f t="shared" si="111"/>
        <v>0.43071669235463728</v>
      </c>
      <c r="AJ180">
        <f t="shared" si="112"/>
        <v>0.2275116739730203</v>
      </c>
      <c r="AK180">
        <f t="shared" si="113"/>
        <v>0.26691973835150073</v>
      </c>
      <c r="AL180">
        <f t="shared" si="114"/>
        <v>2.7031578971556436</v>
      </c>
      <c r="AM180">
        <f t="shared" si="115"/>
        <v>4.488374502637277</v>
      </c>
      <c r="AN180" s="100">
        <f t="shared" si="122"/>
        <v>46.250635716635124</v>
      </c>
      <c r="AO180" s="100">
        <f t="shared" si="122"/>
        <v>46.248553161663914</v>
      </c>
      <c r="AP180" s="100">
        <f t="shared" si="122"/>
        <v>46.253706623874564</v>
      </c>
      <c r="AQ180" s="100">
        <f t="shared" si="122"/>
        <v>46.240895298275802</v>
      </c>
      <c r="AR180" s="100">
        <f t="shared" si="122"/>
        <v>46.272392760351323</v>
      </c>
      <c r="AS180" s="100">
        <f t="shared" si="122"/>
        <v>46.192646250900154</v>
      </c>
      <c r="AT180" s="100">
        <f t="shared" si="122"/>
        <v>46.382206752276879</v>
      </c>
      <c r="AU180" s="100">
        <f t="shared" si="117"/>
        <v>45.767905217636134</v>
      </c>
      <c r="AW180" s="65"/>
      <c r="AX180" s="71"/>
    </row>
    <row r="181" spans="1:50">
      <c r="A181" s="48" t="s">
        <v>516</v>
      </c>
      <c r="B181" s="49" t="s">
        <v>93</v>
      </c>
      <c r="C181" s="48">
        <v>43828.43</v>
      </c>
      <c r="D181" s="48" t="s">
        <v>107</v>
      </c>
      <c r="E181">
        <f t="shared" si="101"/>
        <v>6405.4571410724793</v>
      </c>
      <c r="F181">
        <f t="shared" si="102"/>
        <v>6405.5</v>
      </c>
      <c r="G181">
        <f t="shared" si="103"/>
        <v>-1.460672399844043E-2</v>
      </c>
      <c r="I181">
        <f t="shared" si="120"/>
        <v>-1.460672399844043E-2</v>
      </c>
      <c r="O181">
        <f t="shared" ca="1" si="123"/>
        <v>-1.5959275917283869E-2</v>
      </c>
      <c r="Q181" s="2">
        <f t="shared" si="104"/>
        <v>28809.93</v>
      </c>
      <c r="S181" s="3">
        <f t="shared" si="121"/>
        <v>0.1</v>
      </c>
      <c r="Z181">
        <f t="shared" si="105"/>
        <v>6405.5</v>
      </c>
      <c r="AA181" s="100">
        <f t="shared" si="106"/>
        <v>-6.3751521914915911E-3</v>
      </c>
      <c r="AB181" s="100">
        <f t="shared" si="107"/>
        <v>-1.4077665616815073E-2</v>
      </c>
      <c r="AC181" s="100">
        <f t="shared" si="108"/>
        <v>-1.460672399844043E-2</v>
      </c>
      <c r="AD181" s="100">
        <f t="shared" si="118"/>
        <v>-8.2315718069488376E-3</v>
      </c>
      <c r="AE181" s="100">
        <f t="shared" si="109"/>
        <v>6.7758774412954963E-6</v>
      </c>
      <c r="AF181">
        <f t="shared" si="119"/>
        <v>-1.460672399844043E-2</v>
      </c>
      <c r="AG181" s="101"/>
      <c r="AH181">
        <f t="shared" si="110"/>
        <v>-5.2905838162535675E-4</v>
      </c>
      <c r="AI181">
        <f t="shared" si="111"/>
        <v>0.42914877021066977</v>
      </c>
      <c r="AJ181">
        <f t="shared" si="112"/>
        <v>0.23326407289897302</v>
      </c>
      <c r="AK181">
        <f t="shared" si="113"/>
        <v>0.26354981414011219</v>
      </c>
      <c r="AL181">
        <f t="shared" si="114"/>
        <v>2.7090693300387385</v>
      </c>
      <c r="AM181">
        <f t="shared" si="115"/>
        <v>4.5517151052654734</v>
      </c>
      <c r="AN181" s="100">
        <f t="shared" ref="AN181:AT196" si="124">$AU181+$AB$7*SIN(AO181)</f>
        <v>46.261327588741324</v>
      </c>
      <c r="AO181" s="100">
        <f t="shared" si="124"/>
        <v>46.259065395818311</v>
      </c>
      <c r="AP181" s="100">
        <f t="shared" si="124"/>
        <v>46.264593207250876</v>
      </c>
      <c r="AQ181" s="100">
        <f t="shared" si="124"/>
        <v>46.251021790099024</v>
      </c>
      <c r="AR181" s="100">
        <f t="shared" si="124"/>
        <v>46.283968655240677</v>
      </c>
      <c r="AS181" s="100">
        <f t="shared" si="124"/>
        <v>46.201593175008917</v>
      </c>
      <c r="AT181" s="100">
        <f t="shared" si="124"/>
        <v>46.395087461871583</v>
      </c>
      <c r="AU181" s="100">
        <f t="shared" si="117"/>
        <v>45.782858704254366</v>
      </c>
      <c r="AW181" s="65"/>
      <c r="AX181" s="71"/>
    </row>
    <row r="182" spans="1:50">
      <c r="A182" s="48" t="s">
        <v>516</v>
      </c>
      <c r="B182" s="49" t="s">
        <v>79</v>
      </c>
      <c r="C182" s="48">
        <v>43833.387000000002</v>
      </c>
      <c r="D182" s="48" t="s">
        <v>107</v>
      </c>
      <c r="E182">
        <f t="shared" si="101"/>
        <v>6420.0019290549571</v>
      </c>
      <c r="F182">
        <f t="shared" si="102"/>
        <v>6420</v>
      </c>
      <c r="G182">
        <f t="shared" si="103"/>
        <v>6.574400031240657E-4</v>
      </c>
      <c r="I182">
        <f t="shared" si="120"/>
        <v>6.574400031240657E-4</v>
      </c>
      <c r="O182">
        <f t="shared" ca="1" si="123"/>
        <v>-1.59408244932349E-2</v>
      </c>
      <c r="Q182" s="2">
        <f t="shared" si="104"/>
        <v>28814.887000000002</v>
      </c>
      <c r="S182" s="3">
        <f t="shared" si="121"/>
        <v>0.1</v>
      </c>
      <c r="Z182">
        <f t="shared" si="105"/>
        <v>6420</v>
      </c>
      <c r="AA182" s="100">
        <f t="shared" si="106"/>
        <v>-6.3162110628701236E-3</v>
      </c>
      <c r="AB182" s="100">
        <f t="shared" si="107"/>
        <v>1.1216190526970688E-3</v>
      </c>
      <c r="AC182" s="100">
        <f t="shared" si="108"/>
        <v>6.574400031240657E-4</v>
      </c>
      <c r="AD182" s="100">
        <f t="shared" si="118"/>
        <v>6.9736510659941893E-3</v>
      </c>
      <c r="AE182" s="100">
        <f t="shared" si="109"/>
        <v>4.8631809190241898E-6</v>
      </c>
      <c r="AF182">
        <f t="shared" si="119"/>
        <v>6.574400031240657E-4</v>
      </c>
      <c r="AG182" s="101"/>
      <c r="AH182">
        <f t="shared" si="110"/>
        <v>-4.641790495730032E-4</v>
      </c>
      <c r="AI182">
        <f t="shared" si="111"/>
        <v>0.42790792382264353</v>
      </c>
      <c r="AJ182">
        <f t="shared" si="112"/>
        <v>0.23786336809421471</v>
      </c>
      <c r="AK182">
        <f t="shared" si="113"/>
        <v>0.26084533244886737</v>
      </c>
      <c r="AL182">
        <f t="shared" si="114"/>
        <v>2.7138018073708738</v>
      </c>
      <c r="AM182">
        <f t="shared" si="115"/>
        <v>4.603664957795937</v>
      </c>
      <c r="AN182" s="100">
        <f t="shared" si="124"/>
        <v>46.269915147362546</v>
      </c>
      <c r="AO182" s="100">
        <f t="shared" si="124"/>
        <v>46.267501697405578</v>
      </c>
      <c r="AP182" s="100">
        <f t="shared" si="124"/>
        <v>46.273340814060667</v>
      </c>
      <c r="AQ182" s="100">
        <f t="shared" si="124"/>
        <v>46.259145405436165</v>
      </c>
      <c r="AR182" s="100">
        <f t="shared" si="124"/>
        <v>46.293265815109663</v>
      </c>
      <c r="AS182" s="100">
        <f t="shared" si="124"/>
        <v>46.208796982832915</v>
      </c>
      <c r="AT182" s="100">
        <f t="shared" si="124"/>
        <v>46.405364010304147</v>
      </c>
      <c r="AU182" s="100">
        <f t="shared" si="117"/>
        <v>45.794904568474614</v>
      </c>
      <c r="AW182" s="65"/>
      <c r="AX182" s="71"/>
    </row>
    <row r="183" spans="1:50">
      <c r="A183" s="48" t="s">
        <v>523</v>
      </c>
      <c r="B183" s="49" t="s">
        <v>79</v>
      </c>
      <c r="C183" s="48">
        <v>43845.319000000003</v>
      </c>
      <c r="D183" s="48" t="s">
        <v>107</v>
      </c>
      <c r="E183">
        <f t="shared" si="101"/>
        <v>6455.0127037587818</v>
      </c>
      <c r="F183">
        <f t="shared" si="102"/>
        <v>6455</v>
      </c>
      <c r="G183">
        <f t="shared" si="103"/>
        <v>4.32956000440754E-3</v>
      </c>
      <c r="I183">
        <f t="shared" si="120"/>
        <v>4.32956000440754E-3</v>
      </c>
      <c r="O183">
        <f t="shared" ca="1" si="123"/>
        <v>-1.5896286573116696E-2</v>
      </c>
      <c r="Q183" s="2">
        <f t="shared" si="104"/>
        <v>28826.819000000003</v>
      </c>
      <c r="S183" s="3">
        <f t="shared" si="121"/>
        <v>0.1</v>
      </c>
      <c r="Z183">
        <f t="shared" si="105"/>
        <v>6455</v>
      </c>
      <c r="AA183" s="100">
        <f t="shared" si="106"/>
        <v>-6.1744173491803025E-3</v>
      </c>
      <c r="AB183" s="100">
        <f t="shared" si="107"/>
        <v>4.6376870410436257E-3</v>
      </c>
      <c r="AC183" s="100">
        <f t="shared" si="108"/>
        <v>4.32956000440754E-3</v>
      </c>
      <c r="AD183" s="100">
        <f t="shared" si="118"/>
        <v>1.0503977353587842E-2</v>
      </c>
      <c r="AE183" s="100">
        <f t="shared" si="109"/>
        <v>1.1033354024468626E-5</v>
      </c>
      <c r="AF183">
        <f t="shared" si="119"/>
        <v>4.32956000440754E-3</v>
      </c>
      <c r="AG183" s="101"/>
      <c r="AH183">
        <f t="shared" si="110"/>
        <v>-3.0812703663608598E-4</v>
      </c>
      <c r="AI183">
        <f t="shared" si="111"/>
        <v>0.4249923820966075</v>
      </c>
      <c r="AJ183">
        <f t="shared" si="112"/>
        <v>0.24884105112450189</v>
      </c>
      <c r="AK183">
        <f t="shared" si="113"/>
        <v>0.25435382921895333</v>
      </c>
      <c r="AL183">
        <f t="shared" si="114"/>
        <v>2.7251198017319411</v>
      </c>
      <c r="AM183">
        <f t="shared" si="115"/>
        <v>4.7326201528866951</v>
      </c>
      <c r="AN183" s="100">
        <f t="shared" si="124"/>
        <v>46.290553188280725</v>
      </c>
      <c r="AO183" s="100">
        <f t="shared" si="124"/>
        <v>46.287750698638007</v>
      </c>
      <c r="AP183" s="100">
        <f t="shared" si="124"/>
        <v>46.294375721544903</v>
      </c>
      <c r="AQ183" s="100">
        <f t="shared" si="124"/>
        <v>46.278635127174269</v>
      </c>
      <c r="AR183" s="100">
        <f t="shared" si="124"/>
        <v>46.315602111913122</v>
      </c>
      <c r="AS183" s="100">
        <f t="shared" si="124"/>
        <v>46.226182546478512</v>
      </c>
      <c r="AT183" s="100">
        <f t="shared" si="124"/>
        <v>46.429805046900583</v>
      </c>
      <c r="AU183" s="100">
        <f t="shared" si="117"/>
        <v>45.823980792454513</v>
      </c>
      <c r="AV183" s="100"/>
      <c r="AW183" s="65"/>
      <c r="AX183" s="71"/>
    </row>
    <row r="184" spans="1:50">
      <c r="A184" s="48" t="s">
        <v>523</v>
      </c>
      <c r="B184" s="49" t="s">
        <v>79</v>
      </c>
      <c r="C184" s="48">
        <v>43903.248</v>
      </c>
      <c r="D184" s="48" t="s">
        <v>107</v>
      </c>
      <c r="E184">
        <f t="shared" si="101"/>
        <v>6624.9874915410128</v>
      </c>
      <c r="F184">
        <f t="shared" si="102"/>
        <v>6625</v>
      </c>
      <c r="G184">
        <f t="shared" si="103"/>
        <v>-4.2630000025383197E-3</v>
      </c>
      <c r="I184">
        <f t="shared" si="120"/>
        <v>-4.2630000025383197E-3</v>
      </c>
      <c r="O184">
        <f t="shared" ca="1" si="123"/>
        <v>-1.5679959532542573E-2</v>
      </c>
      <c r="Q184" s="2">
        <f t="shared" si="104"/>
        <v>28884.748</v>
      </c>
      <c r="S184" s="3">
        <f t="shared" si="121"/>
        <v>0.1</v>
      </c>
      <c r="Z184">
        <f t="shared" si="105"/>
        <v>6625</v>
      </c>
      <c r="AA184" s="100">
        <f t="shared" si="106"/>
        <v>-5.4961721655282974E-3</v>
      </c>
      <c r="AB184" s="100">
        <f t="shared" si="107"/>
        <v>-4.7008581489809539E-3</v>
      </c>
      <c r="AC184" s="100">
        <f t="shared" si="108"/>
        <v>-4.2630000025383197E-3</v>
      </c>
      <c r="AD184" s="100">
        <f t="shared" si="118"/>
        <v>1.2331721629899777E-3</v>
      </c>
      <c r="AE184" s="100">
        <f t="shared" si="109"/>
        <v>1.5207135835733802E-7</v>
      </c>
      <c r="AF184">
        <f t="shared" si="119"/>
        <v>-4.2630000025383197E-3</v>
      </c>
      <c r="AG184" s="101"/>
      <c r="AH184">
        <f t="shared" si="110"/>
        <v>4.3785814644263401E-4</v>
      </c>
      <c r="AI184">
        <f t="shared" si="111"/>
        <v>0.41231463484258424</v>
      </c>
      <c r="AJ184">
        <f t="shared" si="112"/>
        <v>0.29984618341453462</v>
      </c>
      <c r="AK184">
        <f t="shared" si="113"/>
        <v>0.22350736601972029</v>
      </c>
      <c r="AL184">
        <f t="shared" si="114"/>
        <v>2.7781677337312378</v>
      </c>
      <c r="AM184">
        <f t="shared" si="115"/>
        <v>5.4424953729364516</v>
      </c>
      <c r="AN184" s="100">
        <f t="shared" si="124"/>
        <v>46.389123871007563</v>
      </c>
      <c r="AO184" s="100">
        <f t="shared" si="124"/>
        <v>46.383985564424961</v>
      </c>
      <c r="AP184" s="100">
        <f t="shared" si="124"/>
        <v>46.394995934326182</v>
      </c>
      <c r="AQ184" s="100">
        <f t="shared" si="124"/>
        <v>46.371265722895707</v>
      </c>
      <c r="AR184" s="100">
        <f t="shared" si="124"/>
        <v>46.421799958269887</v>
      </c>
      <c r="AS184" s="100">
        <f t="shared" si="124"/>
        <v>46.311130557601665</v>
      </c>
      <c r="AT184" s="100">
        <f t="shared" si="124"/>
        <v>46.541318835152914</v>
      </c>
      <c r="AU184" s="100">
        <f t="shared" si="117"/>
        <v>45.965208166071157</v>
      </c>
      <c r="AW184" s="65"/>
      <c r="AX184" s="71"/>
    </row>
    <row r="185" spans="1:50">
      <c r="A185" s="48" t="s">
        <v>529</v>
      </c>
      <c r="B185" s="49" t="s">
        <v>79</v>
      </c>
      <c r="C185" s="48">
        <v>44087.620999999999</v>
      </c>
      <c r="D185" s="48" t="s">
        <v>107</v>
      </c>
      <c r="E185">
        <f t="shared" si="101"/>
        <v>7165.9732076378768</v>
      </c>
      <c r="F185">
        <f t="shared" si="102"/>
        <v>7166</v>
      </c>
      <c r="G185">
        <f t="shared" si="103"/>
        <v>-9.1310880015953444E-3</v>
      </c>
      <c r="I185">
        <f t="shared" si="120"/>
        <v>-9.1310880015953444E-3</v>
      </c>
      <c r="O185">
        <f t="shared" ca="1" si="123"/>
        <v>-1.4991530538715504E-2</v>
      </c>
      <c r="Q185" s="2">
        <f t="shared" si="104"/>
        <v>29069.120999999999</v>
      </c>
      <c r="S185" s="3">
        <f t="shared" si="121"/>
        <v>0.1</v>
      </c>
      <c r="Z185">
        <f t="shared" si="105"/>
        <v>7166</v>
      </c>
      <c r="AA185" s="100">
        <f t="shared" si="106"/>
        <v>-3.4901303158121179E-3</v>
      </c>
      <c r="AB185" s="100">
        <f t="shared" si="107"/>
        <v>-1.1773843476031307E-2</v>
      </c>
      <c r="AC185" s="100">
        <f t="shared" si="108"/>
        <v>-9.1310880015953444E-3</v>
      </c>
      <c r="AD185" s="100">
        <f t="shared" si="118"/>
        <v>-5.6409576857832265E-3</v>
      </c>
      <c r="AE185" s="100">
        <f t="shared" si="109"/>
        <v>3.1820403612796856E-6</v>
      </c>
      <c r="AF185">
        <f t="shared" si="119"/>
        <v>-9.1310880015953444E-3</v>
      </c>
      <c r="AG185" s="101"/>
      <c r="AH185">
        <f t="shared" si="110"/>
        <v>2.6427554744359637E-3</v>
      </c>
      <c r="AI185">
        <f t="shared" si="111"/>
        <v>0.38516212226575397</v>
      </c>
      <c r="AJ185">
        <f t="shared" si="112"/>
        <v>0.4414228377045365</v>
      </c>
      <c r="AK185">
        <f t="shared" si="113"/>
        <v>0.13154472695067124</v>
      </c>
      <c r="AL185">
        <f t="shared" si="114"/>
        <v>2.9308200645231208</v>
      </c>
      <c r="AM185">
        <f t="shared" si="115"/>
        <v>9.4537451008789954</v>
      </c>
      <c r="AN185" s="100">
        <f t="shared" si="124"/>
        <v>46.687813729037309</v>
      </c>
      <c r="AO185" s="100">
        <f t="shared" si="124"/>
        <v>46.674446862532122</v>
      </c>
      <c r="AP185" s="100">
        <f t="shared" si="124"/>
        <v>46.697919559786939</v>
      </c>
      <c r="AQ185" s="100">
        <f t="shared" si="124"/>
        <v>46.656523391566154</v>
      </c>
      <c r="AR185" s="100">
        <f t="shared" si="124"/>
        <v>46.729009059378306</v>
      </c>
      <c r="AS185" s="100">
        <f t="shared" si="124"/>
        <v>46.600310631997949</v>
      </c>
      <c r="AT185" s="100">
        <f t="shared" si="124"/>
        <v>46.824126086213916</v>
      </c>
      <c r="AU185" s="100">
        <f t="shared" si="117"/>
        <v>46.414643513874715</v>
      </c>
      <c r="AW185" s="65"/>
      <c r="AX185" s="71"/>
    </row>
    <row r="186" spans="1:50">
      <c r="A186" s="48" t="s">
        <v>532</v>
      </c>
      <c r="B186" s="49" t="s">
        <v>79</v>
      </c>
      <c r="C186" s="48">
        <v>44132.614000000001</v>
      </c>
      <c r="D186" s="48" t="s">
        <v>107</v>
      </c>
      <c r="E186">
        <f t="shared" si="101"/>
        <v>7297.9912923050861</v>
      </c>
      <c r="F186">
        <f t="shared" si="102"/>
        <v>7298</v>
      </c>
      <c r="G186">
        <f t="shared" si="103"/>
        <v>-2.9676639969693497E-3</v>
      </c>
      <c r="I186">
        <f t="shared" si="120"/>
        <v>-2.9676639969693497E-3</v>
      </c>
      <c r="O186">
        <f t="shared" ca="1" si="123"/>
        <v>-1.4823558954269712E-2</v>
      </c>
      <c r="Q186" s="2">
        <f t="shared" si="104"/>
        <v>29114.114000000001</v>
      </c>
      <c r="S186" s="3">
        <f t="shared" si="121"/>
        <v>0.1</v>
      </c>
      <c r="Z186">
        <f t="shared" si="105"/>
        <v>7298</v>
      </c>
      <c r="AA186" s="100">
        <f t="shared" si="106"/>
        <v>-3.0460474437686152E-3</v>
      </c>
      <c r="AB186" s="100">
        <f t="shared" si="107"/>
        <v>-6.0991607567353976E-3</v>
      </c>
      <c r="AC186" s="100">
        <f t="shared" si="108"/>
        <v>-2.9676639969693497E-3</v>
      </c>
      <c r="AD186" s="100">
        <f t="shared" si="118"/>
        <v>7.8383446799265566E-5</v>
      </c>
      <c r="AE186" s="100">
        <f t="shared" si="109"/>
        <v>6.1439647321332956E-10</v>
      </c>
      <c r="AF186">
        <f t="shared" si="119"/>
        <v>-2.9676639969693497E-3</v>
      </c>
      <c r="AG186" s="101"/>
      <c r="AH186">
        <f t="shared" si="110"/>
        <v>3.1314967597660479E-3</v>
      </c>
      <c r="AI186">
        <f t="shared" si="111"/>
        <v>0.38100111569363881</v>
      </c>
      <c r="AJ186">
        <f t="shared" si="112"/>
        <v>0.47202677773198431</v>
      </c>
      <c r="AK186">
        <f t="shared" si="113"/>
        <v>0.11031777877005344</v>
      </c>
      <c r="AL186">
        <f t="shared" si="114"/>
        <v>2.9652247037226465</v>
      </c>
      <c r="AM186">
        <f t="shared" si="115"/>
        <v>11.310518924871591</v>
      </c>
      <c r="AN186" s="100">
        <f t="shared" si="124"/>
        <v>46.757662426472805</v>
      </c>
      <c r="AO186" s="100">
        <f t="shared" si="124"/>
        <v>46.743645125984855</v>
      </c>
      <c r="AP186" s="100">
        <f t="shared" si="124"/>
        <v>46.767541958869792</v>
      </c>
      <c r="AQ186" s="100">
        <f t="shared" si="124"/>
        <v>46.726665136720776</v>
      </c>
      <c r="AR186" s="100">
        <f t="shared" si="124"/>
        <v>46.796209097417403</v>
      </c>
      <c r="AS186" s="100">
        <f t="shared" si="124"/>
        <v>46.676676832074385</v>
      </c>
      <c r="AT186" s="100">
        <f t="shared" si="124"/>
        <v>46.879108601101343</v>
      </c>
      <c r="AU186" s="100">
        <f t="shared" si="117"/>
        <v>46.524302415741758</v>
      </c>
      <c r="AW186" s="65"/>
      <c r="AX186" s="71"/>
    </row>
    <row r="187" spans="1:50">
      <c r="A187" s="48" t="s">
        <v>532</v>
      </c>
      <c r="B187" s="49" t="s">
        <v>93</v>
      </c>
      <c r="C187" s="48">
        <v>44164.459000000003</v>
      </c>
      <c r="D187" s="48" t="s">
        <v>107</v>
      </c>
      <c r="E187">
        <f t="shared" si="101"/>
        <v>7391.4306252285905</v>
      </c>
      <c r="F187">
        <f t="shared" si="102"/>
        <v>7391.5</v>
      </c>
      <c r="G187">
        <f t="shared" si="103"/>
        <v>-2.364357199985534E-2</v>
      </c>
      <c r="I187">
        <f t="shared" si="120"/>
        <v>-2.364357199985534E-2</v>
      </c>
      <c r="O187">
        <f t="shared" ca="1" si="123"/>
        <v>-1.4704579081953943E-2</v>
      </c>
      <c r="Q187" s="2">
        <f t="shared" si="104"/>
        <v>29145.959000000003</v>
      </c>
      <c r="S187" s="3">
        <f t="shared" si="121"/>
        <v>0.1</v>
      </c>
      <c r="Z187">
        <f t="shared" si="105"/>
        <v>7391.5</v>
      </c>
      <c r="AA187" s="100">
        <f t="shared" si="106"/>
        <v>-2.7441405581607068E-3</v>
      </c>
      <c r="AB187" s="100">
        <f t="shared" si="107"/>
        <v>-2.7107692356839581E-2</v>
      </c>
      <c r="AC187" s="100">
        <f t="shared" si="108"/>
        <v>-2.364357199985534E-2</v>
      </c>
      <c r="AD187" s="100">
        <f t="shared" si="118"/>
        <v>-2.0899431441694632E-2</v>
      </c>
      <c r="AE187" s="100">
        <f t="shared" si="109"/>
        <v>4.3678623458609416E-5</v>
      </c>
      <c r="AF187">
        <f t="shared" si="119"/>
        <v>-2.364357199985534E-2</v>
      </c>
      <c r="AG187" s="101"/>
      <c r="AH187">
        <f t="shared" si="110"/>
        <v>3.464120356984241E-3</v>
      </c>
      <c r="AI187">
        <f t="shared" si="111"/>
        <v>0.37854750197545772</v>
      </c>
      <c r="AJ187">
        <f t="shared" si="112"/>
        <v>0.4929056318962094</v>
      </c>
      <c r="AK187">
        <f t="shared" si="113"/>
        <v>9.5532318009847753E-2</v>
      </c>
      <c r="AL187">
        <f t="shared" si="114"/>
        <v>2.9890624144587359</v>
      </c>
      <c r="AM187">
        <f t="shared" si="115"/>
        <v>13.086722527949052</v>
      </c>
      <c r="AN187" s="100">
        <f t="shared" si="124"/>
        <v>46.80647519128599</v>
      </c>
      <c r="AO187" s="100">
        <f t="shared" si="124"/>
        <v>46.792620459521054</v>
      </c>
      <c r="AP187" s="100">
        <f t="shared" si="124"/>
        <v>46.815832101061297</v>
      </c>
      <c r="AQ187" s="100">
        <f t="shared" si="124"/>
        <v>46.776839635986235</v>
      </c>
      <c r="AR187" s="100">
        <f t="shared" si="124"/>
        <v>46.842064173056244</v>
      </c>
      <c r="AS187" s="100">
        <f t="shared" si="124"/>
        <v>46.732096814589113</v>
      </c>
      <c r="AT187" s="100">
        <f t="shared" si="124"/>
        <v>46.915434950231607</v>
      </c>
      <c r="AU187" s="100">
        <f t="shared" si="117"/>
        <v>46.60197747123091</v>
      </c>
      <c r="AW187" s="65"/>
      <c r="AX187" s="71"/>
    </row>
    <row r="188" spans="1:50">
      <c r="A188" s="48" t="s">
        <v>532</v>
      </c>
      <c r="B188" s="49" t="s">
        <v>93</v>
      </c>
      <c r="C188" s="48">
        <v>44165.506000000001</v>
      </c>
      <c r="D188" s="48" t="s">
        <v>107</v>
      </c>
      <c r="E188">
        <f t="shared" si="101"/>
        <v>7394.5027238805233</v>
      </c>
      <c r="F188">
        <f t="shared" si="102"/>
        <v>7394.5</v>
      </c>
      <c r="G188">
        <f t="shared" si="103"/>
        <v>9.2832399968756363E-4</v>
      </c>
      <c r="I188">
        <f t="shared" si="120"/>
        <v>9.2832399968756363E-4</v>
      </c>
      <c r="O188">
        <f t="shared" ca="1" si="123"/>
        <v>-1.4700761545943811E-2</v>
      </c>
      <c r="Q188" s="2">
        <f t="shared" si="104"/>
        <v>29147.006000000001</v>
      </c>
      <c r="S188" s="3">
        <f t="shared" si="121"/>
        <v>0.1</v>
      </c>
      <c r="Z188">
        <f t="shared" si="105"/>
        <v>7394.5</v>
      </c>
      <c r="AA188" s="100">
        <f t="shared" si="106"/>
        <v>-2.7346325209229036E-3</v>
      </c>
      <c r="AB188" s="100">
        <f t="shared" si="107"/>
        <v>-2.5462773756716314E-3</v>
      </c>
      <c r="AC188" s="100">
        <f t="shared" si="108"/>
        <v>9.2832399968756363E-4</v>
      </c>
      <c r="AD188" s="100">
        <f t="shared" si="118"/>
        <v>3.6629565206104673E-3</v>
      </c>
      <c r="AE188" s="100">
        <f t="shared" si="109"/>
        <v>1.3417250471882742E-6</v>
      </c>
      <c r="AF188">
        <f t="shared" si="119"/>
        <v>9.2832399968756363E-4</v>
      </c>
      <c r="AG188" s="101"/>
      <c r="AH188">
        <f t="shared" si="110"/>
        <v>3.474601375359195E-3</v>
      </c>
      <c r="AI188">
        <f t="shared" si="111"/>
        <v>0.37847525756387324</v>
      </c>
      <c r="AJ188">
        <f t="shared" si="112"/>
        <v>0.49356509946492966</v>
      </c>
      <c r="AK188">
        <f t="shared" si="113"/>
        <v>9.5061167807809932E-2</v>
      </c>
      <c r="AL188">
        <f t="shared" si="114"/>
        <v>2.9898205139059928</v>
      </c>
      <c r="AM188">
        <f t="shared" si="115"/>
        <v>13.152344027437179</v>
      </c>
      <c r="AN188" s="100">
        <f t="shared" si="124"/>
        <v>46.808032614408084</v>
      </c>
      <c r="AO188" s="100">
        <f t="shared" si="124"/>
        <v>46.794192312450107</v>
      </c>
      <c r="AP188" s="100">
        <f t="shared" si="124"/>
        <v>46.81736788516033</v>
      </c>
      <c r="AQ188" s="100">
        <f t="shared" si="124"/>
        <v>46.778456816697918</v>
      </c>
      <c r="AR188" s="100">
        <f t="shared" si="124"/>
        <v>46.84351278169688</v>
      </c>
      <c r="AS188" s="100">
        <f t="shared" si="124"/>
        <v>46.733892092698319</v>
      </c>
      <c r="AT188" s="100">
        <f t="shared" si="124"/>
        <v>46.916567838760962</v>
      </c>
      <c r="AU188" s="100">
        <f t="shared" si="117"/>
        <v>46.604469719000612</v>
      </c>
      <c r="AW188" s="65"/>
      <c r="AX188" s="71"/>
    </row>
    <row r="189" spans="1:50">
      <c r="A189" s="48" t="s">
        <v>540</v>
      </c>
      <c r="B189" s="49" t="s">
        <v>79</v>
      </c>
      <c r="C189" s="48">
        <v>44267.232000000004</v>
      </c>
      <c r="D189" s="48" t="s">
        <v>107</v>
      </c>
      <c r="E189">
        <f t="shared" si="101"/>
        <v>7692.9863031229879</v>
      </c>
      <c r="F189">
        <f t="shared" si="102"/>
        <v>7693</v>
      </c>
      <c r="G189">
        <f t="shared" si="103"/>
        <v>-4.6680239975103177E-3</v>
      </c>
      <c r="I189">
        <f t="shared" si="120"/>
        <v>-4.6680239975103177E-3</v>
      </c>
      <c r="O189">
        <f t="shared" ca="1" si="123"/>
        <v>-1.4320916712935715E-2</v>
      </c>
      <c r="Q189" s="2">
        <f t="shared" si="104"/>
        <v>29248.732000000004</v>
      </c>
      <c r="S189" s="3">
        <f t="shared" si="121"/>
        <v>0.1</v>
      </c>
      <c r="Z189">
        <f t="shared" si="105"/>
        <v>7693</v>
      </c>
      <c r="AA189" s="100">
        <f t="shared" si="106"/>
        <v>-1.8456512415952865E-3</v>
      </c>
      <c r="AB189" s="100">
        <f t="shared" si="107"/>
        <v>-9.1245069320257353E-3</v>
      </c>
      <c r="AC189" s="100">
        <f t="shared" si="108"/>
        <v>-4.6680239975103177E-3</v>
      </c>
      <c r="AD189" s="100">
        <f t="shared" si="118"/>
        <v>-2.8223727559150312E-3</v>
      </c>
      <c r="AE189" s="100">
        <f t="shared" si="109"/>
        <v>7.9657879733314079E-7</v>
      </c>
      <c r="AF189">
        <f t="shared" si="119"/>
        <v>-4.6680239975103177E-3</v>
      </c>
      <c r="AG189" s="101"/>
      <c r="AH189">
        <f t="shared" si="110"/>
        <v>4.4564829345154176E-3</v>
      </c>
      <c r="AI189">
        <f t="shared" si="111"/>
        <v>0.37316418763783898</v>
      </c>
      <c r="AJ189">
        <f t="shared" si="112"/>
        <v>0.55624113084477678</v>
      </c>
      <c r="AK189">
        <f t="shared" si="113"/>
        <v>4.9056043720911498E-2</v>
      </c>
      <c r="AL189">
        <f t="shared" si="114"/>
        <v>3.0634920414411257</v>
      </c>
      <c r="AM189">
        <f t="shared" si="115"/>
        <v>25.594975814347226</v>
      </c>
      <c r="AN189" s="100">
        <f t="shared" si="124"/>
        <v>46.960582986084141</v>
      </c>
      <c r="AO189" s="100">
        <f t="shared" si="124"/>
        <v>46.951047681965051</v>
      </c>
      <c r="AP189" s="100">
        <f t="shared" si="124"/>
        <v>46.966422471960946</v>
      </c>
      <c r="AQ189" s="100">
        <f t="shared" si="124"/>
        <v>46.94161187729388</v>
      </c>
      <c r="AR189" s="100">
        <f t="shared" si="124"/>
        <v>46.98159995326801</v>
      </c>
      <c r="AS189" s="100">
        <f t="shared" si="124"/>
        <v>46.917007925249685</v>
      </c>
      <c r="AT189" s="100">
        <f t="shared" si="124"/>
        <v>47.021029708425161</v>
      </c>
      <c r="AU189" s="100">
        <f t="shared" si="117"/>
        <v>46.852448372086315</v>
      </c>
      <c r="AW189" s="65"/>
      <c r="AX189" s="71"/>
    </row>
    <row r="190" spans="1:50">
      <c r="A190" s="48" t="s">
        <v>543</v>
      </c>
      <c r="B190" s="49" t="s">
        <v>93</v>
      </c>
      <c r="C190" s="48">
        <v>44472.576000000001</v>
      </c>
      <c r="D190" s="48" t="s">
        <v>107</v>
      </c>
      <c r="E190">
        <f t="shared" si="101"/>
        <v>8295.5049521995516</v>
      </c>
      <c r="F190">
        <f t="shared" si="102"/>
        <v>8295.5</v>
      </c>
      <c r="G190">
        <f t="shared" si="103"/>
        <v>1.6877559974091128E-3</v>
      </c>
      <c r="I190">
        <f t="shared" si="120"/>
        <v>1.6877559974091128E-3</v>
      </c>
      <c r="O190">
        <f t="shared" ca="1" si="123"/>
        <v>-1.3554228230900947E-2</v>
      </c>
      <c r="Q190" s="2">
        <f t="shared" si="104"/>
        <v>29454.076000000001</v>
      </c>
      <c r="S190" s="3">
        <f t="shared" si="121"/>
        <v>0.1</v>
      </c>
      <c r="Z190">
        <f t="shared" si="105"/>
        <v>8295.5</v>
      </c>
      <c r="AA190" s="100">
        <f t="shared" si="106"/>
        <v>-3.9542410805344565E-4</v>
      </c>
      <c r="AB190" s="100">
        <f t="shared" si="107"/>
        <v>-4.3828737431785879E-3</v>
      </c>
      <c r="AC190" s="100">
        <f t="shared" si="108"/>
        <v>1.6877559974091128E-3</v>
      </c>
      <c r="AD190" s="100">
        <f t="shared" si="118"/>
        <v>2.0831801054625584E-3</v>
      </c>
      <c r="AE190" s="100">
        <f t="shared" si="109"/>
        <v>4.3396393517949966E-7</v>
      </c>
      <c r="AF190">
        <f t="shared" si="119"/>
        <v>1.6877559974091128E-3</v>
      </c>
      <c r="AG190" s="101"/>
      <c r="AH190">
        <f t="shared" si="110"/>
        <v>6.0706297405877007E-3</v>
      </c>
      <c r="AI190">
        <f t="shared" si="111"/>
        <v>0.37260814584859436</v>
      </c>
      <c r="AJ190">
        <f t="shared" si="112"/>
        <v>0.66966299237424554</v>
      </c>
      <c r="AK190">
        <f t="shared" si="113"/>
        <v>-4.1341171122015116E-2</v>
      </c>
      <c r="AL190">
        <f t="shared" si="114"/>
        <v>-3.0757940748074897</v>
      </c>
      <c r="AM190">
        <f t="shared" si="115"/>
        <v>-30.384826077280689</v>
      </c>
      <c r="AN190" s="100">
        <f t="shared" si="124"/>
        <v>47.261541784351401</v>
      </c>
      <c r="AO190" s="100">
        <f t="shared" si="124"/>
        <v>47.269827010376041</v>
      </c>
      <c r="AP190" s="100">
        <f t="shared" si="124"/>
        <v>47.25652080437515</v>
      </c>
      <c r="AQ190" s="100">
        <f t="shared" si="124"/>
        <v>47.27790331356529</v>
      </c>
      <c r="AR190" s="100">
        <f t="shared" si="124"/>
        <v>47.243572848868659</v>
      </c>
      <c r="AS190" s="100">
        <f t="shared" si="124"/>
        <v>47.298778416488616</v>
      </c>
      <c r="AT190" s="100">
        <f t="shared" si="124"/>
        <v>47.210193596257596</v>
      </c>
      <c r="AU190" s="100">
        <f t="shared" si="117"/>
        <v>47.352974799168834</v>
      </c>
      <c r="AV190" s="100"/>
      <c r="AW190" s="65"/>
      <c r="AX190" s="71"/>
    </row>
    <row r="191" spans="1:50">
      <c r="A191" s="48" t="s">
        <v>543</v>
      </c>
      <c r="B191" s="49" t="s">
        <v>93</v>
      </c>
      <c r="C191" s="48">
        <v>44475.642</v>
      </c>
      <c r="D191" s="48" t="s">
        <v>107</v>
      </c>
      <c r="E191">
        <f t="shared" si="101"/>
        <v>8304.5011837820093</v>
      </c>
      <c r="F191">
        <f t="shared" si="102"/>
        <v>8304.5</v>
      </c>
      <c r="G191">
        <f t="shared" si="103"/>
        <v>4.0344399894820526E-4</v>
      </c>
      <c r="I191">
        <f t="shared" si="120"/>
        <v>4.0344399894820526E-4</v>
      </c>
      <c r="O191">
        <f t="shared" ca="1" si="123"/>
        <v>-1.3542775622870552E-2</v>
      </c>
      <c r="Q191" s="2">
        <f t="shared" si="104"/>
        <v>29457.142</v>
      </c>
      <c r="S191" s="3">
        <f t="shared" si="121"/>
        <v>0.1</v>
      </c>
      <c r="Z191">
        <f t="shared" si="105"/>
        <v>8304.5</v>
      </c>
      <c r="AA191" s="100">
        <f t="shared" si="106"/>
        <v>-3.7723510914273138E-4</v>
      </c>
      <c r="AB191" s="100">
        <f t="shared" si="107"/>
        <v>-5.6875841485454198E-3</v>
      </c>
      <c r="AC191" s="100">
        <f t="shared" si="108"/>
        <v>4.0344399894820526E-4</v>
      </c>
      <c r="AD191" s="100">
        <f t="shared" si="118"/>
        <v>7.8067910809093664E-4</v>
      </c>
      <c r="AE191" s="100">
        <f t="shared" si="109"/>
        <v>6.0945986980966033E-8</v>
      </c>
      <c r="AF191">
        <f t="shared" si="119"/>
        <v>4.0344399894820526E-4</v>
      </c>
      <c r="AG191" s="101"/>
      <c r="AH191">
        <f t="shared" si="110"/>
        <v>6.091028147493625E-3</v>
      </c>
      <c r="AI191">
        <f t="shared" si="111"/>
        <v>0.37269920791557831</v>
      </c>
      <c r="AJ191">
        <f t="shared" si="112"/>
        <v>0.67127082163076823</v>
      </c>
      <c r="AK191">
        <f t="shared" si="113"/>
        <v>-4.2700671371016193E-2</v>
      </c>
      <c r="AL191">
        <f t="shared" si="114"/>
        <v>-3.0736270106726309</v>
      </c>
      <c r="AM191">
        <f t="shared" si="115"/>
        <v>-29.415304068476921</v>
      </c>
      <c r="AN191" s="100">
        <f t="shared" si="124"/>
        <v>47.266063736743831</v>
      </c>
      <c r="AO191" s="100">
        <f t="shared" si="124"/>
        <v>47.274578629578748</v>
      </c>
      <c r="AP191" s="100">
        <f t="shared" si="124"/>
        <v>47.260894673700733</v>
      </c>
      <c r="AQ191" s="100">
        <f t="shared" si="124"/>
        <v>47.28289935433417</v>
      </c>
      <c r="AR191" s="100">
        <f t="shared" si="124"/>
        <v>47.247547672279303</v>
      </c>
      <c r="AS191" s="100">
        <f t="shared" si="124"/>
        <v>47.3044371836286</v>
      </c>
      <c r="AT191" s="100">
        <f t="shared" si="124"/>
        <v>47.213096168558245</v>
      </c>
      <c r="AU191" s="100">
        <f t="shared" si="117"/>
        <v>47.360451542477954</v>
      </c>
      <c r="AW191" s="65"/>
      <c r="AX191" s="71"/>
    </row>
    <row r="192" spans="1:50">
      <c r="A192" s="48" t="s">
        <v>548</v>
      </c>
      <c r="B192" s="49" t="s">
        <v>93</v>
      </c>
      <c r="C192" s="48">
        <v>44555.394999999997</v>
      </c>
      <c r="D192" s="48" t="s">
        <v>107</v>
      </c>
      <c r="E192">
        <f t="shared" si="101"/>
        <v>8538.5117700168248</v>
      </c>
      <c r="F192">
        <f t="shared" si="102"/>
        <v>8538.5</v>
      </c>
      <c r="G192">
        <f t="shared" si="103"/>
        <v>4.0113319919328205E-3</v>
      </c>
      <c r="I192">
        <f t="shared" si="120"/>
        <v>4.0113319919328205E-3</v>
      </c>
      <c r="O192">
        <f t="shared" ca="1" si="123"/>
        <v>-1.3245007814080285E-2</v>
      </c>
      <c r="Q192" s="2">
        <f t="shared" si="104"/>
        <v>29536.894999999997</v>
      </c>
      <c r="S192" s="3">
        <f t="shared" si="121"/>
        <v>0.1</v>
      </c>
      <c r="Z192">
        <f t="shared" si="105"/>
        <v>8538.5</v>
      </c>
      <c r="AA192" s="100">
        <f t="shared" si="106"/>
        <v>5.7639407029947028E-5</v>
      </c>
      <c r="AB192" s="100">
        <f t="shared" si="107"/>
        <v>-2.5695440311195661E-3</v>
      </c>
      <c r="AC192" s="100">
        <f t="shared" si="108"/>
        <v>4.0113319919328205E-3</v>
      </c>
      <c r="AD192" s="100">
        <f t="shared" si="118"/>
        <v>3.9536925849028735E-3</v>
      </c>
      <c r="AE192" s="100">
        <f t="shared" si="109"/>
        <v>1.5631685055915967E-6</v>
      </c>
      <c r="AF192">
        <f t="shared" si="119"/>
        <v>4.0113319919328205E-3</v>
      </c>
      <c r="AG192" s="101"/>
      <c r="AH192">
        <f t="shared" si="110"/>
        <v>6.5808760230523866E-3</v>
      </c>
      <c r="AI192">
        <f t="shared" si="111"/>
        <v>0.37616219493087821</v>
      </c>
      <c r="AJ192">
        <f t="shared" si="112"/>
        <v>0.71251059390197224</v>
      </c>
      <c r="AK192">
        <f t="shared" si="113"/>
        <v>-7.8460334257628314E-2</v>
      </c>
      <c r="AL192">
        <f t="shared" si="114"/>
        <v>-3.0164791771347965</v>
      </c>
      <c r="AM192">
        <f t="shared" si="115"/>
        <v>-15.96463049951211</v>
      </c>
      <c r="AN192" s="100">
        <f t="shared" si="124"/>
        <v>47.384801362386568</v>
      </c>
      <c r="AO192" s="100">
        <f t="shared" si="124"/>
        <v>47.397749246581789</v>
      </c>
      <c r="AP192" s="100">
        <f t="shared" si="124"/>
        <v>47.376421425072003</v>
      </c>
      <c r="AQ192" s="100">
        <f t="shared" si="124"/>
        <v>47.411620495551666</v>
      </c>
      <c r="AR192" s="100">
        <f t="shared" si="124"/>
        <v>47.353701875618441</v>
      </c>
      <c r="AS192" s="100">
        <f t="shared" si="124"/>
        <v>47.449525640098102</v>
      </c>
      <c r="AT192" s="100">
        <f t="shared" si="124"/>
        <v>47.29219147808459</v>
      </c>
      <c r="AU192" s="100">
        <f t="shared" si="117"/>
        <v>47.554846868514979</v>
      </c>
      <c r="AW192" s="65"/>
      <c r="AX192" s="71"/>
    </row>
    <row r="193" spans="1:50">
      <c r="A193" s="48" t="s">
        <v>552</v>
      </c>
      <c r="B193" s="49" t="s">
        <v>93</v>
      </c>
      <c r="C193" s="48">
        <v>44582.328000000001</v>
      </c>
      <c r="D193" s="48" t="s">
        <v>107</v>
      </c>
      <c r="E193">
        <f t="shared" si="101"/>
        <v>8617.5383535818764</v>
      </c>
      <c r="F193">
        <f t="shared" si="102"/>
        <v>8617.5</v>
      </c>
      <c r="G193">
        <f t="shared" si="103"/>
        <v>1.3071260000288021E-2</v>
      </c>
      <c r="I193">
        <f t="shared" si="120"/>
        <v>1.3071260000288021E-2</v>
      </c>
      <c r="O193">
        <f t="shared" ca="1" si="123"/>
        <v>-1.3144479365813486E-2</v>
      </c>
      <c r="Q193" s="2">
        <f t="shared" si="104"/>
        <v>29563.828000000001</v>
      </c>
      <c r="S193" s="3">
        <f t="shared" si="121"/>
        <v>0.1</v>
      </c>
      <c r="Z193">
        <f t="shared" si="105"/>
        <v>8617.5</v>
      </c>
      <c r="AA193" s="100">
        <f t="shared" si="106"/>
        <v>1.8704863565068182E-4</v>
      </c>
      <c r="AB193" s="100">
        <f t="shared" si="107"/>
        <v>6.3434900133129933E-3</v>
      </c>
      <c r="AC193" s="100">
        <f t="shared" si="108"/>
        <v>1.3071260000288021E-2</v>
      </c>
      <c r="AD193" s="100">
        <f t="shared" si="118"/>
        <v>1.2884211364637339E-2</v>
      </c>
      <c r="AE193" s="100">
        <f t="shared" si="109"/>
        <v>1.6600290248864999E-5</v>
      </c>
      <c r="AF193">
        <f t="shared" si="119"/>
        <v>1.3071260000288021E-2</v>
      </c>
      <c r="AG193" s="101"/>
      <c r="AH193">
        <f t="shared" si="110"/>
        <v>6.7277699869750275E-3</v>
      </c>
      <c r="AI193">
        <f t="shared" si="111"/>
        <v>0.37783168021367874</v>
      </c>
      <c r="AJ193">
        <f t="shared" si="112"/>
        <v>0.72621590177004769</v>
      </c>
      <c r="AK193">
        <f t="shared" si="113"/>
        <v>-9.0753583618192385E-2</v>
      </c>
      <c r="AL193">
        <f t="shared" si="114"/>
        <v>-2.9967475718687759</v>
      </c>
      <c r="AM193">
        <f t="shared" si="115"/>
        <v>-13.783706495505136</v>
      </c>
      <c r="AN193" s="100">
        <f t="shared" si="124"/>
        <v>47.425502630136961</v>
      </c>
      <c r="AO193" s="100">
        <f t="shared" si="124"/>
        <v>47.439183499364482</v>
      </c>
      <c r="AP193" s="100">
        <f t="shared" si="124"/>
        <v>47.416379371256703</v>
      </c>
      <c r="AQ193" s="100">
        <f t="shared" si="124"/>
        <v>47.45448473330066</v>
      </c>
      <c r="AR193" s="100">
        <f t="shared" si="124"/>
        <v>47.391057921596314</v>
      </c>
      <c r="AS193" s="100">
        <f t="shared" si="124"/>
        <v>47.497391920161149</v>
      </c>
      <c r="AT193" s="100">
        <f t="shared" si="124"/>
        <v>47.320921478390986</v>
      </c>
      <c r="AU193" s="100">
        <f t="shared" si="117"/>
        <v>47.62047605978389</v>
      </c>
      <c r="AV193" s="100"/>
      <c r="AW193" s="65"/>
      <c r="AX193" s="71"/>
    </row>
    <row r="194" spans="1:50">
      <c r="A194" s="48" t="s">
        <v>552</v>
      </c>
      <c r="B194" s="49" t="s">
        <v>93</v>
      </c>
      <c r="C194" s="48">
        <v>44583.334000000003</v>
      </c>
      <c r="D194" s="48" t="s">
        <v>107</v>
      </c>
      <c r="E194">
        <f t="shared" si="101"/>
        <v>8620.4901503763849</v>
      </c>
      <c r="F194">
        <f t="shared" si="102"/>
        <v>8620.5</v>
      </c>
      <c r="G194">
        <f t="shared" si="103"/>
        <v>-3.3568439976079389E-3</v>
      </c>
      <c r="I194">
        <f t="shared" si="120"/>
        <v>-3.3568439976079389E-3</v>
      </c>
      <c r="O194">
        <f t="shared" ca="1" si="123"/>
        <v>-1.3140661829803354E-2</v>
      </c>
      <c r="Q194" s="2">
        <f t="shared" si="104"/>
        <v>29564.834000000003</v>
      </c>
      <c r="S194" s="3">
        <f t="shared" si="121"/>
        <v>0.1</v>
      </c>
      <c r="Z194">
        <f t="shared" si="105"/>
        <v>8620.5</v>
      </c>
      <c r="AA194" s="100">
        <f t="shared" si="106"/>
        <v>1.9177958499510487E-4</v>
      </c>
      <c r="AB194" s="100">
        <f t="shared" si="107"/>
        <v>-1.0089998219944982E-2</v>
      </c>
      <c r="AC194" s="100">
        <f t="shared" si="108"/>
        <v>-3.3568439976079389E-3</v>
      </c>
      <c r="AD194" s="100">
        <f t="shared" si="118"/>
        <v>-3.5486235826030438E-3</v>
      </c>
      <c r="AE194" s="100">
        <f t="shared" si="109"/>
        <v>1.2592729331006463E-6</v>
      </c>
      <c r="AF194">
        <f t="shared" si="119"/>
        <v>-3.3568439976079389E-3</v>
      </c>
      <c r="AG194" s="101"/>
      <c r="AH194">
        <f t="shared" si="110"/>
        <v>6.7331542223370436E-3</v>
      </c>
      <c r="AI194">
        <f t="shared" si="111"/>
        <v>0.37790032687894448</v>
      </c>
      <c r="AJ194">
        <f t="shared" si="112"/>
        <v>0.72673435853410173</v>
      </c>
      <c r="AK194">
        <f t="shared" si="113"/>
        <v>-9.1222956474530922E-2</v>
      </c>
      <c r="AL194">
        <f t="shared" si="114"/>
        <v>-2.9959931156957489</v>
      </c>
      <c r="AM194">
        <f t="shared" si="115"/>
        <v>-13.71203216475905</v>
      </c>
      <c r="AN194" s="100">
        <f t="shared" si="124"/>
        <v>47.427055215811244</v>
      </c>
      <c r="AO194" s="100">
        <f t="shared" si="124"/>
        <v>47.440755879868327</v>
      </c>
      <c r="AP194" s="100">
        <f t="shared" si="124"/>
        <v>47.417907618606357</v>
      </c>
      <c r="AQ194" s="100">
        <f t="shared" si="124"/>
        <v>47.456106157274043</v>
      </c>
      <c r="AR194" s="100">
        <f t="shared" si="124"/>
        <v>47.392494151005032</v>
      </c>
      <c r="AS194" s="100">
        <f t="shared" si="124"/>
        <v>47.499196475397198</v>
      </c>
      <c r="AT194" s="100">
        <f t="shared" si="124"/>
        <v>47.322036923395203</v>
      </c>
      <c r="AU194" s="100">
        <f t="shared" si="117"/>
        <v>47.622968307553599</v>
      </c>
      <c r="AW194" s="65"/>
      <c r="AX194" s="71"/>
    </row>
    <row r="195" spans="1:50">
      <c r="A195" s="48" t="s">
        <v>552</v>
      </c>
      <c r="B195" s="49" t="s">
        <v>93</v>
      </c>
      <c r="C195" s="48">
        <v>44598.337</v>
      </c>
      <c r="D195" s="48" t="s">
        <v>107</v>
      </c>
      <c r="E195">
        <f t="shared" si="101"/>
        <v>8664.5118276208832</v>
      </c>
      <c r="F195">
        <f t="shared" si="102"/>
        <v>8664.5</v>
      </c>
      <c r="G195">
        <f t="shared" si="103"/>
        <v>4.0309639953193255E-3</v>
      </c>
      <c r="I195">
        <f t="shared" si="120"/>
        <v>4.0309639953193255E-3</v>
      </c>
      <c r="O195">
        <f t="shared" ca="1" si="123"/>
        <v>-1.3084671301654758E-2</v>
      </c>
      <c r="Q195" s="2">
        <f t="shared" si="104"/>
        <v>29579.837</v>
      </c>
      <c r="S195" s="3">
        <f t="shared" si="121"/>
        <v>0.1</v>
      </c>
      <c r="Z195">
        <f t="shared" si="105"/>
        <v>8664.5</v>
      </c>
      <c r="AA195" s="100">
        <f t="shared" si="106"/>
        <v>2.5958620499597681E-4</v>
      </c>
      <c r="AB195" s="100">
        <f t="shared" si="107"/>
        <v>-2.779488499052179E-3</v>
      </c>
      <c r="AC195" s="100">
        <f t="shared" si="108"/>
        <v>4.0309639953193255E-3</v>
      </c>
      <c r="AD195" s="100">
        <f t="shared" si="118"/>
        <v>3.7713777903233487E-3</v>
      </c>
      <c r="AE195" s="100">
        <f t="shared" si="109"/>
        <v>1.4223290437344226E-6</v>
      </c>
      <c r="AF195">
        <f t="shared" si="119"/>
        <v>4.0309639953193255E-3</v>
      </c>
      <c r="AG195" s="101"/>
      <c r="AH195">
        <f t="shared" si="110"/>
        <v>6.8104524943715045E-3</v>
      </c>
      <c r="AI195">
        <f t="shared" si="111"/>
        <v>0.37895229635015504</v>
      </c>
      <c r="AJ195">
        <f t="shared" si="112"/>
        <v>0.73432177839213975</v>
      </c>
      <c r="AK195">
        <f t="shared" si="113"/>
        <v>-9.8129408825961328E-2</v>
      </c>
      <c r="AL195">
        <f t="shared" si="114"/>
        <v>-2.984881993352325</v>
      </c>
      <c r="AM195">
        <f t="shared" si="115"/>
        <v>-12.736244504321519</v>
      </c>
      <c r="AN195" s="100">
        <f t="shared" si="124"/>
        <v>47.449887195373847</v>
      </c>
      <c r="AO195" s="100">
        <f t="shared" si="124"/>
        <v>47.463810947478478</v>
      </c>
      <c r="AP195" s="100">
        <f t="shared" si="124"/>
        <v>47.440416516301525</v>
      </c>
      <c r="AQ195" s="100">
        <f t="shared" si="124"/>
        <v>47.479833859511203</v>
      </c>
      <c r="AR195" s="100">
        <f t="shared" si="124"/>
        <v>47.413714299212792</v>
      </c>
      <c r="AS195" s="100">
        <f t="shared" si="124"/>
        <v>47.525546766607498</v>
      </c>
      <c r="AT195" s="100">
        <f t="shared" si="124"/>
        <v>47.338615980976805</v>
      </c>
      <c r="AU195" s="100">
        <f t="shared" si="117"/>
        <v>47.659521274842611</v>
      </c>
      <c r="AW195" s="65"/>
      <c r="AX195" s="71"/>
    </row>
    <row r="196" spans="1:50">
      <c r="A196" s="48" t="s">
        <v>552</v>
      </c>
      <c r="B196" s="49" t="s">
        <v>93</v>
      </c>
      <c r="C196" s="48">
        <v>44613.319000000003</v>
      </c>
      <c r="D196" s="48" t="s">
        <v>107</v>
      </c>
      <c r="E196">
        <f t="shared" si="101"/>
        <v>8708.4718868408618</v>
      </c>
      <c r="F196">
        <f t="shared" si="102"/>
        <v>8708.5</v>
      </c>
      <c r="G196">
        <f t="shared" si="103"/>
        <v>-9.5812279978417791E-3</v>
      </c>
      <c r="I196">
        <f t="shared" si="120"/>
        <v>-9.5812279978417791E-3</v>
      </c>
      <c r="O196">
        <f t="shared" ca="1" si="123"/>
        <v>-1.3028680773506161E-2</v>
      </c>
      <c r="Q196" s="2">
        <f t="shared" si="104"/>
        <v>29594.819000000003</v>
      </c>
      <c r="S196" s="3">
        <f t="shared" si="121"/>
        <v>0.1</v>
      </c>
      <c r="Z196">
        <f t="shared" si="105"/>
        <v>8708.5</v>
      </c>
      <c r="AA196" s="100">
        <f t="shared" si="106"/>
        <v>3.2437708010178007E-4</v>
      </c>
      <c r="AB196" s="100">
        <f t="shared" si="107"/>
        <v>-1.6465794740464296E-2</v>
      </c>
      <c r="AC196" s="100">
        <f t="shared" si="108"/>
        <v>-9.5812279978417791E-3</v>
      </c>
      <c r="AD196" s="100">
        <f t="shared" si="118"/>
        <v>-9.9056050779435592E-3</v>
      </c>
      <c r="AE196" s="100">
        <f t="shared" si="109"/>
        <v>9.8121011960181233E-6</v>
      </c>
      <c r="AF196">
        <f t="shared" si="119"/>
        <v>-9.5812279978417791E-3</v>
      </c>
      <c r="AG196" s="101"/>
      <c r="AH196">
        <f t="shared" si="110"/>
        <v>6.8845667426225164E-3</v>
      </c>
      <c r="AI196">
        <f t="shared" si="111"/>
        <v>0.38009027118926453</v>
      </c>
      <c r="AJ196">
        <f t="shared" si="112"/>
        <v>0.74187811962647132</v>
      </c>
      <c r="AK196">
        <f t="shared" si="113"/>
        <v>-0.10507882379946411</v>
      </c>
      <c r="AL196">
        <f t="shared" si="114"/>
        <v>-2.9736820244453757</v>
      </c>
      <c r="AM196">
        <f t="shared" si="115"/>
        <v>-11.883099980409472</v>
      </c>
      <c r="AN196" s="100">
        <f t="shared" si="124"/>
        <v>47.472835350227363</v>
      </c>
      <c r="AO196" s="100">
        <f t="shared" si="124"/>
        <v>47.486857930288153</v>
      </c>
      <c r="AP196" s="100">
        <f t="shared" si="124"/>
        <v>47.463106270279738</v>
      </c>
      <c r="AQ196" s="100">
        <f t="shared" si="124"/>
        <v>47.5034630918611</v>
      </c>
      <c r="AR196" s="100">
        <f t="shared" si="124"/>
        <v>47.435234135643732</v>
      </c>
      <c r="AS196" s="100">
        <f t="shared" si="124"/>
        <v>47.551671515259883</v>
      </c>
      <c r="AT196" s="100">
        <f t="shared" si="124"/>
        <v>47.35562375861447</v>
      </c>
      <c r="AU196" s="100">
        <f t="shared" si="117"/>
        <v>47.696074242131623</v>
      </c>
      <c r="AW196" s="65"/>
      <c r="AX196" s="71"/>
    </row>
    <row r="197" spans="1:50">
      <c r="A197" s="48" t="s">
        <v>561</v>
      </c>
      <c r="B197" s="49" t="s">
        <v>79</v>
      </c>
      <c r="C197" s="48">
        <v>44842.53</v>
      </c>
      <c r="D197" s="48" t="s">
        <v>107</v>
      </c>
      <c r="E197">
        <f t="shared" si="101"/>
        <v>9381.0208878999983</v>
      </c>
      <c r="F197">
        <f t="shared" si="102"/>
        <v>9381</v>
      </c>
      <c r="G197">
        <f t="shared" si="103"/>
        <v>7.1187919966178015E-3</v>
      </c>
      <c r="I197">
        <f t="shared" si="120"/>
        <v>7.1187919966178015E-3</v>
      </c>
      <c r="O197">
        <f t="shared" ca="1" si="123"/>
        <v>-1.2172916451234989E-2</v>
      </c>
      <c r="Q197" s="2">
        <f t="shared" si="104"/>
        <v>29824.03</v>
      </c>
      <c r="S197" s="3">
        <f t="shared" si="121"/>
        <v>0.1</v>
      </c>
      <c r="Z197">
        <f t="shared" si="105"/>
        <v>9381</v>
      </c>
      <c r="AA197" s="100">
        <f t="shared" si="106"/>
        <v>8.7482693206665085E-4</v>
      </c>
      <c r="AB197" s="100">
        <f t="shared" si="107"/>
        <v>-4.377826226115945E-4</v>
      </c>
      <c r="AC197" s="100">
        <f t="shared" si="108"/>
        <v>7.1187919966178015E-3</v>
      </c>
      <c r="AD197" s="100">
        <f t="shared" si="118"/>
        <v>6.2439650645511506E-3</v>
      </c>
      <c r="AE197" s="100">
        <f t="shared" si="109"/>
        <v>3.8987099727335252E-6</v>
      </c>
      <c r="AF197">
        <f t="shared" si="119"/>
        <v>7.1187919966178015E-3</v>
      </c>
      <c r="AG197" s="101"/>
      <c r="AH197">
        <f t="shared" si="110"/>
        <v>7.556574619229396E-3</v>
      </c>
      <c r="AI197">
        <f t="shared" si="111"/>
        <v>0.41008531506362023</v>
      </c>
      <c r="AJ197">
        <f t="shared" si="112"/>
        <v>0.85277330581289357</v>
      </c>
      <c r="AK197">
        <f t="shared" si="113"/>
        <v>-0.21755527017677631</v>
      </c>
      <c r="AL197">
        <f t="shared" si="114"/>
        <v>-2.7882765056469347</v>
      </c>
      <c r="AM197">
        <f t="shared" si="115"/>
        <v>-5.6016437761690065</v>
      </c>
      <c r="AN197" s="100">
        <f t="shared" ref="AN197:AT212" si="125">$AU197+$AB$7*SIN(AO197)</f>
        <v>47.839539120480396</v>
      </c>
      <c r="AO197" s="100">
        <f t="shared" si="125"/>
        <v>47.845211229091284</v>
      </c>
      <c r="AP197" s="100">
        <f t="shared" si="125"/>
        <v>47.833260418065706</v>
      </c>
      <c r="AQ197" s="100">
        <f t="shared" si="125"/>
        <v>47.858588380561628</v>
      </c>
      <c r="AR197" s="100">
        <f t="shared" si="125"/>
        <v>47.805546850865227</v>
      </c>
      <c r="AS197" s="100">
        <f t="shared" si="125"/>
        <v>47.919714083877693</v>
      </c>
      <c r="AT197" s="100">
        <f t="shared" si="125"/>
        <v>47.685870362710482</v>
      </c>
      <c r="AU197" s="100">
        <f t="shared" si="117"/>
        <v>48.254753117173941</v>
      </c>
      <c r="AW197" s="65"/>
      <c r="AX197" s="71"/>
    </row>
    <row r="198" spans="1:50">
      <c r="A198" s="48" t="s">
        <v>561</v>
      </c>
      <c r="B198" s="49" t="s">
        <v>79</v>
      </c>
      <c r="C198" s="48">
        <v>44847.639000000003</v>
      </c>
      <c r="D198" s="48" t="s">
        <v>107</v>
      </c>
      <c r="E198">
        <f t="shared" si="101"/>
        <v>9396.0116730124664</v>
      </c>
      <c r="F198">
        <f t="shared" si="102"/>
        <v>9396</v>
      </c>
      <c r="G198">
        <f t="shared" si="103"/>
        <v>3.9782720050425269E-3</v>
      </c>
      <c r="I198">
        <f t="shared" si="120"/>
        <v>3.9782720050425269E-3</v>
      </c>
      <c r="O198">
        <f t="shared" ca="1" si="123"/>
        <v>-1.215382877118433E-2</v>
      </c>
      <c r="Q198" s="2">
        <f t="shared" si="104"/>
        <v>29829.139000000003</v>
      </c>
      <c r="S198" s="3">
        <f t="shared" si="121"/>
        <v>0.1</v>
      </c>
      <c r="Z198">
        <f t="shared" si="105"/>
        <v>9396</v>
      </c>
      <c r="AA198" s="100">
        <f t="shared" si="106"/>
        <v>8.7633277948895826E-4</v>
      </c>
      <c r="AB198" s="100">
        <f t="shared" si="107"/>
        <v>-3.5820716070540173E-3</v>
      </c>
      <c r="AC198" s="100">
        <f t="shared" si="108"/>
        <v>3.9782720050425269E-3</v>
      </c>
      <c r="AD198" s="100">
        <f t="shared" si="118"/>
        <v>3.1019392255535686E-3</v>
      </c>
      <c r="AE198" s="100">
        <f t="shared" si="109"/>
        <v>9.6220269590278742E-7</v>
      </c>
      <c r="AF198">
        <f t="shared" si="119"/>
        <v>3.9782720050425269E-3</v>
      </c>
      <c r="AG198" s="101"/>
      <c r="AH198">
        <f t="shared" si="110"/>
        <v>7.5603436120965442E-3</v>
      </c>
      <c r="AI198">
        <f t="shared" si="111"/>
        <v>0.41107367838116493</v>
      </c>
      <c r="AJ198">
        <f t="shared" si="112"/>
        <v>0.85512292183201322</v>
      </c>
      <c r="AK198">
        <f t="shared" si="113"/>
        <v>-0.22021675410782615</v>
      </c>
      <c r="AL198">
        <f t="shared" si="114"/>
        <v>-2.7837610885649577</v>
      </c>
      <c r="AM198">
        <f t="shared" si="115"/>
        <v>-5.5294555892179824</v>
      </c>
      <c r="AN198" s="100">
        <f t="shared" si="125"/>
        <v>47.84809099315391</v>
      </c>
      <c r="AO198" s="100">
        <f t="shared" si="125"/>
        <v>47.853521590611372</v>
      </c>
      <c r="AP198" s="100">
        <f t="shared" si="125"/>
        <v>47.841993861123861</v>
      </c>
      <c r="AQ198" s="100">
        <f t="shared" si="125"/>
        <v>47.866607560751916</v>
      </c>
      <c r="AR198" s="100">
        <f t="shared" si="125"/>
        <v>47.81467882276921</v>
      </c>
      <c r="AS198" s="100">
        <f t="shared" si="125"/>
        <v>47.927311246215744</v>
      </c>
      <c r="AT198" s="100">
        <f t="shared" si="125"/>
        <v>47.695039080630451</v>
      </c>
      <c r="AU198" s="100">
        <f t="shared" si="117"/>
        <v>48.267214356022471</v>
      </c>
      <c r="AW198" s="65"/>
      <c r="AX198" s="71"/>
    </row>
    <row r="199" spans="1:50">
      <c r="A199" s="48" t="s">
        <v>561</v>
      </c>
      <c r="B199" s="49" t="s">
        <v>93</v>
      </c>
      <c r="C199" s="48">
        <v>44868.601000000002</v>
      </c>
      <c r="D199" s="48" t="s">
        <v>107</v>
      </c>
      <c r="E199">
        <f t="shared" si="101"/>
        <v>9457.5181982673694</v>
      </c>
      <c r="F199">
        <f t="shared" si="102"/>
        <v>9457.5</v>
      </c>
      <c r="G199">
        <f t="shared" si="103"/>
        <v>6.2021400008234195E-3</v>
      </c>
      <c r="I199">
        <f t="shared" si="120"/>
        <v>6.2021400008234195E-3</v>
      </c>
      <c r="O199">
        <f t="shared" ca="1" si="123"/>
        <v>-1.2075569282976633E-2</v>
      </c>
      <c r="Q199" s="2">
        <f t="shared" si="104"/>
        <v>29850.101000000002</v>
      </c>
      <c r="S199" s="3">
        <f t="shared" si="121"/>
        <v>0.1</v>
      </c>
      <c r="Z199">
        <f t="shared" si="105"/>
        <v>9457.5</v>
      </c>
      <c r="AA199" s="100">
        <f t="shared" si="106"/>
        <v>8.7695613351525953E-4</v>
      </c>
      <c r="AB199" s="100">
        <f t="shared" si="107"/>
        <v>-1.367901391039557E-3</v>
      </c>
      <c r="AC199" s="100">
        <f t="shared" si="108"/>
        <v>6.2021400008234195E-3</v>
      </c>
      <c r="AD199" s="100">
        <f t="shared" si="118"/>
        <v>5.32518386730816E-3</v>
      </c>
      <c r="AE199" s="100">
        <f t="shared" si="109"/>
        <v>2.8357583220639093E-6</v>
      </c>
      <c r="AF199">
        <f t="shared" si="119"/>
        <v>6.2021400008234195E-3</v>
      </c>
      <c r="AG199" s="101"/>
      <c r="AH199">
        <f t="shared" si="110"/>
        <v>7.5700413918629765E-3</v>
      </c>
      <c r="AI199">
        <f t="shared" si="111"/>
        <v>0.41530241132022871</v>
      </c>
      <c r="AJ199">
        <f t="shared" si="112"/>
        <v>0.86468467719933406</v>
      </c>
      <c r="AK199">
        <f t="shared" si="113"/>
        <v>-0.23121064179085568</v>
      </c>
      <c r="AL199">
        <f t="shared" si="114"/>
        <v>-2.7650266949758779</v>
      </c>
      <c r="AM199">
        <f t="shared" si="115"/>
        <v>-5.2482447153082941</v>
      </c>
      <c r="AN199" s="100">
        <f t="shared" si="125"/>
        <v>47.883350243011328</v>
      </c>
      <c r="AO199" s="100">
        <f t="shared" si="125"/>
        <v>47.887833975825281</v>
      </c>
      <c r="AP199" s="100">
        <f t="shared" si="125"/>
        <v>47.878004693012407</v>
      </c>
      <c r="AQ199" s="100">
        <f t="shared" si="125"/>
        <v>47.899674961531893</v>
      </c>
      <c r="AR199" s="100">
        <f t="shared" si="125"/>
        <v>47.852470440946341</v>
      </c>
      <c r="AS199" s="100">
        <f t="shared" si="125"/>
        <v>47.958281019101825</v>
      </c>
      <c r="AT199" s="100">
        <f t="shared" si="125"/>
        <v>47.733565021815664</v>
      </c>
      <c r="AU199" s="100">
        <f t="shared" si="117"/>
        <v>48.318305435301433</v>
      </c>
      <c r="AW199" s="65"/>
      <c r="AX199" s="71"/>
    </row>
    <row r="200" spans="1:50">
      <c r="A200" s="48" t="s">
        <v>561</v>
      </c>
      <c r="B200" s="49" t="s">
        <v>79</v>
      </c>
      <c r="C200" s="48">
        <v>44873.54</v>
      </c>
      <c r="D200" s="48" t="s">
        <v>107</v>
      </c>
      <c r="E200">
        <f t="shared" si="101"/>
        <v>9472.010170800233</v>
      </c>
      <c r="F200">
        <f t="shared" si="102"/>
        <v>9472</v>
      </c>
      <c r="G200">
        <f t="shared" si="103"/>
        <v>3.4663039987208322E-3</v>
      </c>
      <c r="I200">
        <f t="shared" si="120"/>
        <v>3.4663039987208322E-3</v>
      </c>
      <c r="O200">
        <f t="shared" ca="1" si="123"/>
        <v>-1.2057117858927663E-2</v>
      </c>
      <c r="Q200" s="2">
        <f t="shared" si="104"/>
        <v>29855.040000000001</v>
      </c>
      <c r="S200" s="3">
        <f t="shared" si="121"/>
        <v>0.1</v>
      </c>
      <c r="Z200">
        <f t="shared" si="105"/>
        <v>9472</v>
      </c>
      <c r="AA200" s="100">
        <f t="shared" si="106"/>
        <v>8.7578403989168035E-4</v>
      </c>
      <c r="AB200" s="100">
        <f t="shared" si="107"/>
        <v>-4.1046569048470106E-3</v>
      </c>
      <c r="AC200" s="100">
        <f t="shared" si="108"/>
        <v>3.4663039987208322E-3</v>
      </c>
      <c r="AD200" s="100">
        <f t="shared" si="118"/>
        <v>2.5905199588291518E-3</v>
      </c>
      <c r="AE200" s="100">
        <f t="shared" si="109"/>
        <v>6.7107936570921912E-7</v>
      </c>
      <c r="AF200">
        <f t="shared" si="119"/>
        <v>3.4663039987208322E-3</v>
      </c>
      <c r="AG200" s="101"/>
      <c r="AH200">
        <f t="shared" si="110"/>
        <v>7.5709609035678428E-3</v>
      </c>
      <c r="AI200">
        <f t="shared" si="111"/>
        <v>0.41634194250033696</v>
      </c>
      <c r="AJ200">
        <f t="shared" si="112"/>
        <v>0.86692176669100485</v>
      </c>
      <c r="AK200">
        <f t="shared" si="113"/>
        <v>-0.2338223748938463</v>
      </c>
      <c r="AL200">
        <f t="shared" si="114"/>
        <v>-2.7605559180146226</v>
      </c>
      <c r="AM200">
        <f t="shared" si="115"/>
        <v>-5.1851774162853985</v>
      </c>
      <c r="AN200" s="100">
        <f t="shared" si="125"/>
        <v>47.891710814072923</v>
      </c>
      <c r="AO200" s="100">
        <f t="shared" si="125"/>
        <v>47.895982714078151</v>
      </c>
      <c r="AP200" s="100">
        <f t="shared" si="125"/>
        <v>47.88654277501562</v>
      </c>
      <c r="AQ200" s="100">
        <f t="shared" si="125"/>
        <v>47.907520301683405</v>
      </c>
      <c r="AR200" s="100">
        <f t="shared" si="125"/>
        <v>47.861460580473022</v>
      </c>
      <c r="AS200" s="100">
        <f t="shared" si="125"/>
        <v>47.965546307315378</v>
      </c>
      <c r="AT200" s="100">
        <f t="shared" si="125"/>
        <v>47.742869549489235</v>
      </c>
      <c r="AU200" s="100">
        <f t="shared" si="117"/>
        <v>48.330351299521674</v>
      </c>
      <c r="AW200" s="65"/>
      <c r="AX200" s="71"/>
    </row>
    <row r="201" spans="1:50">
      <c r="A201" s="48" t="s">
        <v>561</v>
      </c>
      <c r="B201" s="49" t="s">
        <v>93</v>
      </c>
      <c r="C201" s="48">
        <v>44877.47</v>
      </c>
      <c r="D201" s="48" t="s">
        <v>107</v>
      </c>
      <c r="E201">
        <f t="shared" si="101"/>
        <v>9483.5415439636618</v>
      </c>
      <c r="F201">
        <f t="shared" si="102"/>
        <v>9483.5</v>
      </c>
      <c r="G201">
        <f t="shared" si="103"/>
        <v>1.4158571997541003E-2</v>
      </c>
      <c r="I201">
        <f t="shared" si="120"/>
        <v>1.4158571997541003E-2</v>
      </c>
      <c r="O201">
        <f t="shared" ca="1" si="123"/>
        <v>-1.2042483970888826E-2</v>
      </c>
      <c r="Q201" s="2">
        <f t="shared" si="104"/>
        <v>29858.97</v>
      </c>
      <c r="S201" s="3">
        <f t="shared" si="121"/>
        <v>0.1</v>
      </c>
      <c r="Z201">
        <f t="shared" si="105"/>
        <v>9483.5</v>
      </c>
      <c r="AA201" s="100">
        <f t="shared" si="106"/>
        <v>8.7449152457332729E-4</v>
      </c>
      <c r="AB201" s="100">
        <f t="shared" si="107"/>
        <v>6.5872577445696481E-3</v>
      </c>
      <c r="AC201" s="100">
        <f t="shared" si="108"/>
        <v>1.4158571997541003E-2</v>
      </c>
      <c r="AD201" s="100">
        <f t="shared" si="118"/>
        <v>1.3284080472967676E-2</v>
      </c>
      <c r="AE201" s="100">
        <f t="shared" si="109"/>
        <v>1.764667940122811E-5</v>
      </c>
      <c r="AF201">
        <f t="shared" si="119"/>
        <v>1.4158571997541003E-2</v>
      </c>
      <c r="AG201" s="101"/>
      <c r="AH201">
        <f t="shared" si="110"/>
        <v>7.5713142529713548E-3</v>
      </c>
      <c r="AI201">
        <f t="shared" si="111"/>
        <v>0.41717825734420988</v>
      </c>
      <c r="AJ201">
        <f t="shared" si="112"/>
        <v>0.8686911727646901</v>
      </c>
      <c r="AK201">
        <f t="shared" si="113"/>
        <v>-0.23589923139541247</v>
      </c>
      <c r="AL201">
        <f t="shared" si="114"/>
        <v>-2.7569950259927425</v>
      </c>
      <c r="AM201">
        <f t="shared" si="115"/>
        <v>-5.1359819008781988</v>
      </c>
      <c r="AN201" s="100">
        <f t="shared" si="125"/>
        <v>47.898354862704409</v>
      </c>
      <c r="AO201" s="100">
        <f t="shared" si="125"/>
        <v>47.902462144927846</v>
      </c>
      <c r="AP201" s="100">
        <f t="shared" si="125"/>
        <v>47.893327339412025</v>
      </c>
      <c r="AQ201" s="100">
        <f t="shared" si="125"/>
        <v>47.9137569969566</v>
      </c>
      <c r="AR201" s="100">
        <f t="shared" si="125"/>
        <v>47.868611790027366</v>
      </c>
      <c r="AS201" s="100">
        <f t="shared" si="125"/>
        <v>47.971300003383632</v>
      </c>
      <c r="AT201" s="100">
        <f t="shared" si="125"/>
        <v>47.75030959701175</v>
      </c>
      <c r="AU201" s="100">
        <f t="shared" si="117"/>
        <v>48.339904915972213</v>
      </c>
      <c r="AW201" s="65"/>
      <c r="AX201" s="71"/>
    </row>
    <row r="202" spans="1:50">
      <c r="A202" s="48" t="s">
        <v>572</v>
      </c>
      <c r="B202" s="49" t="s">
        <v>93</v>
      </c>
      <c r="C202" s="48">
        <v>44883.591999999997</v>
      </c>
      <c r="D202" s="48" t="s">
        <v>107</v>
      </c>
      <c r="E202">
        <f t="shared" si="101"/>
        <v>9501.5046652121237</v>
      </c>
      <c r="F202">
        <f t="shared" si="102"/>
        <v>9501.5</v>
      </c>
      <c r="G202">
        <f t="shared" si="103"/>
        <v>1.5899479985819198E-3</v>
      </c>
      <c r="I202">
        <f t="shared" si="120"/>
        <v>1.5899479985819198E-3</v>
      </c>
      <c r="O202">
        <f t="shared" ca="1" si="123"/>
        <v>-1.2019578754828035E-2</v>
      </c>
      <c r="Q202" s="2">
        <f t="shared" si="104"/>
        <v>29865.091999999997</v>
      </c>
      <c r="S202" s="3">
        <f t="shared" si="121"/>
        <v>0.1</v>
      </c>
      <c r="Z202">
        <f t="shared" si="105"/>
        <v>9501.5</v>
      </c>
      <c r="AA202" s="100">
        <f t="shared" si="106"/>
        <v>8.7181934788077477E-4</v>
      </c>
      <c r="AB202" s="100">
        <f t="shared" si="107"/>
        <v>-5.9812471362807674E-3</v>
      </c>
      <c r="AC202" s="100">
        <f t="shared" si="108"/>
        <v>1.5899479985819198E-3</v>
      </c>
      <c r="AD202" s="100">
        <f t="shared" si="118"/>
        <v>7.1812865070114505E-4</v>
      </c>
      <c r="AE202" s="100">
        <f t="shared" si="109"/>
        <v>5.1570875895784725E-8</v>
      </c>
      <c r="AF202">
        <f t="shared" si="119"/>
        <v>1.5899479985819198E-3</v>
      </c>
      <c r="AG202" s="101"/>
      <c r="AH202">
        <f t="shared" si="110"/>
        <v>7.5711951348626872E-3</v>
      </c>
      <c r="AI202">
        <f t="shared" si="111"/>
        <v>0.41850863713703035</v>
      </c>
      <c r="AJ202">
        <f t="shared" si="112"/>
        <v>0.8714519555305299</v>
      </c>
      <c r="AK202">
        <f t="shared" si="113"/>
        <v>-0.2391598335863373</v>
      </c>
      <c r="AL202">
        <f t="shared" si="114"/>
        <v>-2.7513941379640459</v>
      </c>
      <c r="AM202">
        <f t="shared" si="115"/>
        <v>-5.0603974126290527</v>
      </c>
      <c r="AN202" s="100">
        <f t="shared" si="125"/>
        <v>47.908778147084917</v>
      </c>
      <c r="AO202" s="100">
        <f t="shared" si="125"/>
        <v>47.912634007051345</v>
      </c>
      <c r="AP202" s="100">
        <f t="shared" si="125"/>
        <v>47.903969774501853</v>
      </c>
      <c r="AQ202" s="100">
        <f t="shared" si="125"/>
        <v>47.923545697483668</v>
      </c>
      <c r="AR202" s="100">
        <f t="shared" si="125"/>
        <v>47.879841923107882</v>
      </c>
      <c r="AS202" s="100">
        <f t="shared" si="125"/>
        <v>47.9802922343234</v>
      </c>
      <c r="AT202" s="100">
        <f t="shared" si="125"/>
        <v>47.762062992780756</v>
      </c>
      <c r="AU202" s="100">
        <f t="shared" si="117"/>
        <v>48.354858402590445</v>
      </c>
      <c r="AW202" s="65"/>
      <c r="AX202" s="71"/>
    </row>
    <row r="203" spans="1:50">
      <c r="A203" s="48" t="s">
        <v>572</v>
      </c>
      <c r="B203" s="49" t="s">
        <v>79</v>
      </c>
      <c r="C203" s="48">
        <v>44924.321000000004</v>
      </c>
      <c r="D203" s="48" t="s">
        <v>107</v>
      </c>
      <c r="E203">
        <f t="shared" si="101"/>
        <v>9621.0113567066091</v>
      </c>
      <c r="F203">
        <f t="shared" si="102"/>
        <v>9621</v>
      </c>
      <c r="G203">
        <f t="shared" si="103"/>
        <v>3.8704719991073944E-3</v>
      </c>
      <c r="I203">
        <f t="shared" si="120"/>
        <v>3.8704719991073944E-3</v>
      </c>
      <c r="O203">
        <f t="shared" ca="1" si="123"/>
        <v>-1.1867513570424459E-2</v>
      </c>
      <c r="Q203" s="2">
        <f t="shared" si="104"/>
        <v>29905.821000000004</v>
      </c>
      <c r="S203" s="3">
        <f t="shared" si="121"/>
        <v>0.1</v>
      </c>
      <c r="Z203">
        <f t="shared" si="105"/>
        <v>9621</v>
      </c>
      <c r="AA203" s="100">
        <f t="shared" si="106"/>
        <v>8.3349337378182432E-4</v>
      </c>
      <c r="AB203" s="100">
        <f t="shared" si="107"/>
        <v>-3.6786325242922739E-3</v>
      </c>
      <c r="AC203" s="100">
        <f t="shared" si="108"/>
        <v>3.8704719991073944E-3</v>
      </c>
      <c r="AD203" s="100">
        <f t="shared" si="118"/>
        <v>3.03697862532557E-3</v>
      </c>
      <c r="AE203" s="100">
        <f t="shared" si="109"/>
        <v>9.2232391706843898E-7</v>
      </c>
      <c r="AF203">
        <f t="shared" si="119"/>
        <v>3.8704719991073944E-3</v>
      </c>
      <c r="AG203" s="101"/>
      <c r="AH203">
        <f t="shared" si="110"/>
        <v>7.5491045233996683E-3</v>
      </c>
      <c r="AI203">
        <f t="shared" si="111"/>
        <v>0.42803658458491756</v>
      </c>
      <c r="AJ203">
        <f t="shared" si="112"/>
        <v>0.88949561578956216</v>
      </c>
      <c r="AK203">
        <f t="shared" si="113"/>
        <v>-0.26112733007479738</v>
      </c>
      <c r="AL203">
        <f t="shared" si="114"/>
        <v>-2.7133088284510727</v>
      </c>
      <c r="AM203">
        <f t="shared" si="115"/>
        <v>-4.5982006375712379</v>
      </c>
      <c r="AN203" s="100">
        <f t="shared" si="125"/>
        <v>47.978760179963643</v>
      </c>
      <c r="AO203" s="100">
        <f t="shared" si="125"/>
        <v>47.981157561949708</v>
      </c>
      <c r="AP203" s="100">
        <f t="shared" si="125"/>
        <v>47.975351353695586</v>
      </c>
      <c r="AQ203" s="100">
        <f t="shared" si="125"/>
        <v>47.989481133780551</v>
      </c>
      <c r="AR203" s="100">
        <f t="shared" si="125"/>
        <v>47.955483479776348</v>
      </c>
      <c r="AS203" s="100">
        <f t="shared" si="125"/>
        <v>48.03973479657725</v>
      </c>
      <c r="AT203" s="100">
        <f t="shared" si="125"/>
        <v>47.843484588132078</v>
      </c>
      <c r="AU203" s="100">
        <f t="shared" si="117"/>
        <v>48.454132938750384</v>
      </c>
      <c r="AW203" s="65"/>
      <c r="AX203" s="71"/>
    </row>
    <row r="204" spans="1:50">
      <c r="A204" s="48" t="s">
        <v>577</v>
      </c>
      <c r="B204" s="49" t="s">
        <v>79</v>
      </c>
      <c r="C204" s="48">
        <v>45211.624000000003</v>
      </c>
      <c r="D204" s="48" t="s">
        <v>107</v>
      </c>
      <c r="E204">
        <f t="shared" si="101"/>
        <v>10464.013418786075</v>
      </c>
      <c r="F204">
        <f t="shared" si="102"/>
        <v>10464</v>
      </c>
      <c r="G204">
        <f t="shared" si="103"/>
        <v>4.5732479993603192E-3</v>
      </c>
      <c r="I204">
        <f t="shared" si="120"/>
        <v>4.5732479993603192E-3</v>
      </c>
      <c r="O204">
        <f t="shared" ca="1" si="123"/>
        <v>-1.0794785951577473E-2</v>
      </c>
      <c r="Q204" s="2">
        <f t="shared" si="104"/>
        <v>30193.124000000003</v>
      </c>
      <c r="S204" s="3">
        <f t="shared" si="121"/>
        <v>0.1</v>
      </c>
      <c r="Z204">
        <f t="shared" si="105"/>
        <v>10464</v>
      </c>
      <c r="AA204" s="100">
        <f t="shared" si="106"/>
        <v>-6.8487966403185316E-4</v>
      </c>
      <c r="AB204" s="100">
        <f t="shared" si="107"/>
        <v>-1.536750848397622E-3</v>
      </c>
      <c r="AC204" s="100">
        <f t="shared" si="108"/>
        <v>4.5732479993603192E-3</v>
      </c>
      <c r="AD204" s="100">
        <f t="shared" si="118"/>
        <v>5.2581276633921724E-3</v>
      </c>
      <c r="AE204" s="100">
        <f t="shared" si="109"/>
        <v>2.7647906524530031E-6</v>
      </c>
      <c r="AF204">
        <f t="shared" si="119"/>
        <v>4.5732479993603192E-3</v>
      </c>
      <c r="AG204" s="101"/>
      <c r="AH204">
        <f t="shared" si="110"/>
        <v>6.1099988477579413E-3</v>
      </c>
      <c r="AI204">
        <f t="shared" si="111"/>
        <v>0.54934612075646361</v>
      </c>
      <c r="AJ204">
        <f t="shared" si="112"/>
        <v>0.99141032671518747</v>
      </c>
      <c r="AK204">
        <f t="shared" si="113"/>
        <v>-0.43845263393898143</v>
      </c>
      <c r="AL204">
        <f t="shared" si="114"/>
        <v>-2.3699166700322096</v>
      </c>
      <c r="AM204">
        <f t="shared" si="115"/>
        <v>-2.4618538832084682</v>
      </c>
      <c r="AN204" s="100">
        <f t="shared" si="125"/>
        <v>48.533820043553959</v>
      </c>
      <c r="AO204" s="100">
        <f t="shared" si="125"/>
        <v>48.533819499671353</v>
      </c>
      <c r="AP204" s="100">
        <f t="shared" si="125"/>
        <v>48.533824900264825</v>
      </c>
      <c r="AQ204" s="100">
        <f t="shared" si="125"/>
        <v>48.533771281935316</v>
      </c>
      <c r="AR204" s="100">
        <f t="shared" si="125"/>
        <v>48.534304404600547</v>
      </c>
      <c r="AS204" s="100">
        <f t="shared" si="125"/>
        <v>48.529079237138816</v>
      </c>
      <c r="AT204" s="100">
        <f t="shared" si="125"/>
        <v>48.590994744212971</v>
      </c>
      <c r="AU204" s="100">
        <f t="shared" si="117"/>
        <v>49.154454562037628</v>
      </c>
      <c r="AW204" s="65"/>
      <c r="AX204" s="71"/>
    </row>
    <row r="205" spans="1:50">
      <c r="A205" s="48" t="s">
        <v>577</v>
      </c>
      <c r="B205" s="49" t="s">
        <v>79</v>
      </c>
      <c r="C205" s="48">
        <v>45226.62</v>
      </c>
      <c r="D205" s="48" t="s">
        <v>107</v>
      </c>
      <c r="E205">
        <f t="shared" si="101"/>
        <v>10508.014556689066</v>
      </c>
      <c r="F205">
        <f t="shared" si="102"/>
        <v>10508</v>
      </c>
      <c r="G205">
        <f t="shared" si="103"/>
        <v>4.9610560017754324E-3</v>
      </c>
      <c r="I205">
        <f t="shared" si="120"/>
        <v>4.9610560017754324E-3</v>
      </c>
      <c r="O205">
        <f t="shared" ca="1" si="123"/>
        <v>-1.0738795423428876E-2</v>
      </c>
      <c r="Q205" s="2">
        <f t="shared" si="104"/>
        <v>30208.120000000003</v>
      </c>
      <c r="S205" s="3">
        <f t="shared" si="121"/>
        <v>0.1</v>
      </c>
      <c r="Z205">
        <f t="shared" si="105"/>
        <v>10508</v>
      </c>
      <c r="AA205" s="100">
        <f t="shared" si="106"/>
        <v>-8.4063441839102478E-4</v>
      </c>
      <c r="AB205" s="100">
        <f t="shared" si="107"/>
        <v>-9.9562924068586234E-4</v>
      </c>
      <c r="AC205" s="100">
        <f t="shared" si="108"/>
        <v>4.9610560017754324E-3</v>
      </c>
      <c r="AD205" s="100">
        <f t="shared" si="118"/>
        <v>5.8016904201664572E-3</v>
      </c>
      <c r="AE205" s="100">
        <f t="shared" si="109"/>
        <v>3.3659611731451248E-6</v>
      </c>
      <c r="AF205">
        <f t="shared" si="119"/>
        <v>4.9610560017754324E-3</v>
      </c>
      <c r="AG205" s="101"/>
      <c r="AH205">
        <f t="shared" si="110"/>
        <v>5.9566852424612947E-3</v>
      </c>
      <c r="AI205">
        <f t="shared" si="111"/>
        <v>0.55995814970952829</v>
      </c>
      <c r="AJ205">
        <f t="shared" si="112"/>
        <v>0.99425399457148367</v>
      </c>
      <c r="AK205">
        <f t="shared" si="113"/>
        <v>-0.44910221673714368</v>
      </c>
      <c r="AL205">
        <f t="shared" si="114"/>
        <v>-2.3460048559077764</v>
      </c>
      <c r="AM205">
        <f t="shared" si="115"/>
        <v>-2.3798463928272162</v>
      </c>
      <c r="AN205" s="100">
        <f t="shared" si="125"/>
        <v>48.567345989966597</v>
      </c>
      <c r="AO205" s="100">
        <f t="shared" si="125"/>
        <v>48.567345807989959</v>
      </c>
      <c r="AP205" s="100">
        <f t="shared" si="125"/>
        <v>48.567348087010465</v>
      </c>
      <c r="AQ205" s="100">
        <f t="shared" si="125"/>
        <v>48.567319548172243</v>
      </c>
      <c r="AR205" s="100">
        <f t="shared" si="125"/>
        <v>48.567677383451155</v>
      </c>
      <c r="AS205" s="100">
        <f t="shared" si="125"/>
        <v>48.563260731553349</v>
      </c>
      <c r="AT205" s="100">
        <f t="shared" si="125"/>
        <v>48.638120210429342</v>
      </c>
      <c r="AU205" s="100">
        <f t="shared" si="117"/>
        <v>49.19100752932664</v>
      </c>
      <c r="AW205" s="65"/>
      <c r="AX205" s="71"/>
    </row>
    <row r="206" spans="1:50">
      <c r="A206" s="48" t="s">
        <v>577</v>
      </c>
      <c r="B206" s="49" t="s">
        <v>93</v>
      </c>
      <c r="C206" s="48">
        <v>45231.553</v>
      </c>
      <c r="D206" s="48" t="s">
        <v>107</v>
      </c>
      <c r="E206">
        <f t="shared" si="101"/>
        <v>10522.488924072059</v>
      </c>
      <c r="F206">
        <f t="shared" si="102"/>
        <v>10522.5</v>
      </c>
      <c r="G206">
        <f t="shared" si="103"/>
        <v>-3.7747800015495159E-3</v>
      </c>
      <c r="I206">
        <f t="shared" si="120"/>
        <v>-3.7747800015495159E-3</v>
      </c>
      <c r="O206">
        <f t="shared" ca="1" si="123"/>
        <v>-1.0720343999379905E-2</v>
      </c>
      <c r="Q206" s="2">
        <f t="shared" si="104"/>
        <v>30213.053</v>
      </c>
      <c r="S206" s="3">
        <f t="shared" si="121"/>
        <v>0.1</v>
      </c>
      <c r="Z206">
        <f t="shared" si="105"/>
        <v>10522.5</v>
      </c>
      <c r="AA206" s="100">
        <f t="shared" si="106"/>
        <v>-8.9407881251072404E-4</v>
      </c>
      <c r="AB206" s="100">
        <f t="shared" si="107"/>
        <v>-9.6787884541361321E-3</v>
      </c>
      <c r="AC206" s="100">
        <f t="shared" si="108"/>
        <v>-3.7747800015495159E-3</v>
      </c>
      <c r="AD206" s="100">
        <f t="shared" si="118"/>
        <v>-2.8807011890387918E-3</v>
      </c>
      <c r="AE206" s="100">
        <f t="shared" si="109"/>
        <v>8.2984393405295089E-7</v>
      </c>
      <c r="AF206">
        <f t="shared" si="119"/>
        <v>-3.7747800015495159E-3</v>
      </c>
      <c r="AG206" s="101"/>
      <c r="AH206">
        <f t="shared" si="110"/>
        <v>5.9040084525866154E-3</v>
      </c>
      <c r="AI206">
        <f t="shared" si="111"/>
        <v>0.56360352802705393</v>
      </c>
      <c r="AJ206">
        <f t="shared" si="112"/>
        <v>0.99508697171824145</v>
      </c>
      <c r="AK206">
        <f t="shared" si="113"/>
        <v>-0.45264528091524842</v>
      </c>
      <c r="AL206">
        <f t="shared" si="114"/>
        <v>-2.3379197578749955</v>
      </c>
      <c r="AM206">
        <f t="shared" si="115"/>
        <v>-2.3531647342955653</v>
      </c>
      <c r="AN206" s="100">
        <f t="shared" si="125"/>
        <v>48.578537303957901</v>
      </c>
      <c r="AO206" s="100">
        <f t="shared" si="125"/>
        <v>48.57853719006269</v>
      </c>
      <c r="AP206" s="100">
        <f t="shared" si="125"/>
        <v>48.578538753175607</v>
      </c>
      <c r="AQ206" s="100">
        <f t="shared" si="125"/>
        <v>48.578517302635525</v>
      </c>
      <c r="AR206" s="100">
        <f t="shared" si="125"/>
        <v>48.578812012688374</v>
      </c>
      <c r="AS206" s="100">
        <f t="shared" si="125"/>
        <v>48.574826088096231</v>
      </c>
      <c r="AT206" s="100">
        <f t="shared" si="125"/>
        <v>48.653812729694309</v>
      </c>
      <c r="AU206" s="100">
        <f t="shared" si="117"/>
        <v>49.203053393546881</v>
      </c>
      <c r="AW206" s="65"/>
      <c r="AX206" s="71"/>
    </row>
    <row r="207" spans="1:50">
      <c r="A207" s="48" t="s">
        <v>584</v>
      </c>
      <c r="B207" s="49" t="s">
        <v>79</v>
      </c>
      <c r="C207" s="48">
        <v>45252.516000000003</v>
      </c>
      <c r="D207" s="48" t="s">
        <v>107</v>
      </c>
      <c r="E207">
        <f t="shared" si="101"/>
        <v>10583.998383518618</v>
      </c>
      <c r="F207">
        <f t="shared" si="102"/>
        <v>10584</v>
      </c>
      <c r="G207">
        <f t="shared" si="103"/>
        <v>-5.5091199465095997E-4</v>
      </c>
      <c r="I207">
        <f t="shared" si="120"/>
        <v>-5.5091199465095997E-4</v>
      </c>
      <c r="O207">
        <f t="shared" ca="1" si="123"/>
        <v>-1.0642084511172208E-2</v>
      </c>
      <c r="Q207" s="2">
        <f t="shared" si="104"/>
        <v>30234.016000000003</v>
      </c>
      <c r="S207" s="3">
        <f t="shared" si="121"/>
        <v>0.1</v>
      </c>
      <c r="Z207">
        <f t="shared" si="105"/>
        <v>10584</v>
      </c>
      <c r="AA207" s="100">
        <f t="shared" si="106"/>
        <v>-1.1328798522367046E-3</v>
      </c>
      <c r="AB207" s="100">
        <f t="shared" si="107"/>
        <v>-6.2191719741002916E-3</v>
      </c>
      <c r="AC207" s="100">
        <f t="shared" si="108"/>
        <v>-5.5091199465095997E-4</v>
      </c>
      <c r="AD207" s="100">
        <f t="shared" si="118"/>
        <v>5.8196785758574468E-4</v>
      </c>
      <c r="AE207" s="100">
        <f t="shared" si="109"/>
        <v>3.3868658726294165E-8</v>
      </c>
      <c r="AF207">
        <f t="shared" si="119"/>
        <v>-5.5091199465095997E-4</v>
      </c>
      <c r="AG207" s="101"/>
      <c r="AH207">
        <f t="shared" si="110"/>
        <v>5.6682599794493317E-3</v>
      </c>
      <c r="AI207">
        <f t="shared" si="111"/>
        <v>0.57994913577016982</v>
      </c>
      <c r="AJ207">
        <f t="shared" si="112"/>
        <v>0.99797463111050311</v>
      </c>
      <c r="AK207">
        <f t="shared" si="113"/>
        <v>-0.46785350543204346</v>
      </c>
      <c r="AL207">
        <f t="shared" si="114"/>
        <v>-2.302408814761133</v>
      </c>
      <c r="AM207">
        <f t="shared" si="115"/>
        <v>-2.2417344153132506</v>
      </c>
      <c r="AN207" s="100">
        <f t="shared" si="125"/>
        <v>48.626838640114869</v>
      </c>
      <c r="AO207" s="100">
        <f t="shared" si="125"/>
        <v>48.62683863586237</v>
      </c>
      <c r="AP207" s="100">
        <f t="shared" si="125"/>
        <v>48.626838735624233</v>
      </c>
      <c r="AQ207" s="100">
        <f t="shared" si="125"/>
        <v>48.626836395292301</v>
      </c>
      <c r="AR207" s="100">
        <f t="shared" si="125"/>
        <v>48.626891318820796</v>
      </c>
      <c r="AS207" s="100">
        <f t="shared" si="125"/>
        <v>48.62561385451167</v>
      </c>
      <c r="AT207" s="100">
        <f t="shared" si="125"/>
        <v>48.721249927062793</v>
      </c>
      <c r="AU207" s="100">
        <f t="shared" si="117"/>
        <v>49.254144472825843</v>
      </c>
      <c r="AV207" s="100"/>
      <c r="AW207" s="65"/>
      <c r="AX207" s="71"/>
    </row>
    <row r="208" spans="1:50">
      <c r="A208" s="48" t="s">
        <v>584</v>
      </c>
      <c r="B208" s="49" t="s">
        <v>93</v>
      </c>
      <c r="C208" s="48">
        <v>45254.396999999997</v>
      </c>
      <c r="D208" s="48" t="s">
        <v>107</v>
      </c>
      <c r="E208">
        <f t="shared" si="101"/>
        <v>10589.517598002163</v>
      </c>
      <c r="F208">
        <f t="shared" si="102"/>
        <v>10589.5</v>
      </c>
      <c r="G208">
        <f t="shared" si="103"/>
        <v>5.997563996061217E-3</v>
      </c>
      <c r="I208">
        <f t="shared" si="120"/>
        <v>5.997563996061217E-3</v>
      </c>
      <c r="O208">
        <f t="shared" ca="1" si="123"/>
        <v>-1.0635085695153633E-2</v>
      </c>
      <c r="Q208" s="2">
        <f t="shared" si="104"/>
        <v>30235.896999999997</v>
      </c>
      <c r="S208" s="3">
        <f t="shared" si="121"/>
        <v>0.1</v>
      </c>
      <c r="Z208">
        <f t="shared" si="105"/>
        <v>10589.5</v>
      </c>
      <c r="AA208" s="100">
        <f t="shared" si="106"/>
        <v>-1.1552179073298476E-3</v>
      </c>
      <c r="AB208" s="100">
        <f t="shared" si="107"/>
        <v>3.5138509312335892E-4</v>
      </c>
      <c r="AC208" s="100">
        <f t="shared" si="108"/>
        <v>5.997563996061217E-3</v>
      </c>
      <c r="AD208" s="100">
        <f t="shared" si="118"/>
        <v>7.1527819033910646E-3</v>
      </c>
      <c r="AE208" s="100">
        <f t="shared" si="109"/>
        <v>5.1162288957478705E-6</v>
      </c>
      <c r="AF208">
        <f t="shared" si="119"/>
        <v>5.997563996061217E-3</v>
      </c>
      <c r="AG208" s="101"/>
      <c r="AH208">
        <f t="shared" si="110"/>
        <v>5.6461789029378581E-3</v>
      </c>
      <c r="AI208">
        <f t="shared" si="111"/>
        <v>0.58148456457097875</v>
      </c>
      <c r="AJ208">
        <f t="shared" si="112"/>
        <v>0.99817773521563347</v>
      </c>
      <c r="AK208">
        <f t="shared" si="113"/>
        <v>-0.46922751559657611</v>
      </c>
      <c r="AL208">
        <f t="shared" si="114"/>
        <v>-2.2991317717045123</v>
      </c>
      <c r="AM208">
        <f t="shared" si="115"/>
        <v>-2.2318978338677575</v>
      </c>
      <c r="AN208" s="100">
        <f t="shared" si="125"/>
        <v>48.631226751035662</v>
      </c>
      <c r="AO208" s="100">
        <f t="shared" si="125"/>
        <v>48.631226748573319</v>
      </c>
      <c r="AP208" s="100">
        <f t="shared" si="125"/>
        <v>48.631226810327277</v>
      </c>
      <c r="AQ208" s="100">
        <f t="shared" si="125"/>
        <v>48.631225261596413</v>
      </c>
      <c r="AR208" s="100">
        <f t="shared" si="125"/>
        <v>48.631264113704013</v>
      </c>
      <c r="AS208" s="100">
        <f t="shared" si="125"/>
        <v>48.630296526281249</v>
      </c>
      <c r="AT208" s="100">
        <f t="shared" si="125"/>
        <v>48.72734930270888</v>
      </c>
      <c r="AU208" s="100">
        <f t="shared" si="117"/>
        <v>49.258713593736971</v>
      </c>
      <c r="AV208" s="100"/>
      <c r="AW208" s="65"/>
      <c r="AX208" s="71"/>
    </row>
    <row r="209" spans="1:50">
      <c r="A209" s="48" t="s">
        <v>584</v>
      </c>
      <c r="B209" s="49" t="s">
        <v>79</v>
      </c>
      <c r="C209" s="48">
        <v>45263.42</v>
      </c>
      <c r="D209" s="48" t="s">
        <v>107</v>
      </c>
      <c r="E209">
        <f t="shared" si="101"/>
        <v>10615.992809211737</v>
      </c>
      <c r="F209">
        <f t="shared" si="102"/>
        <v>10616</v>
      </c>
      <c r="G209">
        <f t="shared" si="103"/>
        <v>-2.4506879999535158E-3</v>
      </c>
      <c r="I209">
        <f t="shared" si="120"/>
        <v>-2.4506879999535158E-3</v>
      </c>
      <c r="O209">
        <f t="shared" ca="1" si="123"/>
        <v>-1.0601364127064137E-2</v>
      </c>
      <c r="Q209" s="2">
        <f t="shared" si="104"/>
        <v>30244.92</v>
      </c>
      <c r="S209" s="3">
        <f t="shared" si="121"/>
        <v>0.1</v>
      </c>
      <c r="Z209">
        <f t="shared" si="105"/>
        <v>10616</v>
      </c>
      <c r="AA209" s="100">
        <f t="shared" si="106"/>
        <v>-1.2651781614252625E-3</v>
      </c>
      <c r="AB209" s="100">
        <f t="shared" si="107"/>
        <v>-7.9881079638585185E-3</v>
      </c>
      <c r="AC209" s="100">
        <f t="shared" si="108"/>
        <v>-2.4506879999535158E-3</v>
      </c>
      <c r="AD209" s="100">
        <f t="shared" si="118"/>
        <v>-1.1855098385282533E-3</v>
      </c>
      <c r="AE209" s="100">
        <f t="shared" si="109"/>
        <v>1.4054335772472852E-7</v>
      </c>
      <c r="AF209">
        <f t="shared" si="119"/>
        <v>-2.4506879999535158E-3</v>
      </c>
      <c r="AG209" s="101"/>
      <c r="AH209">
        <f t="shared" si="110"/>
        <v>5.5374199639050027E-3</v>
      </c>
      <c r="AI209">
        <f t="shared" si="111"/>
        <v>0.5890630865831068</v>
      </c>
      <c r="AJ209">
        <f t="shared" si="112"/>
        <v>0.99901705211451541</v>
      </c>
      <c r="AK209">
        <f t="shared" si="113"/>
        <v>-0.47587864448478379</v>
      </c>
      <c r="AL209">
        <f t="shared" si="114"/>
        <v>-2.2830947170186695</v>
      </c>
      <c r="AM209">
        <f t="shared" si="115"/>
        <v>-2.1847783372684284</v>
      </c>
      <c r="AN209" s="100">
        <f t="shared" si="125"/>
        <v>48.652534497260824</v>
      </c>
      <c r="AO209" s="100">
        <f t="shared" si="125"/>
        <v>48.652534497590956</v>
      </c>
      <c r="AP209" s="100">
        <f t="shared" si="125"/>
        <v>48.652534485130928</v>
      </c>
      <c r="AQ209" s="100">
        <f t="shared" si="125"/>
        <v>48.652534955410118</v>
      </c>
      <c r="AR209" s="100">
        <f t="shared" si="125"/>
        <v>48.652517209280681</v>
      </c>
      <c r="AS209" s="100">
        <f t="shared" si="125"/>
        <v>48.653192121920988</v>
      </c>
      <c r="AT209" s="100">
        <f t="shared" si="125"/>
        <v>48.756892114794553</v>
      </c>
      <c r="AU209" s="100">
        <f t="shared" si="117"/>
        <v>49.28072844903604</v>
      </c>
      <c r="AV209" s="100"/>
      <c r="AW209" s="65"/>
      <c r="AX209" s="71"/>
    </row>
    <row r="210" spans="1:50">
      <c r="A210" s="48" t="s">
        <v>591</v>
      </c>
      <c r="B210" s="49" t="s">
        <v>93</v>
      </c>
      <c r="C210" s="48">
        <v>45323.226999999999</v>
      </c>
      <c r="D210" s="48" t="s">
        <v>107</v>
      </c>
      <c r="E210">
        <f t="shared" si="101"/>
        <v>10791.478008902612</v>
      </c>
      <c r="F210">
        <f t="shared" si="102"/>
        <v>10791.5</v>
      </c>
      <c r="G210">
        <f t="shared" si="103"/>
        <v>-7.4947720058844425E-3</v>
      </c>
      <c r="I210">
        <f t="shared" si="120"/>
        <v>-7.4947720058844425E-3</v>
      </c>
      <c r="O210">
        <f t="shared" ca="1" si="123"/>
        <v>-1.0378038270471438E-2</v>
      </c>
      <c r="Q210" s="2">
        <f t="shared" si="104"/>
        <v>30304.726999999999</v>
      </c>
      <c r="S210" s="3">
        <f t="shared" si="121"/>
        <v>0.1</v>
      </c>
      <c r="Z210">
        <f t="shared" si="105"/>
        <v>10791.5</v>
      </c>
      <c r="AA210" s="100">
        <f t="shared" si="106"/>
        <v>-2.0983576530464896E-3</v>
      </c>
      <c r="AB210" s="100">
        <f t="shared" si="107"/>
        <v>-1.2205427640516646E-2</v>
      </c>
      <c r="AC210" s="100">
        <f t="shared" si="108"/>
        <v>-7.4947720058844425E-3</v>
      </c>
      <c r="AD210" s="100">
        <f t="shared" si="118"/>
        <v>-5.3964143528379529E-3</v>
      </c>
      <c r="AE210" s="100">
        <f t="shared" si="109"/>
        <v>2.9121287867515461E-6</v>
      </c>
      <c r="AF210">
        <f t="shared" si="119"/>
        <v>-7.4947720058844425E-3</v>
      </c>
      <c r="AG210" s="101"/>
      <c r="AH210">
        <f t="shared" si="110"/>
        <v>4.7106556346322038E-3</v>
      </c>
      <c r="AI210">
        <f t="shared" si="111"/>
        <v>0.64804762706284358</v>
      </c>
      <c r="AJ210">
        <f t="shared" si="112"/>
        <v>0.99727384614485948</v>
      </c>
      <c r="AK210">
        <f t="shared" si="113"/>
        <v>-0.5210174260705519</v>
      </c>
      <c r="AL210">
        <f t="shared" si="114"/>
        <v>-2.164896132555886</v>
      </c>
      <c r="AM210">
        <f t="shared" si="115"/>
        <v>-1.8822879314337628</v>
      </c>
      <c r="AN210" s="100">
        <f t="shared" si="125"/>
        <v>48.8013455562186</v>
      </c>
      <c r="AO210" s="100">
        <f t="shared" si="125"/>
        <v>48.801345929033317</v>
      </c>
      <c r="AP210" s="100">
        <f t="shared" si="125"/>
        <v>48.801351498646973</v>
      </c>
      <c r="AQ210" s="100">
        <f t="shared" si="125"/>
        <v>48.801434670647986</v>
      </c>
      <c r="AR210" s="100">
        <f t="shared" si="125"/>
        <v>48.802669100496153</v>
      </c>
      <c r="AS210" s="100">
        <f t="shared" si="125"/>
        <v>48.819569497001282</v>
      </c>
      <c r="AT210" s="100">
        <f t="shared" si="125"/>
        <v>48.958766518106657</v>
      </c>
      <c r="AU210" s="100">
        <f t="shared" si="117"/>
        <v>49.426524943563813</v>
      </c>
      <c r="AW210" s="65"/>
      <c r="AX210" s="71"/>
    </row>
    <row r="211" spans="1:50">
      <c r="A211" s="48" t="s">
        <v>594</v>
      </c>
      <c r="B211" s="49" t="s">
        <v>79</v>
      </c>
      <c r="C211" s="48">
        <v>45561.62</v>
      </c>
      <c r="D211" s="48" t="s">
        <v>107</v>
      </c>
      <c r="E211">
        <f t="shared" si="101"/>
        <v>11490.968757642839</v>
      </c>
      <c r="F211">
        <f t="shared" si="102"/>
        <v>11491</v>
      </c>
      <c r="G211">
        <f t="shared" si="103"/>
        <v>-1.0647687995515298E-2</v>
      </c>
      <c r="I211">
        <f t="shared" si="120"/>
        <v>-1.0647687995515298E-2</v>
      </c>
      <c r="O211">
        <f t="shared" ca="1" si="123"/>
        <v>-9.4879161241090797E-3</v>
      </c>
      <c r="Q211" s="2">
        <f t="shared" si="104"/>
        <v>30543.120000000003</v>
      </c>
      <c r="S211" s="3">
        <f t="shared" si="121"/>
        <v>0.1</v>
      </c>
      <c r="Z211">
        <f t="shared" si="105"/>
        <v>11491</v>
      </c>
      <c r="AA211" s="100">
        <f t="shared" si="106"/>
        <v>-8.0914857441493175E-3</v>
      </c>
      <c r="AB211" s="100">
        <f t="shared" si="107"/>
        <v>-9.3641842885745959E-3</v>
      </c>
      <c r="AC211" s="100">
        <f t="shared" si="108"/>
        <v>-1.0647687995515298E-2</v>
      </c>
      <c r="AD211" s="100">
        <f t="shared" si="118"/>
        <v>-2.5562022513659806E-3</v>
      </c>
      <c r="AE211" s="100">
        <f t="shared" si="109"/>
        <v>6.5341699498885081E-7</v>
      </c>
      <c r="AF211">
        <f t="shared" si="119"/>
        <v>-1.0647687995515298E-2</v>
      </c>
      <c r="AG211" s="101"/>
      <c r="AH211">
        <f t="shared" si="110"/>
        <v>-1.2835037069407014E-3</v>
      </c>
      <c r="AI211">
        <f t="shared" si="111"/>
        <v>1.2362709723100287</v>
      </c>
      <c r="AJ211">
        <f t="shared" si="112"/>
        <v>0.49479981241274684</v>
      </c>
      <c r="AK211">
        <f t="shared" si="113"/>
        <v>-0.58267114114992169</v>
      </c>
      <c r="AL211">
        <f t="shared" si="114"/>
        <v>-1.1855607872771889</v>
      </c>
      <c r="AM211">
        <f t="shared" si="115"/>
        <v>-0.67359002393274814</v>
      </c>
      <c r="AN211" s="100">
        <f t="shared" si="125"/>
        <v>49.643196808920841</v>
      </c>
      <c r="AO211" s="100">
        <f t="shared" si="125"/>
        <v>49.647220654051459</v>
      </c>
      <c r="AP211" s="100">
        <f t="shared" si="125"/>
        <v>49.655052435349631</v>
      </c>
      <c r="AQ211" s="100">
        <f t="shared" si="125"/>
        <v>49.670174443941463</v>
      </c>
      <c r="AR211" s="100">
        <f t="shared" si="125"/>
        <v>49.698945838927422</v>
      </c>
      <c r="AS211" s="100">
        <f t="shared" si="125"/>
        <v>49.752298559182201</v>
      </c>
      <c r="AT211" s="100">
        <f t="shared" si="125"/>
        <v>49.847301747237232</v>
      </c>
      <c r="AU211" s="100">
        <f t="shared" si="117"/>
        <v>50.007634048533475</v>
      </c>
      <c r="AW211" s="65"/>
      <c r="AX211" s="71"/>
    </row>
    <row r="212" spans="1:50">
      <c r="A212" s="48" t="s">
        <v>594</v>
      </c>
      <c r="B212" s="49" t="s">
        <v>93</v>
      </c>
      <c r="C212" s="48">
        <v>45585.646000000001</v>
      </c>
      <c r="D212" s="48" t="s">
        <v>107</v>
      </c>
      <c r="E212">
        <f t="shared" si="101"/>
        <v>11561.465646096909</v>
      </c>
      <c r="F212">
        <f t="shared" si="102"/>
        <v>11561.5</v>
      </c>
      <c r="G212">
        <f t="shared" si="103"/>
        <v>-1.1708131998602767E-2</v>
      </c>
      <c r="I212">
        <f t="shared" si="120"/>
        <v>-1.1708131998602767E-2</v>
      </c>
      <c r="O212">
        <f t="shared" ca="1" si="123"/>
        <v>-9.398204027870987E-3</v>
      </c>
      <c r="Q212" s="2">
        <f t="shared" si="104"/>
        <v>30567.146000000001</v>
      </c>
      <c r="S212" s="3">
        <f t="shared" si="121"/>
        <v>0.1</v>
      </c>
      <c r="Z212">
        <f t="shared" si="105"/>
        <v>11561.5</v>
      </c>
      <c r="AA212" s="100">
        <f t="shared" si="106"/>
        <v>-9.0179692918608435E-3</v>
      </c>
      <c r="AB212" s="100">
        <f t="shared" si="107"/>
        <v>-9.4956815571636578E-3</v>
      </c>
      <c r="AC212" s="100">
        <f t="shared" si="108"/>
        <v>-1.1708131998602767E-2</v>
      </c>
      <c r="AD212" s="100">
        <f t="shared" si="118"/>
        <v>-2.6901627067419231E-3</v>
      </c>
      <c r="AE212" s="100">
        <f t="shared" si="109"/>
        <v>7.2369753887450309E-7</v>
      </c>
      <c r="AF212">
        <f t="shared" si="119"/>
        <v>-1.1708131998602767E-2</v>
      </c>
      <c r="AG212" s="101"/>
      <c r="AH212">
        <f t="shared" si="110"/>
        <v>-2.2124504414391091E-3</v>
      </c>
      <c r="AI212">
        <f t="shared" si="111"/>
        <v>1.3525995301881526</v>
      </c>
      <c r="AJ212">
        <f t="shared" si="112"/>
        <v>0.30267452797600491</v>
      </c>
      <c r="AK212">
        <f t="shared" si="113"/>
        <v>-0.52057967920038184</v>
      </c>
      <c r="AL212">
        <f t="shared" si="114"/>
        <v>-0.97545389629071744</v>
      </c>
      <c r="AM212">
        <f t="shared" si="115"/>
        <v>-0.53047193555105454</v>
      </c>
      <c r="AN212" s="100">
        <f t="shared" si="125"/>
        <v>49.76939330185072</v>
      </c>
      <c r="AO212" s="100">
        <f t="shared" si="125"/>
        <v>49.773856942876854</v>
      </c>
      <c r="AP212" s="100">
        <f t="shared" si="125"/>
        <v>49.781892679699226</v>
      </c>
      <c r="AQ212" s="100">
        <f t="shared" si="125"/>
        <v>49.796274636480526</v>
      </c>
      <c r="AR212" s="100">
        <f t="shared" si="125"/>
        <v>49.821758165227898</v>
      </c>
      <c r="AS212" s="100">
        <f t="shared" si="125"/>
        <v>49.866180012379822</v>
      </c>
      <c r="AT212" s="100">
        <f t="shared" si="125"/>
        <v>49.941731393436626</v>
      </c>
      <c r="AU212" s="100">
        <f t="shared" si="117"/>
        <v>50.066201871121557</v>
      </c>
      <c r="AW212" s="65"/>
      <c r="AX212" s="71"/>
    </row>
    <row r="213" spans="1:50">
      <c r="A213" s="48" t="s">
        <v>594</v>
      </c>
      <c r="B213" s="49" t="s">
        <v>93</v>
      </c>
      <c r="C213" s="48">
        <v>45594.502999999997</v>
      </c>
      <c r="D213" s="48" t="s">
        <v>107</v>
      </c>
      <c r="E213">
        <f t="shared" ref="E213:E273" si="126">+(C213-C$7)/C$8</f>
        <v>11587.453781493457</v>
      </c>
      <c r="F213">
        <f t="shared" ref="F213:F273" si="127">ROUND(2*E213,0)/2</f>
        <v>11587.5</v>
      </c>
      <c r="G213">
        <f t="shared" ref="G213:G273" si="128">+C213-(C$7+F213*C$8)</f>
        <v>-1.5751700004329905E-2</v>
      </c>
      <c r="I213">
        <f t="shared" si="120"/>
        <v>-1.5751700004329905E-2</v>
      </c>
      <c r="O213">
        <f t="shared" ref="O213:O273" ca="1" si="129">+C$11+C$12*$F213</f>
        <v>-9.3651187157831797E-3</v>
      </c>
      <c r="Q213" s="2">
        <f t="shared" ref="Q213:Q273" si="130">+C213-15018.5</f>
        <v>30576.002999999997</v>
      </c>
      <c r="S213" s="3">
        <f t="shared" si="121"/>
        <v>0.1</v>
      </c>
      <c r="Z213">
        <f t="shared" ref="Z213:Z273" si="131">F213</f>
        <v>11587.5</v>
      </c>
      <c r="AA213" s="100">
        <f t="shared" ref="AA213:AA273" si="132">AB$3+AB$4*Z213+AB$5*Z213^2+AH213</f>
        <v>-9.3705465779771319E-3</v>
      </c>
      <c r="AB213" s="100">
        <f t="shared" ref="AB213:AB273" si="133">IF(S213&lt;&gt;0,G213-AH213, -9999)</f>
        <v>-1.3185654825177149E-2</v>
      </c>
      <c r="AC213" s="100">
        <f t="shared" ref="AC213:AC273" si="134">+G213-P213</f>
        <v>-1.5751700004329905E-2</v>
      </c>
      <c r="AD213" s="100">
        <f t="shared" si="118"/>
        <v>-6.3811534263527731E-3</v>
      </c>
      <c r="AE213" s="100">
        <f t="shared" ref="AE213:AE273" si="135">+(G213-AA213)^2*S213</f>
        <v>4.0719119050653734E-6</v>
      </c>
      <c r="AF213">
        <f t="shared" si="119"/>
        <v>-1.5751700004329905E-2</v>
      </c>
      <c r="AG213" s="101"/>
      <c r="AH213">
        <f t="shared" ref="AH213:AH273" si="136">$AB$6*($AB$11/AI213*AJ213+$AB$12)</f>
        <v>-2.5660451791527567E-3</v>
      </c>
      <c r="AI213">
        <f t="shared" ref="AI213:AI273" si="137">1+$AB$7*COS(AL213)</f>
        <v>1.3965079188369363</v>
      </c>
      <c r="AJ213">
        <f t="shared" ref="AJ213:AJ273" si="138">SIN(AL213+RADIANS($AB$9))</f>
        <v>0.2186978875497684</v>
      </c>
      <c r="AK213">
        <f t="shared" ref="AK213:AK273" si="139">$AB$7*SIN(AL213)</f>
        <v>-0.48796629123831897</v>
      </c>
      <c r="AL213">
        <f t="shared" ref="AL213:AL273" si="140">2*ATAN(AM213)</f>
        <v>-0.88843618971675076</v>
      </c>
      <c r="AM213">
        <f t="shared" ref="AM213:AM273" si="141">SQRT((1+$AB$7)/(1-$AB$7))*TAN(AN213/2)</f>
        <v>-0.47594378045216962</v>
      </c>
      <c r="AN213" s="100">
        <f t="shared" ref="AN213:AT228" si="142">$AU213+$AB$7*SIN(AO213)</f>
        <v>49.818616233218194</v>
      </c>
      <c r="AO213" s="100">
        <f t="shared" si="142"/>
        <v>49.823064616445414</v>
      </c>
      <c r="AP213" s="100">
        <f t="shared" si="142"/>
        <v>49.830878920637538</v>
      </c>
      <c r="AQ213" s="100">
        <f t="shared" si="142"/>
        <v>49.844538093814499</v>
      </c>
      <c r="AR213" s="100">
        <f t="shared" si="142"/>
        <v>49.868216887947185</v>
      </c>
      <c r="AS213" s="100">
        <f t="shared" si="142"/>
        <v>49.908724309393506</v>
      </c>
      <c r="AT213" s="100">
        <f t="shared" si="142"/>
        <v>49.976670826409645</v>
      </c>
      <c r="AU213" s="100">
        <f t="shared" ref="AU213:AU273" si="143">RADIANS($AB$9)+$AB$18*(F213-AB$15)</f>
        <v>50.087801351792336</v>
      </c>
      <c r="AW213" s="65"/>
      <c r="AX213" s="71"/>
    </row>
    <row r="214" spans="1:50">
      <c r="A214" s="48" t="s">
        <v>602</v>
      </c>
      <c r="B214" s="49" t="s">
        <v>93</v>
      </c>
      <c r="C214" s="48">
        <v>45618.375999999997</v>
      </c>
      <c r="D214" s="48" t="s">
        <v>107</v>
      </c>
      <c r="E214">
        <f t="shared" si="126"/>
        <v>11657.501738625902</v>
      </c>
      <c r="F214">
        <f t="shared" si="127"/>
        <v>11657.5</v>
      </c>
      <c r="G214">
        <f t="shared" si="128"/>
        <v>5.9253999643260613E-4</v>
      </c>
      <c r="I214">
        <f t="shared" si="120"/>
        <v>5.9253999643260613E-4</v>
      </c>
      <c r="O214">
        <f t="shared" ca="1" si="129"/>
        <v>-9.2760428755467757E-3</v>
      </c>
      <c r="Q214" s="2">
        <f t="shared" si="130"/>
        <v>30599.875999999997</v>
      </c>
      <c r="S214" s="3">
        <f t="shared" si="121"/>
        <v>0.1</v>
      </c>
      <c r="Z214">
        <f t="shared" si="131"/>
        <v>11657.5</v>
      </c>
      <c r="AA214" s="100">
        <f t="shared" si="132"/>
        <v>-1.0331180192428388E-2</v>
      </c>
      <c r="AB214" s="100">
        <f t="shared" si="133"/>
        <v>4.1222501370678268E-3</v>
      </c>
      <c r="AC214" s="100">
        <f t="shared" si="134"/>
        <v>5.9253999643260613E-4</v>
      </c>
      <c r="AD214" s="100">
        <f t="shared" ref="AD214:AD273" si="144">IF(S214&lt;&gt;0,G214-AA214, -9999)</f>
        <v>1.0923720188860994E-2</v>
      </c>
      <c r="AE214" s="100">
        <f t="shared" si="135"/>
        <v>1.1932766276452928E-5</v>
      </c>
      <c r="AF214">
        <f t="shared" ref="AF214:AF273" si="145">IF(S214&lt;&gt;0,G214-P214, -9999)</f>
        <v>5.9253999643260613E-4</v>
      </c>
      <c r="AG214" s="101"/>
      <c r="AH214">
        <f t="shared" si="136"/>
        <v>-3.5297101406352202E-3</v>
      </c>
      <c r="AI214">
        <f t="shared" si="137"/>
        <v>1.5087776233771315</v>
      </c>
      <c r="AJ214">
        <f t="shared" si="138"/>
        <v>-3.9914652103218991E-2</v>
      </c>
      <c r="AK214">
        <f t="shared" si="139"/>
        <v>-0.36942517650533235</v>
      </c>
      <c r="AL214">
        <f t="shared" si="140"/>
        <v>-0.62803107612432085</v>
      </c>
      <c r="AM214">
        <f t="shared" si="141"/>
        <v>-0.3247608026608409</v>
      </c>
      <c r="AN214" s="100">
        <f t="shared" si="142"/>
        <v>49.957834923619302</v>
      </c>
      <c r="AO214" s="100">
        <f t="shared" si="142"/>
        <v>49.961634744666107</v>
      </c>
      <c r="AP214" s="100">
        <f t="shared" si="142"/>
        <v>49.967962065084336</v>
      </c>
      <c r="AQ214" s="100">
        <f t="shared" si="142"/>
        <v>49.978471054711996</v>
      </c>
      <c r="AR214" s="100">
        <f t="shared" si="142"/>
        <v>49.995854231368114</v>
      </c>
      <c r="AS214" s="100">
        <f t="shared" si="142"/>
        <v>50.024428728486946</v>
      </c>
      <c r="AT214" s="100">
        <f t="shared" si="142"/>
        <v>50.070978692060372</v>
      </c>
      <c r="AU214" s="100">
        <f t="shared" si="143"/>
        <v>50.145953799752128</v>
      </c>
      <c r="AW214" s="65"/>
      <c r="AX214" s="71"/>
    </row>
    <row r="215" spans="1:50">
      <c r="A215" s="48" t="s">
        <v>602</v>
      </c>
      <c r="B215" s="49" t="s">
        <v>93</v>
      </c>
      <c r="C215" s="48">
        <v>45618.377999999997</v>
      </c>
      <c r="D215" s="48" t="s">
        <v>107</v>
      </c>
      <c r="E215">
        <f t="shared" si="126"/>
        <v>11657.507607009193</v>
      </c>
      <c r="F215">
        <f t="shared" si="127"/>
        <v>11657.5</v>
      </c>
      <c r="G215">
        <f t="shared" si="128"/>
        <v>2.5925399968400598E-3</v>
      </c>
      <c r="I215">
        <f t="shared" si="120"/>
        <v>2.5925399968400598E-3</v>
      </c>
      <c r="O215">
        <f t="shared" ca="1" si="129"/>
        <v>-9.2760428755467757E-3</v>
      </c>
      <c r="Q215" s="2">
        <f t="shared" si="130"/>
        <v>30599.877999999997</v>
      </c>
      <c r="S215" s="3">
        <f t="shared" si="121"/>
        <v>0.1</v>
      </c>
      <c r="Z215">
        <f t="shared" si="131"/>
        <v>11657.5</v>
      </c>
      <c r="AA215" s="100">
        <f t="shared" si="132"/>
        <v>-1.0331180192428388E-2</v>
      </c>
      <c r="AB215" s="100">
        <f t="shared" si="133"/>
        <v>6.1222501374752804E-3</v>
      </c>
      <c r="AC215" s="100">
        <f t="shared" si="134"/>
        <v>2.5925399968400598E-3</v>
      </c>
      <c r="AD215" s="100">
        <f t="shared" si="144"/>
        <v>1.2923720189268448E-2</v>
      </c>
      <c r="AE215" s="100">
        <f t="shared" si="135"/>
        <v>1.670225435305049E-5</v>
      </c>
      <c r="AF215">
        <f t="shared" si="145"/>
        <v>2.5925399968400598E-3</v>
      </c>
      <c r="AG215" s="101"/>
      <c r="AH215">
        <f t="shared" si="136"/>
        <v>-3.5297101406352202E-3</v>
      </c>
      <c r="AI215">
        <f t="shared" si="137"/>
        <v>1.5087776233771315</v>
      </c>
      <c r="AJ215">
        <f t="shared" si="138"/>
        <v>-3.9914652103218991E-2</v>
      </c>
      <c r="AK215">
        <f t="shared" si="139"/>
        <v>-0.36942517650533235</v>
      </c>
      <c r="AL215">
        <f t="shared" si="140"/>
        <v>-0.62803107612432085</v>
      </c>
      <c r="AM215">
        <f t="shared" si="141"/>
        <v>-0.3247608026608409</v>
      </c>
      <c r="AN215" s="100">
        <f t="shared" si="142"/>
        <v>49.957834923619302</v>
      </c>
      <c r="AO215" s="100">
        <f t="shared" si="142"/>
        <v>49.961634744666107</v>
      </c>
      <c r="AP215" s="100">
        <f t="shared" si="142"/>
        <v>49.967962065084336</v>
      </c>
      <c r="AQ215" s="100">
        <f t="shared" si="142"/>
        <v>49.978471054711996</v>
      </c>
      <c r="AR215" s="100">
        <f t="shared" si="142"/>
        <v>49.995854231368114</v>
      </c>
      <c r="AS215" s="100">
        <f t="shared" si="142"/>
        <v>50.024428728486946</v>
      </c>
      <c r="AT215" s="100">
        <f t="shared" si="142"/>
        <v>50.070978692060372</v>
      </c>
      <c r="AU215" s="100">
        <f t="shared" si="143"/>
        <v>50.145953799752128</v>
      </c>
      <c r="AW215" s="65"/>
      <c r="AX215" s="71"/>
    </row>
    <row r="216" spans="1:50">
      <c r="A216" s="48" t="s">
        <v>602</v>
      </c>
      <c r="B216" s="49" t="s">
        <v>93</v>
      </c>
      <c r="C216" s="48">
        <v>45618.385000000002</v>
      </c>
      <c r="D216" s="48" t="s">
        <v>107</v>
      </c>
      <c r="E216">
        <f t="shared" si="126"/>
        <v>11657.52814635072</v>
      </c>
      <c r="F216">
        <f t="shared" si="127"/>
        <v>11657.5</v>
      </c>
      <c r="G216">
        <f t="shared" si="128"/>
        <v>9.5925400019041263E-3</v>
      </c>
      <c r="I216">
        <f t="shared" si="120"/>
        <v>9.5925400019041263E-3</v>
      </c>
      <c r="O216">
        <f t="shared" ca="1" si="129"/>
        <v>-9.2760428755467757E-3</v>
      </c>
      <c r="Q216" s="2">
        <f t="shared" si="130"/>
        <v>30599.885000000002</v>
      </c>
      <c r="S216" s="3">
        <f t="shared" si="121"/>
        <v>0.1</v>
      </c>
      <c r="Z216">
        <f t="shared" si="131"/>
        <v>11657.5</v>
      </c>
      <c r="AA216" s="100">
        <f t="shared" si="132"/>
        <v>-1.0331180192428388E-2</v>
      </c>
      <c r="AB216" s="100">
        <f t="shared" si="133"/>
        <v>1.3122250142539347E-2</v>
      </c>
      <c r="AC216" s="100">
        <f t="shared" si="134"/>
        <v>9.5925400019041263E-3</v>
      </c>
      <c r="AD216" s="100">
        <f t="shared" si="144"/>
        <v>1.9923720194332514E-2</v>
      </c>
      <c r="AE216" s="100">
        <f t="shared" si="135"/>
        <v>3.9695462638205325E-5</v>
      </c>
      <c r="AF216">
        <f t="shared" si="145"/>
        <v>9.5925400019041263E-3</v>
      </c>
      <c r="AG216" s="101"/>
      <c r="AH216">
        <f t="shared" si="136"/>
        <v>-3.5297101406352202E-3</v>
      </c>
      <c r="AI216">
        <f t="shared" si="137"/>
        <v>1.5087776233771315</v>
      </c>
      <c r="AJ216">
        <f t="shared" si="138"/>
        <v>-3.9914652103218991E-2</v>
      </c>
      <c r="AK216">
        <f t="shared" si="139"/>
        <v>-0.36942517650533235</v>
      </c>
      <c r="AL216">
        <f t="shared" si="140"/>
        <v>-0.62803107612432085</v>
      </c>
      <c r="AM216">
        <f t="shared" si="141"/>
        <v>-0.3247608026608409</v>
      </c>
      <c r="AN216" s="100">
        <f t="shared" si="142"/>
        <v>49.957834923619302</v>
      </c>
      <c r="AO216" s="100">
        <f t="shared" si="142"/>
        <v>49.961634744666107</v>
      </c>
      <c r="AP216" s="100">
        <f t="shared" si="142"/>
        <v>49.967962065084336</v>
      </c>
      <c r="AQ216" s="100">
        <f t="shared" si="142"/>
        <v>49.978471054711996</v>
      </c>
      <c r="AR216" s="100">
        <f t="shared" si="142"/>
        <v>49.995854231368114</v>
      </c>
      <c r="AS216" s="100">
        <f t="shared" si="142"/>
        <v>50.024428728486946</v>
      </c>
      <c r="AT216" s="100">
        <f t="shared" si="142"/>
        <v>50.070978692060372</v>
      </c>
      <c r="AU216" s="100">
        <f t="shared" si="143"/>
        <v>50.145953799752128</v>
      </c>
      <c r="AW216" s="65"/>
      <c r="AX216" s="71"/>
    </row>
    <row r="217" spans="1:50">
      <c r="A217" s="48" t="s">
        <v>602</v>
      </c>
      <c r="B217" s="49" t="s">
        <v>93</v>
      </c>
      <c r="C217" s="48">
        <v>45647.34</v>
      </c>
      <c r="D217" s="48" t="s">
        <v>107</v>
      </c>
      <c r="E217">
        <f t="shared" si="126"/>
        <v>11742.4876654212</v>
      </c>
      <c r="F217">
        <f t="shared" si="127"/>
        <v>11742.5</v>
      </c>
      <c r="G217">
        <f t="shared" si="128"/>
        <v>-4.2037400053231977E-3</v>
      </c>
      <c r="I217">
        <f t="shared" ref="I217:I253" si="146">+G217</f>
        <v>-4.2037400053231977E-3</v>
      </c>
      <c r="O217">
        <f t="shared" ca="1" si="129"/>
        <v>-9.1678793552597126E-3</v>
      </c>
      <c r="Q217" s="2">
        <f t="shared" si="130"/>
        <v>30628.839999999997</v>
      </c>
      <c r="S217" s="3">
        <f t="shared" ref="S217:S253" si="147">S$15</f>
        <v>0.1</v>
      </c>
      <c r="Z217">
        <f t="shared" si="131"/>
        <v>11742.5</v>
      </c>
      <c r="AA217" s="100">
        <f t="shared" si="132"/>
        <v>-1.1466512119463174E-2</v>
      </c>
      <c r="AB217" s="100">
        <f t="shared" si="133"/>
        <v>4.6555557525899179E-4</v>
      </c>
      <c r="AC217" s="100">
        <f t="shared" si="134"/>
        <v>-4.2037400053231977E-3</v>
      </c>
      <c r="AD217" s="100">
        <f t="shared" si="144"/>
        <v>7.2627721141399759E-3</v>
      </c>
      <c r="AE217" s="100">
        <f t="shared" si="135"/>
        <v>5.2747858781929258E-6</v>
      </c>
      <c r="AF217">
        <f t="shared" si="145"/>
        <v>-4.2037400053231977E-3</v>
      </c>
      <c r="AG217" s="101"/>
      <c r="AH217">
        <f t="shared" si="136"/>
        <v>-4.6692955805821895E-3</v>
      </c>
      <c r="AI217">
        <f t="shared" si="137"/>
        <v>1.6064668591965252</v>
      </c>
      <c r="AJ217">
        <f t="shared" si="138"/>
        <v>-0.39026104570460068</v>
      </c>
      <c r="AK217">
        <f t="shared" si="139"/>
        <v>-0.16591437484913799</v>
      </c>
      <c r="AL217">
        <f t="shared" si="140"/>
        <v>-0.26704123040384709</v>
      </c>
      <c r="AM217">
        <f t="shared" si="141"/>
        <v>-0.13431977214671481</v>
      </c>
      <c r="AN217" s="100">
        <f t="shared" si="142"/>
        <v>50.137402863194438</v>
      </c>
      <c r="AO217" s="100">
        <f t="shared" si="142"/>
        <v>50.139239938688299</v>
      </c>
      <c r="AP217" s="100">
        <f t="shared" si="142"/>
        <v>50.142184609460926</v>
      </c>
      <c r="AQ217" s="100">
        <f t="shared" si="142"/>
        <v>50.146902428539825</v>
      </c>
      <c r="AR217" s="100">
        <f t="shared" si="142"/>
        <v>50.154455627126005</v>
      </c>
      <c r="AS217" s="100">
        <f t="shared" si="142"/>
        <v>50.166535204149092</v>
      </c>
      <c r="AT217" s="100">
        <f t="shared" si="142"/>
        <v>50.185824342403933</v>
      </c>
      <c r="AU217" s="100">
        <f t="shared" si="143"/>
        <v>50.21656748656045</v>
      </c>
      <c r="AW217" s="65"/>
      <c r="AX217" s="71"/>
    </row>
    <row r="218" spans="1:50">
      <c r="A218" s="48" t="s">
        <v>613</v>
      </c>
      <c r="B218" s="49" t="s">
        <v>79</v>
      </c>
      <c r="C218" s="48">
        <v>45670.345000000001</v>
      </c>
      <c r="D218" s="48" t="s">
        <v>107</v>
      </c>
      <c r="E218">
        <f t="shared" si="126"/>
        <v>11809.988744206114</v>
      </c>
      <c r="F218">
        <f t="shared" si="127"/>
        <v>11810</v>
      </c>
      <c r="G218">
        <f t="shared" si="128"/>
        <v>-3.8360800026566721E-3</v>
      </c>
      <c r="I218">
        <f t="shared" si="146"/>
        <v>-3.8360800026566721E-3</v>
      </c>
      <c r="O218">
        <f t="shared" ca="1" si="129"/>
        <v>-9.0819847950317518E-3</v>
      </c>
      <c r="Q218" s="2">
        <f t="shared" si="130"/>
        <v>30651.845000000001</v>
      </c>
      <c r="S218" s="3">
        <f t="shared" si="147"/>
        <v>0.1</v>
      </c>
      <c r="Z218">
        <f t="shared" si="131"/>
        <v>11810</v>
      </c>
      <c r="AA218" s="100">
        <f t="shared" si="132"/>
        <v>-1.2284769430626636E-2</v>
      </c>
      <c r="AB218" s="100">
        <f t="shared" si="133"/>
        <v>1.6552980498307926E-3</v>
      </c>
      <c r="AC218" s="100">
        <f t="shared" si="134"/>
        <v>-3.8360800026566721E-3</v>
      </c>
      <c r="AD218" s="100">
        <f t="shared" si="144"/>
        <v>8.4486894279699638E-3</v>
      </c>
      <c r="AE218" s="100">
        <f t="shared" si="135"/>
        <v>7.1380353050291436E-6</v>
      </c>
      <c r="AF218">
        <f t="shared" si="145"/>
        <v>-3.8360800026566721E-3</v>
      </c>
      <c r="AG218" s="101"/>
      <c r="AH218">
        <f t="shared" si="136"/>
        <v>-5.4913780524874648E-3</v>
      </c>
      <c r="AI218">
        <f t="shared" si="137"/>
        <v>1.6282643229183531</v>
      </c>
      <c r="AJ218">
        <f t="shared" si="138"/>
        <v>-0.64983140803893302</v>
      </c>
      <c r="AK218">
        <f t="shared" si="139"/>
        <v>2.4770378140468292E-2</v>
      </c>
      <c r="AL218">
        <f t="shared" si="140"/>
        <v>3.9406272668248456E-2</v>
      </c>
      <c r="AM218">
        <f t="shared" si="141"/>
        <v>1.9705686405154212E-2</v>
      </c>
      <c r="AN218" s="100">
        <f t="shared" si="142"/>
        <v>50.284297838325472</v>
      </c>
      <c r="AO218" s="100">
        <f t="shared" si="142"/>
        <v>50.284019871731125</v>
      </c>
      <c r="AP218" s="100">
        <f t="shared" si="142"/>
        <v>50.283577705287584</v>
      </c>
      <c r="AQ218" s="100">
        <f t="shared" si="142"/>
        <v>50.282874350456538</v>
      </c>
      <c r="AR218" s="100">
        <f t="shared" si="142"/>
        <v>50.281755540450888</v>
      </c>
      <c r="AS218" s="100">
        <f t="shared" si="142"/>
        <v>50.27997591706464</v>
      </c>
      <c r="AT218" s="100">
        <f t="shared" si="142"/>
        <v>50.277145270106118</v>
      </c>
      <c r="AU218" s="100">
        <f t="shared" si="143"/>
        <v>50.27264306137883</v>
      </c>
      <c r="AW218" s="65"/>
      <c r="AX218" s="71"/>
    </row>
    <row r="219" spans="1:50">
      <c r="A219" s="48" t="s">
        <v>613</v>
      </c>
      <c r="B219" s="49" t="s">
        <v>93</v>
      </c>
      <c r="C219" s="48">
        <v>45691.285000000003</v>
      </c>
      <c r="D219" s="48" t="s">
        <v>107</v>
      </c>
      <c r="E219">
        <f t="shared" si="126"/>
        <v>11871.430717244844</v>
      </c>
      <c r="F219">
        <f t="shared" si="127"/>
        <v>11871.5</v>
      </c>
      <c r="G219">
        <f t="shared" si="128"/>
        <v>-2.3612211996805854E-2</v>
      </c>
      <c r="I219">
        <f t="shared" si="146"/>
        <v>-2.3612211996805854E-2</v>
      </c>
      <c r="O219">
        <f t="shared" ca="1" si="129"/>
        <v>-9.0037253068240529E-3</v>
      </c>
      <c r="Q219" s="2">
        <f t="shared" si="130"/>
        <v>30672.785000000003</v>
      </c>
      <c r="S219" s="3">
        <f t="shared" si="147"/>
        <v>0.1</v>
      </c>
      <c r="Z219">
        <f t="shared" si="131"/>
        <v>11871.5</v>
      </c>
      <c r="AA219" s="100">
        <f t="shared" si="132"/>
        <v>-1.292581701532068E-2</v>
      </c>
      <c r="AB219" s="100">
        <f t="shared" si="133"/>
        <v>-1.7475956419637388E-2</v>
      </c>
      <c r="AC219" s="100">
        <f t="shared" si="134"/>
        <v>-2.3612211996805854E-2</v>
      </c>
      <c r="AD219" s="100">
        <f t="shared" si="144"/>
        <v>-1.0686394981485174E-2</v>
      </c>
      <c r="AE219" s="100">
        <f t="shared" si="135"/>
        <v>1.1419903770031153E-5</v>
      </c>
      <c r="AF219">
        <f t="shared" si="145"/>
        <v>-2.3612211996805854E-2</v>
      </c>
      <c r="AG219" s="101"/>
      <c r="AH219">
        <f t="shared" si="136"/>
        <v>-6.136255577168466E-3</v>
      </c>
      <c r="AI219">
        <f t="shared" si="137"/>
        <v>1.5974360647032486</v>
      </c>
      <c r="AJ219">
        <f t="shared" si="138"/>
        <v>-0.83321603186018711</v>
      </c>
      <c r="AK219">
        <f t="shared" si="139"/>
        <v>0.19595861725674127</v>
      </c>
      <c r="AL219">
        <f t="shared" si="140"/>
        <v>0.31694227655266122</v>
      </c>
      <c r="AM219">
        <f t="shared" si="141"/>
        <v>0.15981116807865298</v>
      </c>
      <c r="AN219" s="100">
        <f t="shared" si="142"/>
        <v>50.417782764522869</v>
      </c>
      <c r="AO219" s="100">
        <f t="shared" si="142"/>
        <v>50.415625670380173</v>
      </c>
      <c r="AP219" s="100">
        <f t="shared" si="142"/>
        <v>50.412156784620244</v>
      </c>
      <c r="AQ219" s="100">
        <f t="shared" si="142"/>
        <v>50.406582075972345</v>
      </c>
      <c r="AR219" s="100">
        <f t="shared" si="142"/>
        <v>50.397632345541624</v>
      </c>
      <c r="AS219" s="100">
        <f t="shared" si="142"/>
        <v>50.383286223236674</v>
      </c>
      <c r="AT219" s="100">
        <f t="shared" si="142"/>
        <v>50.360339318625925</v>
      </c>
      <c r="AU219" s="100">
        <f t="shared" si="143"/>
        <v>50.323734140657791</v>
      </c>
      <c r="AW219" s="65"/>
      <c r="AX219" s="71"/>
    </row>
    <row r="220" spans="1:50">
      <c r="A220" s="48" t="s">
        <v>613</v>
      </c>
      <c r="B220" s="49" t="s">
        <v>93</v>
      </c>
      <c r="C220" s="48">
        <v>45705.273999999998</v>
      </c>
      <c r="D220" s="48" t="s">
        <v>107</v>
      </c>
      <c r="E220">
        <f t="shared" si="126"/>
        <v>11912.477124161669</v>
      </c>
      <c r="F220">
        <f t="shared" si="127"/>
        <v>11912.5</v>
      </c>
      <c r="G220">
        <f t="shared" si="128"/>
        <v>-7.7963000003364868E-3</v>
      </c>
      <c r="I220">
        <f t="shared" si="146"/>
        <v>-7.7963000003364868E-3</v>
      </c>
      <c r="O220">
        <f t="shared" ca="1" si="129"/>
        <v>-8.9515523146855881E-3</v>
      </c>
      <c r="Q220" s="2">
        <f t="shared" si="130"/>
        <v>30686.773999999998</v>
      </c>
      <c r="S220" s="3">
        <f t="shared" si="147"/>
        <v>0.1</v>
      </c>
      <c r="Z220">
        <f t="shared" si="131"/>
        <v>11912.5</v>
      </c>
      <c r="AA220" s="100">
        <f t="shared" si="132"/>
        <v>-1.3286229229038361E-2</v>
      </c>
      <c r="AB220" s="100">
        <f t="shared" si="133"/>
        <v>-1.296896273556382E-3</v>
      </c>
      <c r="AC220" s="100">
        <f t="shared" si="134"/>
        <v>-7.7963000003364868E-3</v>
      </c>
      <c r="AD220" s="100">
        <f t="shared" si="144"/>
        <v>5.4899292287018744E-3</v>
      </c>
      <c r="AE220" s="100">
        <f t="shared" si="135"/>
        <v>3.0139322936155158E-6</v>
      </c>
      <c r="AF220">
        <f t="shared" si="145"/>
        <v>-7.7963000003364868E-3</v>
      </c>
      <c r="AG220" s="101"/>
      <c r="AH220">
        <f t="shared" si="136"/>
        <v>-6.4994037267801048E-3</v>
      </c>
      <c r="AI220">
        <f t="shared" si="137"/>
        <v>1.5536168763731144</v>
      </c>
      <c r="AJ220">
        <f t="shared" si="138"/>
        <v>-0.9175345749562831</v>
      </c>
      <c r="AK220">
        <f t="shared" si="139"/>
        <v>0.29805701682757646</v>
      </c>
      <c r="AL220">
        <f t="shared" si="140"/>
        <v>0.49387922415556973</v>
      </c>
      <c r="AM220">
        <f t="shared" si="141"/>
        <v>0.25208453284787841</v>
      </c>
      <c r="AN220" s="100">
        <f t="shared" si="142"/>
        <v>50.505032730865203</v>
      </c>
      <c r="AO220" s="100">
        <f t="shared" si="142"/>
        <v>50.501851963484199</v>
      </c>
      <c r="AP220" s="100">
        <f t="shared" si="142"/>
        <v>50.496651655265403</v>
      </c>
      <c r="AQ220" s="100">
        <f t="shared" si="142"/>
        <v>50.488163173962619</v>
      </c>
      <c r="AR220" s="100">
        <f t="shared" si="142"/>
        <v>50.474342065485999</v>
      </c>
      <c r="AS220" s="100">
        <f t="shared" si="142"/>
        <v>50.451923331050821</v>
      </c>
      <c r="AT220" s="100">
        <f t="shared" si="142"/>
        <v>50.415754109357096</v>
      </c>
      <c r="AU220" s="100">
        <f t="shared" si="143"/>
        <v>50.357794860177094</v>
      </c>
      <c r="AW220" s="65"/>
      <c r="AX220" s="71"/>
    </row>
    <row r="221" spans="1:50">
      <c r="A221" s="48" t="s">
        <v>621</v>
      </c>
      <c r="B221" s="49" t="s">
        <v>93</v>
      </c>
      <c r="C221" s="48">
        <v>45915.548000000003</v>
      </c>
      <c r="D221" s="48" t="s">
        <v>107</v>
      </c>
      <c r="E221">
        <f t="shared" si="126"/>
        <v>12529.46133804632</v>
      </c>
      <c r="F221">
        <f t="shared" si="127"/>
        <v>12529.5</v>
      </c>
      <c r="G221">
        <f t="shared" si="128"/>
        <v>-1.3176355998439249E-2</v>
      </c>
      <c r="I221">
        <f t="shared" si="146"/>
        <v>-1.3176355998439249E-2</v>
      </c>
      <c r="O221">
        <f t="shared" ca="1" si="129"/>
        <v>-8.1664124086018516E-3</v>
      </c>
      <c r="Q221" s="2">
        <f t="shared" si="130"/>
        <v>30897.048000000003</v>
      </c>
      <c r="S221" s="3">
        <f t="shared" si="147"/>
        <v>0.1</v>
      </c>
      <c r="Z221">
        <f t="shared" si="131"/>
        <v>12529.5</v>
      </c>
      <c r="AA221" s="100">
        <f t="shared" si="132"/>
        <v>-1.3672018057759354E-2</v>
      </c>
      <c r="AB221" s="100">
        <f t="shared" si="133"/>
        <v>-6.2323466072636124E-3</v>
      </c>
      <c r="AC221" s="100">
        <f t="shared" si="134"/>
        <v>-1.3176355998439249E-2</v>
      </c>
      <c r="AD221" s="100">
        <f t="shared" si="144"/>
        <v>4.9566205932010526E-4</v>
      </c>
      <c r="AE221" s="100">
        <f t="shared" si="135"/>
        <v>2.4568087704944755E-8</v>
      </c>
      <c r="AF221">
        <f t="shared" si="145"/>
        <v>-1.3176355998439249E-2</v>
      </c>
      <c r="AG221" s="101"/>
      <c r="AH221">
        <f t="shared" si="136"/>
        <v>-6.9440093911756363E-3</v>
      </c>
      <c r="AI221">
        <f t="shared" si="137"/>
        <v>0.79019233609436523</v>
      </c>
      <c r="AJ221">
        <f t="shared" si="138"/>
        <v>-0.53340925615966794</v>
      </c>
      <c r="AK221">
        <f t="shared" si="139"/>
        <v>0.59271441289354398</v>
      </c>
      <c r="AL221">
        <f t="shared" si="140"/>
        <v>1.9110103187848151</v>
      </c>
      <c r="AM221">
        <f t="shared" si="141"/>
        <v>1.4147793370403037</v>
      </c>
      <c r="AN221" s="100">
        <f t="shared" si="142"/>
        <v>51.453599454030837</v>
      </c>
      <c r="AO221" s="100">
        <f t="shared" si="142"/>
        <v>51.4534253191866</v>
      </c>
      <c r="AP221" s="100">
        <f t="shared" si="142"/>
        <v>51.452684629718469</v>
      </c>
      <c r="AQ221" s="100">
        <f t="shared" si="142"/>
        <v>51.449549143767136</v>
      </c>
      <c r="AR221" s="100">
        <f t="shared" si="142"/>
        <v>51.436534713418887</v>
      </c>
      <c r="AS221" s="100">
        <f t="shared" si="142"/>
        <v>51.386312604536002</v>
      </c>
      <c r="AT221" s="100">
        <f t="shared" si="142"/>
        <v>51.227918061957531</v>
      </c>
      <c r="AU221" s="100">
        <f t="shared" si="143"/>
        <v>50.870367151479861</v>
      </c>
      <c r="AW221" s="65"/>
      <c r="AX221" s="71"/>
    </row>
    <row r="222" spans="1:50">
      <c r="A222" s="48" t="s">
        <v>621</v>
      </c>
      <c r="B222" s="49" t="s">
        <v>93</v>
      </c>
      <c r="C222" s="48">
        <v>45916.557999999997</v>
      </c>
      <c r="D222" s="48" t="s">
        <v>107</v>
      </c>
      <c r="E222">
        <f t="shared" si="126"/>
        <v>12532.424871607389</v>
      </c>
      <c r="F222">
        <f t="shared" si="127"/>
        <v>12532.5</v>
      </c>
      <c r="G222">
        <f t="shared" si="128"/>
        <v>-2.5604460002796259E-2</v>
      </c>
      <c r="I222">
        <f t="shared" si="146"/>
        <v>-2.5604460002796259E-2</v>
      </c>
      <c r="O222">
        <f t="shared" ca="1" si="129"/>
        <v>-8.1625948725917198E-3</v>
      </c>
      <c r="Q222" s="2">
        <f t="shared" si="130"/>
        <v>30898.057999999997</v>
      </c>
      <c r="S222" s="3">
        <f t="shared" si="147"/>
        <v>0.1</v>
      </c>
      <c r="Z222">
        <f t="shared" si="131"/>
        <v>12532.5</v>
      </c>
      <c r="AA222" s="100">
        <f t="shared" si="132"/>
        <v>-1.3661790959149385E-2</v>
      </c>
      <c r="AB222" s="100">
        <f t="shared" si="133"/>
        <v>-1.8670310892408302E-2</v>
      </c>
      <c r="AC222" s="100">
        <f t="shared" si="134"/>
        <v>-2.5604460002796259E-2</v>
      </c>
      <c r="AD222" s="100">
        <f t="shared" si="144"/>
        <v>-1.1942669043646874E-2</v>
      </c>
      <c r="AE222" s="100">
        <f t="shared" si="135"/>
        <v>1.4262734388608133E-5</v>
      </c>
      <c r="AF222">
        <f t="shared" si="145"/>
        <v>-2.5604460002796259E-2</v>
      </c>
      <c r="AG222" s="101"/>
      <c r="AH222">
        <f t="shared" si="136"/>
        <v>-6.9341491103879545E-3</v>
      </c>
      <c r="AI222">
        <f t="shared" si="137"/>
        <v>0.78823520155689764</v>
      </c>
      <c r="AJ222">
        <f t="shared" si="138"/>
        <v>-0.53061170192047524</v>
      </c>
      <c r="AK222">
        <f t="shared" si="139"/>
        <v>0.59201799062666205</v>
      </c>
      <c r="AL222">
        <f t="shared" si="140"/>
        <v>1.9143142425254445</v>
      </c>
      <c r="AM222">
        <f t="shared" si="141"/>
        <v>1.4197494873010961</v>
      </c>
      <c r="AN222" s="100">
        <f t="shared" si="142"/>
        <v>51.456854784122676</v>
      </c>
      <c r="AO222" s="100">
        <f t="shared" si="142"/>
        <v>51.45668732123719</v>
      </c>
      <c r="AP222" s="100">
        <f t="shared" si="142"/>
        <v>51.455969176663039</v>
      </c>
      <c r="AQ222" s="100">
        <f t="shared" si="142"/>
        <v>51.452904011818468</v>
      </c>
      <c r="AR222" s="100">
        <f t="shared" si="142"/>
        <v>51.440074774639761</v>
      </c>
      <c r="AS222" s="100">
        <f t="shared" si="142"/>
        <v>51.390159530497172</v>
      </c>
      <c r="AT222" s="100">
        <f t="shared" si="142"/>
        <v>51.231698167158974</v>
      </c>
      <c r="AU222" s="100">
        <f t="shared" si="143"/>
        <v>50.87285939924957</v>
      </c>
      <c r="AW222" s="65"/>
      <c r="AX222" s="71"/>
    </row>
    <row r="223" spans="1:50">
      <c r="A223" s="48" t="s">
        <v>621</v>
      </c>
      <c r="B223" s="49" t="s">
        <v>93</v>
      </c>
      <c r="C223" s="48">
        <v>45917.591</v>
      </c>
      <c r="D223" s="48" t="s">
        <v>107</v>
      </c>
      <c r="E223">
        <f t="shared" si="126"/>
        <v>12535.45589157631</v>
      </c>
      <c r="F223">
        <f t="shared" si="127"/>
        <v>12535.5</v>
      </c>
      <c r="G223">
        <f t="shared" si="128"/>
        <v>-1.5032563998829573E-2</v>
      </c>
      <c r="I223">
        <f t="shared" si="146"/>
        <v>-1.5032563998829573E-2</v>
      </c>
      <c r="O223">
        <f t="shared" ca="1" si="129"/>
        <v>-8.158777336581588E-3</v>
      </c>
      <c r="Q223" s="2">
        <f t="shared" si="130"/>
        <v>30899.091</v>
      </c>
      <c r="S223" s="3">
        <f t="shared" si="147"/>
        <v>0.1</v>
      </c>
      <c r="Z223">
        <f t="shared" si="131"/>
        <v>12535.5</v>
      </c>
      <c r="AA223" s="100">
        <f t="shared" si="132"/>
        <v>-1.3651514536347427E-2</v>
      </c>
      <c r="AB223" s="100">
        <f t="shared" si="133"/>
        <v>-8.1083237111330645E-3</v>
      </c>
      <c r="AC223" s="100">
        <f t="shared" si="134"/>
        <v>-1.5032563998829573E-2</v>
      </c>
      <c r="AD223" s="100">
        <f t="shared" si="144"/>
        <v>-1.3810494624821468E-3</v>
      </c>
      <c r="AE223" s="100">
        <f t="shared" si="135"/>
        <v>1.9072976178222269E-7</v>
      </c>
      <c r="AF223">
        <f t="shared" si="145"/>
        <v>-1.5032563998829573E-2</v>
      </c>
      <c r="AG223" s="101"/>
      <c r="AH223">
        <f t="shared" si="136"/>
        <v>-6.9242402876965089E-3</v>
      </c>
      <c r="AI223">
        <f t="shared" si="137"/>
        <v>0.78629008346717999</v>
      </c>
      <c r="AJ223">
        <f t="shared" si="138"/>
        <v>-0.52782229547618864</v>
      </c>
      <c r="AK223">
        <f t="shared" si="139"/>
        <v>0.59131861349091108</v>
      </c>
      <c r="AL223">
        <f t="shared" si="140"/>
        <v>1.9176017540096484</v>
      </c>
      <c r="AM223">
        <f t="shared" si="141"/>
        <v>1.424718142697017</v>
      </c>
      <c r="AN223" s="100">
        <f t="shared" si="142"/>
        <v>51.46010197116405</v>
      </c>
      <c r="AO223" s="100">
        <f t="shared" si="142"/>
        <v>51.45994097550949</v>
      </c>
      <c r="AP223" s="100">
        <f t="shared" si="142"/>
        <v>51.459244870624012</v>
      </c>
      <c r="AQ223" s="100">
        <f t="shared" si="142"/>
        <v>51.456249061271471</v>
      </c>
      <c r="AR223" s="100">
        <f t="shared" si="142"/>
        <v>51.443604239385955</v>
      </c>
      <c r="AS223" s="100">
        <f t="shared" si="142"/>
        <v>51.393998272449195</v>
      </c>
      <c r="AT223" s="100">
        <f t="shared" si="142"/>
        <v>51.235476043506701</v>
      </c>
      <c r="AU223" s="100">
        <f t="shared" si="143"/>
        <v>50.875351647019272</v>
      </c>
      <c r="AW223" s="65"/>
      <c r="AX223" s="71"/>
    </row>
    <row r="224" spans="1:50">
      <c r="A224" s="48" t="s">
        <v>630</v>
      </c>
      <c r="B224" s="49" t="s">
        <v>79</v>
      </c>
      <c r="C224" s="48">
        <v>45989.34</v>
      </c>
      <c r="D224" s="48" t="s">
        <v>107</v>
      </c>
      <c r="E224">
        <f t="shared" si="126"/>
        <v>12745.98120788744</v>
      </c>
      <c r="F224">
        <f t="shared" si="127"/>
        <v>12746</v>
      </c>
      <c r="G224">
        <f t="shared" si="128"/>
        <v>-6.4045280014397576E-3</v>
      </c>
      <c r="I224">
        <f t="shared" si="146"/>
        <v>-6.4045280014397576E-3</v>
      </c>
      <c r="O224">
        <f t="shared" ca="1" si="129"/>
        <v>-7.8909135598706839E-3</v>
      </c>
      <c r="Q224" s="2">
        <f t="shared" si="130"/>
        <v>30970.839999999997</v>
      </c>
      <c r="S224" s="3">
        <f t="shared" si="147"/>
        <v>0.1</v>
      </c>
      <c r="Z224">
        <f t="shared" si="131"/>
        <v>12746</v>
      </c>
      <c r="AA224" s="100">
        <f t="shared" si="132"/>
        <v>-1.2832131218188967E-2</v>
      </c>
      <c r="AB224" s="100">
        <f t="shared" si="133"/>
        <v>-2.7192456850059187E-4</v>
      </c>
      <c r="AC224" s="100">
        <f t="shared" si="134"/>
        <v>-6.4045280014397576E-3</v>
      </c>
      <c r="AD224" s="100">
        <f t="shared" si="144"/>
        <v>6.4276032167492093E-3</v>
      </c>
      <c r="AE224" s="100">
        <f t="shared" si="135"/>
        <v>4.1314083111964787E-6</v>
      </c>
      <c r="AF224">
        <f t="shared" si="145"/>
        <v>-6.4045280014397576E-3</v>
      </c>
      <c r="AG224" s="101"/>
      <c r="AH224">
        <f t="shared" si="136"/>
        <v>-6.1326034329391658E-3</v>
      </c>
      <c r="AI224">
        <f t="shared" si="137"/>
        <v>0.67474719773070913</v>
      </c>
      <c r="AJ224">
        <f t="shared" si="138"/>
        <v>-0.35147722735814158</v>
      </c>
      <c r="AK224">
        <f t="shared" si="139"/>
        <v>0.5380894402432107</v>
      </c>
      <c r="AL224">
        <f t="shared" si="140"/>
        <v>2.1144877788030603</v>
      </c>
      <c r="AM224">
        <f t="shared" si="141"/>
        <v>1.772949199783993</v>
      </c>
      <c r="AN224" s="100">
        <f t="shared" si="142"/>
        <v>51.670339731970024</v>
      </c>
      <c r="AO224" s="100">
        <f t="shared" si="142"/>
        <v>51.670336570102123</v>
      </c>
      <c r="AP224" s="100">
        <f t="shared" si="142"/>
        <v>51.67030612883643</v>
      </c>
      <c r="AQ224" s="100">
        <f t="shared" si="142"/>
        <v>51.670013334379753</v>
      </c>
      <c r="AR224" s="100">
        <f t="shared" si="142"/>
        <v>51.667222792359922</v>
      </c>
      <c r="AS224" s="100">
        <f t="shared" si="142"/>
        <v>51.642615566941771</v>
      </c>
      <c r="AT224" s="100">
        <f t="shared" si="142"/>
        <v>51.494527616076198</v>
      </c>
      <c r="AU224" s="100">
        <f t="shared" si="143"/>
        <v>51.050224365526944</v>
      </c>
      <c r="AW224" s="65"/>
      <c r="AX224" s="71"/>
    </row>
    <row r="225" spans="1:50">
      <c r="A225" s="48" t="s">
        <v>633</v>
      </c>
      <c r="B225" s="49" t="s">
        <v>79</v>
      </c>
      <c r="C225" s="48">
        <v>46316.514000000003</v>
      </c>
      <c r="D225" s="48" t="s">
        <v>107</v>
      </c>
      <c r="E225">
        <f t="shared" si="126"/>
        <v>13705.972425030292</v>
      </c>
      <c r="F225">
        <f t="shared" si="127"/>
        <v>13706</v>
      </c>
      <c r="G225">
        <f t="shared" si="128"/>
        <v>-9.3978079967200756E-3</v>
      </c>
      <c r="I225">
        <f t="shared" si="146"/>
        <v>-9.3978079967200756E-3</v>
      </c>
      <c r="O225">
        <f t="shared" ca="1" si="129"/>
        <v>-6.6693020366285667E-3</v>
      </c>
      <c r="Q225" s="2">
        <f t="shared" si="130"/>
        <v>31298.014000000003</v>
      </c>
      <c r="S225" s="3">
        <f t="shared" si="147"/>
        <v>0.1</v>
      </c>
      <c r="Z225">
        <f t="shared" si="131"/>
        <v>13706</v>
      </c>
      <c r="AA225" s="100">
        <f t="shared" si="132"/>
        <v>-8.249782772177609E-3</v>
      </c>
      <c r="AB225" s="100">
        <f t="shared" si="133"/>
        <v>-7.672177673226567E-3</v>
      </c>
      <c r="AC225" s="100">
        <f t="shared" si="134"/>
        <v>-9.3978079967200756E-3</v>
      </c>
      <c r="AD225" s="100">
        <f t="shared" si="144"/>
        <v>-1.1480252245424667E-3</v>
      </c>
      <c r="AE225" s="100">
        <f t="shared" si="135"/>
        <v>1.3179619161857811E-7</v>
      </c>
      <c r="AF225">
        <f t="shared" si="145"/>
        <v>-9.3978079967200756E-3</v>
      </c>
      <c r="AG225" s="101"/>
      <c r="AH225">
        <f t="shared" si="136"/>
        <v>-1.7256303234935086E-3</v>
      </c>
      <c r="AI225">
        <f t="shared" si="137"/>
        <v>0.45542961998446163</v>
      </c>
      <c r="AJ225">
        <f t="shared" si="138"/>
        <v>0.14402920612523137</v>
      </c>
      <c r="AK225">
        <f t="shared" si="139"/>
        <v>0.31428129485384665</v>
      </c>
      <c r="AL225">
        <f t="shared" si="140"/>
        <v>2.6181681989541086</v>
      </c>
      <c r="AM225">
        <f t="shared" si="141"/>
        <v>3.7333523803359228</v>
      </c>
      <c r="AN225" s="100">
        <f t="shared" si="142"/>
        <v>52.384509983862749</v>
      </c>
      <c r="AO225" s="100">
        <f t="shared" si="142"/>
        <v>52.384024588200909</v>
      </c>
      <c r="AP225" s="100">
        <f t="shared" si="142"/>
        <v>52.385505225007137</v>
      </c>
      <c r="AQ225" s="100">
        <f t="shared" si="142"/>
        <v>52.380977434916304</v>
      </c>
      <c r="AR225" s="100">
        <f t="shared" si="142"/>
        <v>52.394719693854036</v>
      </c>
      <c r="AS225" s="100">
        <f t="shared" si="142"/>
        <v>52.351997228564358</v>
      </c>
      <c r="AT225" s="100">
        <f t="shared" si="142"/>
        <v>52.476454769894502</v>
      </c>
      <c r="AU225" s="100">
        <f t="shared" si="143"/>
        <v>51.847743651832701</v>
      </c>
      <c r="AW225" s="65"/>
      <c r="AX225" s="71"/>
    </row>
    <row r="226" spans="1:50">
      <c r="A226" s="48" t="s">
        <v>636</v>
      </c>
      <c r="B226" s="49" t="s">
        <v>93</v>
      </c>
      <c r="C226" s="48">
        <v>46731.472999999998</v>
      </c>
      <c r="D226" s="48" t="s">
        <v>107</v>
      </c>
      <c r="E226">
        <f t="shared" si="126"/>
        <v>14923.541655697671</v>
      </c>
      <c r="F226">
        <f t="shared" si="127"/>
        <v>14923.5</v>
      </c>
      <c r="G226">
        <f t="shared" si="128"/>
        <v>1.4196651995007414E-2</v>
      </c>
      <c r="I226">
        <f t="shared" si="146"/>
        <v>1.4196651995007414E-2</v>
      </c>
      <c r="O226">
        <f t="shared" ca="1" si="129"/>
        <v>-5.120018672516817E-3</v>
      </c>
      <c r="Q226" s="2">
        <f t="shared" si="130"/>
        <v>31712.972999999998</v>
      </c>
      <c r="S226" s="3">
        <f t="shared" si="147"/>
        <v>0.1</v>
      </c>
      <c r="Z226">
        <f t="shared" si="131"/>
        <v>14923.5</v>
      </c>
      <c r="AA226" s="100">
        <f t="shared" si="132"/>
        <v>-2.8323762136294585E-3</v>
      </c>
      <c r="AB226" s="100">
        <f t="shared" si="133"/>
        <v>1.0842510165309703E-2</v>
      </c>
      <c r="AC226" s="100">
        <f t="shared" si="134"/>
        <v>1.4196651995007414E-2</v>
      </c>
      <c r="AD226" s="100">
        <f t="shared" si="144"/>
        <v>1.7029028208636873E-2</v>
      </c>
      <c r="AE226" s="100">
        <f t="shared" si="135"/>
        <v>2.8998780173055034E-5</v>
      </c>
      <c r="AF226">
        <f t="shared" si="145"/>
        <v>1.4196651995007414E-2</v>
      </c>
      <c r="AG226" s="101"/>
      <c r="AH226">
        <f t="shared" si="136"/>
        <v>3.3541418296977117E-3</v>
      </c>
      <c r="AI226">
        <f t="shared" si="137"/>
        <v>0.37932436938629899</v>
      </c>
      <c r="AJ226">
        <f t="shared" si="138"/>
        <v>0.4859925013059756</v>
      </c>
      <c r="AK226">
        <f t="shared" si="139"/>
        <v>0.10045592390477988</v>
      </c>
      <c r="AL226">
        <f t="shared" si="140"/>
        <v>2.9811347619163673</v>
      </c>
      <c r="AM226">
        <f t="shared" si="141"/>
        <v>12.437574831526449</v>
      </c>
      <c r="AN226" s="100">
        <f t="shared" si="142"/>
        <v>53.073392203495608</v>
      </c>
      <c r="AO226" s="100">
        <f t="shared" si="142"/>
        <v>53.059421592507</v>
      </c>
      <c r="AP226" s="100">
        <f t="shared" si="142"/>
        <v>53.082956860378587</v>
      </c>
      <c r="AQ226" s="100">
        <f t="shared" si="142"/>
        <v>53.043193065583779</v>
      </c>
      <c r="AR226" s="100">
        <f t="shared" si="142"/>
        <v>53.110065153523955</v>
      </c>
      <c r="AS226" s="100">
        <f t="shared" si="142"/>
        <v>52.996628179978899</v>
      </c>
      <c r="AT226" s="100">
        <f t="shared" si="142"/>
        <v>53.186692270255158</v>
      </c>
      <c r="AU226" s="100">
        <f t="shared" si="143"/>
        <v>52.859180871704851</v>
      </c>
      <c r="AW226" s="65"/>
      <c r="AX226" s="71"/>
    </row>
    <row r="227" spans="1:50">
      <c r="A227" s="48" t="s">
        <v>636</v>
      </c>
      <c r="B227" s="49" t="s">
        <v>93</v>
      </c>
      <c r="C227" s="48">
        <v>46770.31</v>
      </c>
      <c r="D227" s="48" t="s">
        <v>107</v>
      </c>
      <c r="E227">
        <f t="shared" si="126"/>
        <v>15037.496856600479</v>
      </c>
      <c r="F227">
        <f t="shared" si="127"/>
        <v>15037.5</v>
      </c>
      <c r="G227">
        <f t="shared" si="128"/>
        <v>-1.0713000010582618E-3</v>
      </c>
      <c r="I227">
        <f t="shared" si="146"/>
        <v>-1.0713000010582618E-3</v>
      </c>
      <c r="O227">
        <f t="shared" ca="1" si="129"/>
        <v>-4.9749523041318147E-3</v>
      </c>
      <c r="Q227" s="2">
        <f t="shared" si="130"/>
        <v>31751.809999999998</v>
      </c>
      <c r="S227" s="3">
        <f t="shared" si="147"/>
        <v>0.1</v>
      </c>
      <c r="Z227">
        <f t="shared" si="131"/>
        <v>15037.5</v>
      </c>
      <c r="AA227" s="100">
        <f t="shared" si="132"/>
        <v>-2.399598797587694E-3</v>
      </c>
      <c r="AB227" s="100">
        <f t="shared" si="133"/>
        <v>-4.8200081129249001E-3</v>
      </c>
      <c r="AC227" s="100">
        <f t="shared" si="134"/>
        <v>-1.0713000010582618E-3</v>
      </c>
      <c r="AD227" s="100">
        <f t="shared" si="144"/>
        <v>1.3282987965294321E-3</v>
      </c>
      <c r="AE227" s="100">
        <f t="shared" si="135"/>
        <v>1.7643776928615379E-7</v>
      </c>
      <c r="AF227">
        <f t="shared" si="145"/>
        <v>-1.0713000010582618E-3</v>
      </c>
      <c r="AG227" s="101"/>
      <c r="AH227">
        <f t="shared" si="136"/>
        <v>3.7487081118666382E-3</v>
      </c>
      <c r="AI227">
        <f t="shared" si="137"/>
        <v>0.37669819944688965</v>
      </c>
      <c r="AJ227">
        <f t="shared" si="138"/>
        <v>0.51086213688835069</v>
      </c>
      <c r="AK227">
        <f t="shared" si="139"/>
        <v>8.2610510908291135E-2</v>
      </c>
      <c r="AL227">
        <f t="shared" si="140"/>
        <v>3.0098236891486518</v>
      </c>
      <c r="AM227">
        <f t="shared" si="141"/>
        <v>15.156113029795778</v>
      </c>
      <c r="AN227" s="100">
        <f t="shared" si="142"/>
        <v>53.132414982740727</v>
      </c>
      <c r="AO227" s="100">
        <f t="shared" si="142"/>
        <v>53.119173156809808</v>
      </c>
      <c r="AP227" s="100">
        <f t="shared" si="142"/>
        <v>53.14106842407373</v>
      </c>
      <c r="AQ227" s="100">
        <f t="shared" si="142"/>
        <v>53.104788376687225</v>
      </c>
      <c r="AR227" s="100">
        <f t="shared" si="142"/>
        <v>53.164706795799624</v>
      </c>
      <c r="AS227" s="100">
        <f t="shared" si="142"/>
        <v>53.065151776518405</v>
      </c>
      <c r="AT227" s="100">
        <f t="shared" si="142"/>
        <v>53.229175913654387</v>
      </c>
      <c r="AU227" s="100">
        <f t="shared" si="143"/>
        <v>52.953886286953662</v>
      </c>
      <c r="AW227" s="65"/>
      <c r="AX227" s="71"/>
    </row>
    <row r="228" spans="1:50">
      <c r="A228" s="48" t="s">
        <v>636</v>
      </c>
      <c r="B228" s="49" t="s">
        <v>93</v>
      </c>
      <c r="C228" s="48">
        <v>46798.248</v>
      </c>
      <c r="D228" s="48" t="s">
        <v>107</v>
      </c>
      <c r="E228">
        <f t="shared" si="126"/>
        <v>15119.472302768385</v>
      </c>
      <c r="F228">
        <f t="shared" si="127"/>
        <v>15119.5</v>
      </c>
      <c r="G228">
        <f t="shared" si="128"/>
        <v>-9.4394760017166846E-3</v>
      </c>
      <c r="I228">
        <f t="shared" si="146"/>
        <v>-9.4394760017166846E-3</v>
      </c>
      <c r="O228">
        <f t="shared" ca="1" si="129"/>
        <v>-4.8706063198548817E-3</v>
      </c>
      <c r="Q228" s="2">
        <f t="shared" si="130"/>
        <v>31779.748</v>
      </c>
      <c r="S228" s="3">
        <f t="shared" si="147"/>
        <v>0.1</v>
      </c>
      <c r="Z228">
        <f t="shared" si="131"/>
        <v>15119.5</v>
      </c>
      <c r="AA228" s="100">
        <f t="shared" si="132"/>
        <v>-2.0984681538082578E-3</v>
      </c>
      <c r="AB228" s="100">
        <f t="shared" si="133"/>
        <v>-1.346113105934487E-2</v>
      </c>
      <c r="AC228" s="100">
        <f t="shared" si="134"/>
        <v>-9.4394760017166846E-3</v>
      </c>
      <c r="AD228" s="100">
        <f t="shared" si="144"/>
        <v>-7.3410078479084267E-3</v>
      </c>
      <c r="AE228" s="100">
        <f t="shared" si="135"/>
        <v>5.3890396223053117E-6</v>
      </c>
      <c r="AF228">
        <f t="shared" si="145"/>
        <v>-9.4394760017166846E-3</v>
      </c>
      <c r="AG228" s="101"/>
      <c r="AH228">
        <f t="shared" si="136"/>
        <v>4.0216550576281851E-3</v>
      </c>
      <c r="AI228">
        <f t="shared" si="137"/>
        <v>0.37514926124159387</v>
      </c>
      <c r="AJ228">
        <f t="shared" si="138"/>
        <v>0.52821270715191315</v>
      </c>
      <c r="AK228">
        <f t="shared" si="139"/>
        <v>6.9937009932884681E-2</v>
      </c>
      <c r="AL228">
        <f t="shared" si="140"/>
        <v>3.0301306068658498</v>
      </c>
      <c r="AM228">
        <f t="shared" si="141"/>
        <v>17.924746571000931</v>
      </c>
      <c r="AN228" s="100">
        <f t="shared" si="142"/>
        <v>53.174422692376503</v>
      </c>
      <c r="AO228" s="100">
        <f t="shared" si="142"/>
        <v>53.16222743327679</v>
      </c>
      <c r="AP228" s="100">
        <f t="shared" si="142"/>
        <v>53.182171311523128</v>
      </c>
      <c r="AQ228" s="100">
        <f t="shared" si="142"/>
        <v>53.149504200328842</v>
      </c>
      <c r="AR228" s="100">
        <f t="shared" si="142"/>
        <v>53.202882198543584</v>
      </c>
      <c r="AS228" s="100">
        <f t="shared" si="142"/>
        <v>53.115279913018782</v>
      </c>
      <c r="AT228" s="100">
        <f t="shared" si="142"/>
        <v>53.258180716197586</v>
      </c>
      <c r="AU228" s="100">
        <f t="shared" si="143"/>
        <v>53.022007725992275</v>
      </c>
      <c r="AW228" s="65"/>
      <c r="AX228" s="71"/>
    </row>
    <row r="229" spans="1:50">
      <c r="A229" s="48" t="s">
        <v>643</v>
      </c>
      <c r="B229" s="49" t="s">
        <v>93</v>
      </c>
      <c r="C229" s="48">
        <v>47027.620999999999</v>
      </c>
      <c r="D229" s="48" t="s">
        <v>107</v>
      </c>
      <c r="E229">
        <f t="shared" si="126"/>
        <v>15792.496642873964</v>
      </c>
      <c r="F229">
        <f t="shared" si="127"/>
        <v>15792.5</v>
      </c>
      <c r="G229">
        <f t="shared" si="128"/>
        <v>-1.1441400056355633E-3</v>
      </c>
      <c r="I229">
        <f t="shared" si="146"/>
        <v>-1.1441400056355633E-3</v>
      </c>
      <c r="O229">
        <f t="shared" ca="1" si="129"/>
        <v>-4.0142057415820213E-3</v>
      </c>
      <c r="Q229" s="2">
        <f t="shared" si="130"/>
        <v>32009.120999999999</v>
      </c>
      <c r="S229" s="3">
        <f t="shared" si="147"/>
        <v>0.1</v>
      </c>
      <c r="Z229">
        <f t="shared" si="131"/>
        <v>15792.5</v>
      </c>
      <c r="AA229" s="100">
        <f t="shared" si="132"/>
        <v>5.0259622913946533E-5</v>
      </c>
      <c r="AB229" s="100">
        <f t="shared" si="133"/>
        <v>-7.0611273840977071E-3</v>
      </c>
      <c r="AC229" s="100">
        <f t="shared" si="134"/>
        <v>-1.1441400056355633E-3</v>
      </c>
      <c r="AD229" s="100">
        <f t="shared" si="144"/>
        <v>-1.1943996285495098E-3</v>
      </c>
      <c r="AE229" s="100">
        <f t="shared" si="135"/>
        <v>1.4265904726792072E-7</v>
      </c>
      <c r="AF229">
        <f t="shared" si="145"/>
        <v>-1.1441400056355633E-3</v>
      </c>
      <c r="AG229" s="101"/>
      <c r="AH229">
        <f t="shared" si="136"/>
        <v>5.9169873784621439E-3</v>
      </c>
      <c r="AI229">
        <f t="shared" si="137"/>
        <v>0.37202995803847805</v>
      </c>
      <c r="AJ229">
        <f t="shared" si="138"/>
        <v>0.65776579144496938</v>
      </c>
      <c r="AK229">
        <f t="shared" si="139"/>
        <v>-3.1356936778370863E-2</v>
      </c>
      <c r="AL229">
        <f t="shared" si="140"/>
        <v>-3.0917002829957805</v>
      </c>
      <c r="AM229">
        <f t="shared" si="141"/>
        <v>-40.077973529943023</v>
      </c>
      <c r="AN229" s="100">
        <f t="shared" ref="AN229:AT244" si="148">$AU229+$AB$7*SIN(AO229)</f>
        <v>53.511505053516466</v>
      </c>
      <c r="AO229" s="100">
        <f t="shared" si="148"/>
        <v>53.517992903860545</v>
      </c>
      <c r="AP229" s="100">
        <f t="shared" si="148"/>
        <v>53.507616304384939</v>
      </c>
      <c r="AQ229" s="100">
        <f t="shared" si="148"/>
        <v>53.524218208923017</v>
      </c>
      <c r="AR229" s="100">
        <f t="shared" si="148"/>
        <v>53.497669833220314</v>
      </c>
      <c r="AS229" s="100">
        <f t="shared" si="148"/>
        <v>53.540162383159654</v>
      </c>
      <c r="AT229" s="100">
        <f t="shared" si="148"/>
        <v>53.472233627023108</v>
      </c>
      <c r="AU229" s="100">
        <f t="shared" si="143"/>
        <v>53.581101975662875</v>
      </c>
      <c r="AW229" s="65"/>
      <c r="AX229" s="71"/>
    </row>
    <row r="230" spans="1:50">
      <c r="A230" s="48" t="s">
        <v>646</v>
      </c>
      <c r="B230" s="49" t="s">
        <v>79</v>
      </c>
      <c r="C230" s="48">
        <v>47118.453000000001</v>
      </c>
      <c r="D230" s="48" t="s">
        <v>107</v>
      </c>
      <c r="E230">
        <f t="shared" si="126"/>
        <v>16059.015138339741</v>
      </c>
      <c r="F230">
        <f t="shared" si="127"/>
        <v>16059</v>
      </c>
      <c r="G230">
        <f t="shared" si="128"/>
        <v>5.1592879972304218E-3</v>
      </c>
      <c r="I230">
        <f t="shared" si="146"/>
        <v>5.1592879972304218E-3</v>
      </c>
      <c r="O230">
        <f t="shared" ca="1" si="129"/>
        <v>-3.6750812926819969E-3</v>
      </c>
      <c r="Q230" s="2">
        <f t="shared" si="130"/>
        <v>32099.953000000001</v>
      </c>
      <c r="S230" s="3">
        <f t="shared" si="147"/>
        <v>0.1</v>
      </c>
      <c r="Z230">
        <f t="shared" si="131"/>
        <v>16059</v>
      </c>
      <c r="AA230" s="100">
        <f t="shared" si="132"/>
        <v>7.4181870227124202E-4</v>
      </c>
      <c r="AB230" s="100">
        <f t="shared" si="133"/>
        <v>-1.3380353842830746E-3</v>
      </c>
      <c r="AC230" s="100">
        <f t="shared" si="134"/>
        <v>5.1592879972304218E-3</v>
      </c>
      <c r="AD230" s="100">
        <f t="shared" si="144"/>
        <v>4.4174692949591797E-3</v>
      </c>
      <c r="AE230" s="100">
        <f t="shared" si="135"/>
        <v>1.9514034971907153E-6</v>
      </c>
      <c r="AF230">
        <f t="shared" si="145"/>
        <v>5.1592879972304218E-3</v>
      </c>
      <c r="AG230" s="101"/>
      <c r="AH230">
        <f t="shared" si="136"/>
        <v>6.4973233815134963E-3</v>
      </c>
      <c r="AI230">
        <f t="shared" si="137"/>
        <v>0.37536694020182859</v>
      </c>
      <c r="AJ230">
        <f t="shared" si="138"/>
        <v>0.70504654115629406</v>
      </c>
      <c r="AK230">
        <f t="shared" si="139"/>
        <v>-7.1855213397862897E-2</v>
      </c>
      <c r="AL230">
        <f t="shared" si="140"/>
        <v>-3.027060215780768</v>
      </c>
      <c r="AM230">
        <f t="shared" si="141"/>
        <v>-17.443208930161983</v>
      </c>
      <c r="AN230" s="100">
        <f t="shared" si="148"/>
        <v>53.64608996739365</v>
      </c>
      <c r="AO230" s="100">
        <f t="shared" si="148"/>
        <v>53.658472001435776</v>
      </c>
      <c r="AP230" s="100">
        <f t="shared" si="148"/>
        <v>53.638191285056848</v>
      </c>
      <c r="AQ230" s="100">
        <f t="shared" si="148"/>
        <v>53.671464216705459</v>
      </c>
      <c r="AR230" s="100">
        <f t="shared" si="148"/>
        <v>53.617014560916807</v>
      </c>
      <c r="AS230" s="100">
        <f t="shared" si="148"/>
        <v>53.706530832362837</v>
      </c>
      <c r="AT230" s="100">
        <f t="shared" si="148"/>
        <v>53.560302950452744</v>
      </c>
      <c r="AU230" s="100">
        <f t="shared" si="143"/>
        <v>53.80249665253838</v>
      </c>
      <c r="AW230" s="65"/>
      <c r="AX230" s="71"/>
    </row>
    <row r="231" spans="1:50">
      <c r="A231" s="48" t="s">
        <v>649</v>
      </c>
      <c r="B231" s="49" t="s">
        <v>79</v>
      </c>
      <c r="C231" s="48">
        <v>47169.228000000003</v>
      </c>
      <c r="D231" s="48" t="s">
        <v>107</v>
      </c>
      <c r="E231">
        <f t="shared" si="126"/>
        <v>16207.998719096246</v>
      </c>
      <c r="F231">
        <f t="shared" si="127"/>
        <v>16208</v>
      </c>
      <c r="G231">
        <f t="shared" si="128"/>
        <v>-4.3654399632941931E-4</v>
      </c>
      <c r="I231">
        <f t="shared" si="146"/>
        <v>-4.3654399632941931E-4</v>
      </c>
      <c r="O231">
        <f t="shared" ca="1" si="129"/>
        <v>-3.4854770041787934E-3</v>
      </c>
      <c r="Q231" s="2">
        <f t="shared" si="130"/>
        <v>32150.728000000003</v>
      </c>
      <c r="S231" s="3">
        <f t="shared" si="147"/>
        <v>0.1</v>
      </c>
      <c r="Z231">
        <f t="shared" si="131"/>
        <v>16208</v>
      </c>
      <c r="AA231" s="100">
        <f t="shared" si="132"/>
        <v>1.0854714325731051E-3</v>
      </c>
      <c r="AB231" s="100">
        <f t="shared" si="133"/>
        <v>-7.2126447336395786E-3</v>
      </c>
      <c r="AC231" s="100">
        <f t="shared" si="134"/>
        <v>-4.3654399632941931E-4</v>
      </c>
      <c r="AD231" s="100">
        <f t="shared" si="144"/>
        <v>-1.5220154289025244E-3</v>
      </c>
      <c r="AE231" s="100">
        <f t="shared" si="135"/>
        <v>2.3165309658173354E-7</v>
      </c>
      <c r="AF231">
        <f t="shared" si="145"/>
        <v>-4.3654399632941931E-4</v>
      </c>
      <c r="AG231" s="101"/>
      <c r="AH231">
        <f t="shared" si="136"/>
        <v>6.7761007373101593E-3</v>
      </c>
      <c r="AI231">
        <f t="shared" si="137"/>
        <v>0.37846898873548396</v>
      </c>
      <c r="AJ231">
        <f t="shared" si="138"/>
        <v>0.73091554841129835</v>
      </c>
      <c r="AK231">
        <f t="shared" si="139"/>
        <v>-9.5020172183523322E-2</v>
      </c>
      <c r="AL231">
        <f t="shared" si="140"/>
        <v>-2.9898864733356478</v>
      </c>
      <c r="AM231">
        <f t="shared" si="141"/>
        <v>-13.158084465178884</v>
      </c>
      <c r="AN231" s="100">
        <f t="shared" si="148"/>
        <v>53.722796780794191</v>
      </c>
      <c r="AO231" s="100">
        <f t="shared" si="148"/>
        <v>53.736635799319714</v>
      </c>
      <c r="AP231" s="100">
        <f t="shared" si="148"/>
        <v>53.713463407387422</v>
      </c>
      <c r="AQ231" s="100">
        <f t="shared" si="148"/>
        <v>53.752367330643715</v>
      </c>
      <c r="AR231" s="100">
        <f t="shared" si="148"/>
        <v>53.687326123340924</v>
      </c>
      <c r="AS231" s="100">
        <f t="shared" si="148"/>
        <v>53.796916527769845</v>
      </c>
      <c r="AT231" s="100">
        <f t="shared" si="148"/>
        <v>53.614298570924518</v>
      </c>
      <c r="AU231" s="100">
        <f t="shared" si="143"/>
        <v>53.92627829176709</v>
      </c>
      <c r="AV231" s="100"/>
      <c r="AW231" s="65"/>
      <c r="AX231" s="71"/>
    </row>
    <row r="232" spans="1:50">
      <c r="A232" s="48" t="s">
        <v>113</v>
      </c>
      <c r="B232" s="49" t="s">
        <v>79</v>
      </c>
      <c r="C232" s="48">
        <v>47480.385000000002</v>
      </c>
      <c r="D232" s="48" t="s">
        <v>107</v>
      </c>
      <c r="E232">
        <f t="shared" si="126"/>
        <v>17120.992988666909</v>
      </c>
      <c r="F232">
        <f t="shared" si="127"/>
        <v>17121</v>
      </c>
      <c r="G232">
        <f t="shared" si="128"/>
        <v>-2.3895279955468141E-3</v>
      </c>
      <c r="I232">
        <f t="shared" si="146"/>
        <v>-2.3895279955468141E-3</v>
      </c>
      <c r="O232">
        <f t="shared" ca="1" si="129"/>
        <v>-2.3236735450954012E-3</v>
      </c>
      <c r="Q232" s="2">
        <f t="shared" si="130"/>
        <v>32461.885000000002</v>
      </c>
      <c r="S232" s="3">
        <f t="shared" si="147"/>
        <v>0.1</v>
      </c>
      <c r="Z232">
        <f t="shared" si="131"/>
        <v>17121</v>
      </c>
      <c r="AA232" s="100">
        <f t="shared" si="132"/>
        <v>2.3145034961344025E-3</v>
      </c>
      <c r="AB232" s="100">
        <f t="shared" si="133"/>
        <v>-9.9549963310364177E-3</v>
      </c>
      <c r="AC232" s="100">
        <f t="shared" si="134"/>
        <v>-2.3895279955468141E-3</v>
      </c>
      <c r="AD232" s="100">
        <f t="shared" si="144"/>
        <v>-4.7040314916812166E-3</v>
      </c>
      <c r="AE232" s="100">
        <f t="shared" si="135"/>
        <v>2.2127912274728615E-6</v>
      </c>
      <c r="AF232">
        <f t="shared" si="145"/>
        <v>-2.3895279955468141E-3</v>
      </c>
      <c r="AG232" s="101"/>
      <c r="AH232">
        <f t="shared" si="136"/>
        <v>7.5654683354896045E-3</v>
      </c>
      <c r="AI232">
        <f t="shared" si="137"/>
        <v>0.42283701625228409</v>
      </c>
      <c r="AJ232">
        <f t="shared" si="138"/>
        <v>0.88000486054813265</v>
      </c>
      <c r="AK232">
        <f t="shared" si="139"/>
        <v>-0.24942437987637087</v>
      </c>
      <c r="AL232">
        <f t="shared" si="140"/>
        <v>-2.7336765541060113</v>
      </c>
      <c r="AM232">
        <f t="shared" si="141"/>
        <v>-4.8347937141010995</v>
      </c>
      <c r="AN232" s="100">
        <f t="shared" si="148"/>
        <v>54.224715532211874</v>
      </c>
      <c r="AO232" s="100">
        <f t="shared" si="148"/>
        <v>54.227838000282659</v>
      </c>
      <c r="AP232" s="100">
        <f t="shared" si="148"/>
        <v>54.220580883891941</v>
      </c>
      <c r="AQ232" s="100">
        <f t="shared" si="148"/>
        <v>54.237535550096347</v>
      </c>
      <c r="AR232" s="100">
        <f t="shared" si="148"/>
        <v>54.198387621726987</v>
      </c>
      <c r="AS232" s="100">
        <f t="shared" si="148"/>
        <v>54.291482141800572</v>
      </c>
      <c r="AT232" s="100">
        <f t="shared" si="148"/>
        <v>54.082817906099912</v>
      </c>
      <c r="AU232" s="100">
        <f t="shared" si="143"/>
        <v>54.684752363014127</v>
      </c>
      <c r="AW232" s="65"/>
      <c r="AX232" s="71"/>
    </row>
    <row r="233" spans="1:50">
      <c r="A233" s="48" t="s">
        <v>113</v>
      </c>
      <c r="B233" s="49" t="s">
        <v>79</v>
      </c>
      <c r="C233" s="48">
        <v>47480.385999999999</v>
      </c>
      <c r="D233" s="48" t="s">
        <v>107</v>
      </c>
      <c r="E233">
        <f t="shared" si="126"/>
        <v>17120.995922858543</v>
      </c>
      <c r="F233">
        <f t="shared" si="127"/>
        <v>17121</v>
      </c>
      <c r="G233">
        <f t="shared" si="128"/>
        <v>-1.389527998981066E-3</v>
      </c>
      <c r="I233">
        <f t="shared" si="146"/>
        <v>-1.389527998981066E-3</v>
      </c>
      <c r="O233">
        <f t="shared" ca="1" si="129"/>
        <v>-2.3236735450954012E-3</v>
      </c>
      <c r="Q233" s="2">
        <f t="shared" si="130"/>
        <v>32461.885999999999</v>
      </c>
      <c r="S233" s="3">
        <f t="shared" si="147"/>
        <v>0.1</v>
      </c>
      <c r="Z233">
        <f t="shared" si="131"/>
        <v>17121</v>
      </c>
      <c r="AA233" s="100">
        <f t="shared" si="132"/>
        <v>2.3145034961344025E-3</v>
      </c>
      <c r="AB233" s="100">
        <f t="shared" si="133"/>
        <v>-8.9549963344706697E-3</v>
      </c>
      <c r="AC233" s="100">
        <f t="shared" si="134"/>
        <v>-1.389527998981066E-3</v>
      </c>
      <c r="AD233" s="100">
        <f t="shared" si="144"/>
        <v>-3.7040314951154686E-3</v>
      </c>
      <c r="AE233" s="100">
        <f t="shared" si="135"/>
        <v>1.3719849316807335E-6</v>
      </c>
      <c r="AF233">
        <f t="shared" si="145"/>
        <v>-1.389527998981066E-3</v>
      </c>
      <c r="AG233" s="101"/>
      <c r="AH233">
        <f t="shared" si="136"/>
        <v>7.5654683354896045E-3</v>
      </c>
      <c r="AI233">
        <f t="shared" si="137"/>
        <v>0.42283701625228409</v>
      </c>
      <c r="AJ233">
        <f t="shared" si="138"/>
        <v>0.88000486054813265</v>
      </c>
      <c r="AK233">
        <f t="shared" si="139"/>
        <v>-0.24942437987637087</v>
      </c>
      <c r="AL233">
        <f t="shared" si="140"/>
        <v>-2.7336765541060113</v>
      </c>
      <c r="AM233">
        <f t="shared" si="141"/>
        <v>-4.8347937141010995</v>
      </c>
      <c r="AN233" s="100">
        <f t="shared" si="148"/>
        <v>54.224715532211874</v>
      </c>
      <c r="AO233" s="100">
        <f t="shared" si="148"/>
        <v>54.227838000282659</v>
      </c>
      <c r="AP233" s="100">
        <f t="shared" si="148"/>
        <v>54.220580883891941</v>
      </c>
      <c r="AQ233" s="100">
        <f t="shared" si="148"/>
        <v>54.237535550096347</v>
      </c>
      <c r="AR233" s="100">
        <f t="shared" si="148"/>
        <v>54.198387621726987</v>
      </c>
      <c r="AS233" s="100">
        <f t="shared" si="148"/>
        <v>54.291482141800572</v>
      </c>
      <c r="AT233" s="100">
        <f t="shared" si="148"/>
        <v>54.082817906099912</v>
      </c>
      <c r="AU233" s="100">
        <f t="shared" si="143"/>
        <v>54.684752363014127</v>
      </c>
      <c r="AW233" s="65"/>
      <c r="AX233" s="71"/>
    </row>
    <row r="234" spans="1:50">
      <c r="A234" t="s">
        <v>77</v>
      </c>
      <c r="C234" s="32">
        <v>47481.39</v>
      </c>
      <c r="D234" s="31"/>
      <c r="E234">
        <f t="shared" si="126"/>
        <v>17123.941851269763</v>
      </c>
      <c r="F234">
        <f t="shared" si="127"/>
        <v>17124</v>
      </c>
      <c r="G234">
        <f t="shared" si="128"/>
        <v>-1.9817632004560437E-2</v>
      </c>
      <c r="I234">
        <f t="shared" si="146"/>
        <v>-1.9817632004560437E-2</v>
      </c>
      <c r="O234">
        <f t="shared" ca="1" si="129"/>
        <v>-2.3198560090852693E-3</v>
      </c>
      <c r="Q234" s="2">
        <f t="shared" si="130"/>
        <v>32462.89</v>
      </c>
      <c r="S234" s="3">
        <f t="shared" si="147"/>
        <v>0.1</v>
      </c>
      <c r="Z234">
        <f t="shared" si="131"/>
        <v>17124</v>
      </c>
      <c r="AA234" s="100">
        <f t="shared" si="132"/>
        <v>2.3155312501495122E-3</v>
      </c>
      <c r="AB234" s="100">
        <f t="shared" si="133"/>
        <v>-2.7382563984120971E-2</v>
      </c>
      <c r="AC234" s="100">
        <f t="shared" si="134"/>
        <v>-1.9817632004560437E-2</v>
      </c>
      <c r="AD234" s="100">
        <f t="shared" si="144"/>
        <v>-2.2133163254709948E-2</v>
      </c>
      <c r="AE234" s="100">
        <f t="shared" si="135"/>
        <v>4.8987691565964275E-5</v>
      </c>
      <c r="AF234">
        <f t="shared" si="145"/>
        <v>-1.9817632004560437E-2</v>
      </c>
      <c r="AG234" s="101"/>
      <c r="AH234">
        <f t="shared" si="136"/>
        <v>7.5649319795605347E-3</v>
      </c>
      <c r="AI234">
        <f t="shared" si="137"/>
        <v>0.42307552016228001</v>
      </c>
      <c r="AJ234">
        <f t="shared" si="138"/>
        <v>0.8804581272120876</v>
      </c>
      <c r="AK234">
        <f t="shared" si="139"/>
        <v>-0.24997555010291425</v>
      </c>
      <c r="AL234">
        <f t="shared" si="140"/>
        <v>-2.7327213922105225</v>
      </c>
      <c r="AM234">
        <f t="shared" si="141"/>
        <v>-4.8231793851977605</v>
      </c>
      <c r="AN234" s="100">
        <f t="shared" si="148"/>
        <v>54.226471598571045</v>
      </c>
      <c r="AO234" s="100">
        <f t="shared" si="148"/>
        <v>54.229557239900146</v>
      </c>
      <c r="AP234" s="100">
        <f t="shared" si="148"/>
        <v>54.222372265120747</v>
      </c>
      <c r="AQ234" s="100">
        <f t="shared" si="148"/>
        <v>54.239189582567185</v>
      </c>
      <c r="AR234" s="100">
        <f t="shared" si="148"/>
        <v>54.200286041816</v>
      </c>
      <c r="AS234" s="100">
        <f t="shared" si="148"/>
        <v>54.292973766745533</v>
      </c>
      <c r="AT234" s="100">
        <f t="shared" si="148"/>
        <v>54.084859253297786</v>
      </c>
      <c r="AU234" s="100">
        <f t="shared" si="143"/>
        <v>54.687244610783836</v>
      </c>
      <c r="AW234" s="65"/>
      <c r="AX234" s="71"/>
    </row>
    <row r="235" spans="1:50">
      <c r="A235" s="48" t="s">
        <v>113</v>
      </c>
      <c r="B235" s="49" t="s">
        <v>79</v>
      </c>
      <c r="C235" s="48">
        <v>47481.406999999999</v>
      </c>
      <c r="D235" s="48" t="s">
        <v>107</v>
      </c>
      <c r="E235">
        <f t="shared" si="126"/>
        <v>17123.99173252772</v>
      </c>
      <c r="F235">
        <f t="shared" si="127"/>
        <v>17124</v>
      </c>
      <c r="G235">
        <f t="shared" si="128"/>
        <v>-2.81763200473506E-3</v>
      </c>
      <c r="I235">
        <f t="shared" si="146"/>
        <v>-2.81763200473506E-3</v>
      </c>
      <c r="O235">
        <f t="shared" ca="1" si="129"/>
        <v>-2.3198560090852693E-3</v>
      </c>
      <c r="Q235" s="2">
        <f t="shared" si="130"/>
        <v>32462.906999999999</v>
      </c>
      <c r="S235" s="3">
        <f t="shared" si="147"/>
        <v>0.1</v>
      </c>
      <c r="Z235">
        <f t="shared" si="131"/>
        <v>17124</v>
      </c>
      <c r="AA235" s="100">
        <f t="shared" si="132"/>
        <v>2.3155312501495122E-3</v>
      </c>
      <c r="AB235" s="100">
        <f t="shared" si="133"/>
        <v>-1.0382563984295594E-2</v>
      </c>
      <c r="AC235" s="100">
        <f t="shared" si="134"/>
        <v>-2.81763200473506E-3</v>
      </c>
      <c r="AD235" s="100">
        <f t="shared" si="144"/>
        <v>-5.1331632548845723E-3</v>
      </c>
      <c r="AE235" s="100">
        <f t="shared" si="135"/>
        <v>2.6349365001297178E-6</v>
      </c>
      <c r="AF235">
        <f t="shared" si="145"/>
        <v>-2.81763200473506E-3</v>
      </c>
      <c r="AG235" s="101"/>
      <c r="AH235">
        <f t="shared" si="136"/>
        <v>7.5649319795605347E-3</v>
      </c>
      <c r="AI235">
        <f t="shared" si="137"/>
        <v>0.42307552016228001</v>
      </c>
      <c r="AJ235">
        <f t="shared" si="138"/>
        <v>0.8804581272120876</v>
      </c>
      <c r="AK235">
        <f t="shared" si="139"/>
        <v>-0.24997555010291425</v>
      </c>
      <c r="AL235">
        <f t="shared" si="140"/>
        <v>-2.7327213922105225</v>
      </c>
      <c r="AM235">
        <f t="shared" si="141"/>
        <v>-4.8231793851977605</v>
      </c>
      <c r="AN235" s="100">
        <f t="shared" si="148"/>
        <v>54.226471598571045</v>
      </c>
      <c r="AO235" s="100">
        <f t="shared" si="148"/>
        <v>54.229557239900146</v>
      </c>
      <c r="AP235" s="100">
        <f t="shared" si="148"/>
        <v>54.222372265120747</v>
      </c>
      <c r="AQ235" s="100">
        <f t="shared" si="148"/>
        <v>54.239189582567185</v>
      </c>
      <c r="AR235" s="100">
        <f t="shared" si="148"/>
        <v>54.200286041816</v>
      </c>
      <c r="AS235" s="100">
        <f t="shared" si="148"/>
        <v>54.292973766745533</v>
      </c>
      <c r="AT235" s="100">
        <f t="shared" si="148"/>
        <v>54.084859253297786</v>
      </c>
      <c r="AU235" s="100">
        <f t="shared" si="143"/>
        <v>54.687244610783836</v>
      </c>
      <c r="AW235" s="65"/>
      <c r="AX235" s="71"/>
    </row>
    <row r="236" spans="1:50">
      <c r="A236" s="48" t="s">
        <v>658</v>
      </c>
      <c r="B236" s="49" t="s">
        <v>79</v>
      </c>
      <c r="C236" s="48">
        <v>47744.521000000001</v>
      </c>
      <c r="D236" s="48" t="s">
        <v>107</v>
      </c>
      <c r="E236">
        <f t="shared" si="126"/>
        <v>17896.018632915042</v>
      </c>
      <c r="F236">
        <f t="shared" si="127"/>
        <v>17896</v>
      </c>
      <c r="G236">
        <f t="shared" si="128"/>
        <v>6.3502720004180446E-3</v>
      </c>
      <c r="I236">
        <f t="shared" si="146"/>
        <v>6.3502720004180446E-3</v>
      </c>
      <c r="O236">
        <f t="shared" ca="1" si="129"/>
        <v>-1.3374767424780658E-3</v>
      </c>
      <c r="Q236" s="2">
        <f t="shared" si="130"/>
        <v>32726.021000000001</v>
      </c>
      <c r="S236" s="3">
        <f t="shared" si="147"/>
        <v>0.1</v>
      </c>
      <c r="Z236">
        <f t="shared" si="131"/>
        <v>17896</v>
      </c>
      <c r="AA236" s="100">
        <f t="shared" si="132"/>
        <v>1.6913786131089173E-3</v>
      </c>
      <c r="AB236" s="100">
        <f t="shared" si="133"/>
        <v>-1.6200732521737694E-4</v>
      </c>
      <c r="AC236" s="100">
        <f t="shared" si="134"/>
        <v>6.3502720004180446E-3</v>
      </c>
      <c r="AD236" s="100">
        <f t="shared" si="144"/>
        <v>4.6588933873091274E-3</v>
      </c>
      <c r="AE236" s="100">
        <f t="shared" si="135"/>
        <v>2.1705287594312715E-6</v>
      </c>
      <c r="AF236">
        <f t="shared" si="145"/>
        <v>6.3502720004180446E-3</v>
      </c>
      <c r="AG236" s="101"/>
      <c r="AH236">
        <f t="shared" si="136"/>
        <v>6.5122793256354216E-3</v>
      </c>
      <c r="AI236">
        <f t="shared" si="137"/>
        <v>0.52125809773326437</v>
      </c>
      <c r="AJ236">
        <f t="shared" si="138"/>
        <v>0.98055280310512682</v>
      </c>
      <c r="AK236">
        <f t="shared" si="139"/>
        <v>-0.40759762278416883</v>
      </c>
      <c r="AL236">
        <f t="shared" si="140"/>
        <v>-2.4362902934097934</v>
      </c>
      <c r="AM236">
        <f t="shared" si="141"/>
        <v>-2.7171265988352009</v>
      </c>
      <c r="AN236" s="100">
        <f t="shared" si="148"/>
        <v>54.720534939465018</v>
      </c>
      <c r="AO236" s="100">
        <f t="shared" si="148"/>
        <v>54.72053286331051</v>
      </c>
      <c r="AP236" s="100">
        <f t="shared" si="148"/>
        <v>54.720545837786261</v>
      </c>
      <c r="AQ236" s="100">
        <f t="shared" si="148"/>
        <v>54.720464767112539</v>
      </c>
      <c r="AR236" s="100">
        <f t="shared" si="148"/>
        <v>54.720971745310308</v>
      </c>
      <c r="AS236" s="100">
        <f t="shared" si="148"/>
        <v>54.717817215355836</v>
      </c>
      <c r="AT236" s="100">
        <f t="shared" si="148"/>
        <v>54.738103720110907</v>
      </c>
      <c r="AU236" s="100">
        <f t="shared" si="143"/>
        <v>55.328583036854717</v>
      </c>
      <c r="AW236" s="65"/>
      <c r="AX236" s="71"/>
    </row>
    <row r="237" spans="1:50">
      <c r="A237" s="48" t="s">
        <v>661</v>
      </c>
      <c r="B237" s="49" t="s">
        <v>93</v>
      </c>
      <c r="C237" s="48">
        <v>47854.436999999998</v>
      </c>
      <c r="D237" s="48" t="s">
        <v>107</v>
      </c>
      <c r="E237">
        <f t="shared" si="126"/>
        <v>18218.533241727077</v>
      </c>
      <c r="F237">
        <f t="shared" si="127"/>
        <v>18218.5</v>
      </c>
      <c r="G237">
        <f t="shared" si="128"/>
        <v>1.1329091998049989E-2</v>
      </c>
      <c r="I237">
        <f t="shared" si="146"/>
        <v>1.1329091998049989E-2</v>
      </c>
      <c r="O237">
        <f t="shared" ca="1" si="129"/>
        <v>-9.2709162138891743E-4</v>
      </c>
      <c r="Q237" s="2">
        <f t="shared" si="130"/>
        <v>32835.936999999998</v>
      </c>
      <c r="S237" s="3">
        <f t="shared" si="147"/>
        <v>0.1</v>
      </c>
      <c r="Z237">
        <f t="shared" si="131"/>
        <v>18218.5</v>
      </c>
      <c r="AA237" s="100">
        <f t="shared" si="132"/>
        <v>7.4250533295424845E-4</v>
      </c>
      <c r="AB237" s="100">
        <f t="shared" si="133"/>
        <v>5.9600306784998325E-3</v>
      </c>
      <c r="AC237" s="100">
        <f t="shared" si="134"/>
        <v>1.1329091998049989E-2</v>
      </c>
      <c r="AD237" s="100">
        <f t="shared" si="144"/>
        <v>1.0586586665095741E-2</v>
      </c>
      <c r="AE237" s="100">
        <f t="shared" si="135"/>
        <v>1.1207581721758298E-5</v>
      </c>
      <c r="AF237">
        <f t="shared" si="145"/>
        <v>1.1329091998049989E-2</v>
      </c>
      <c r="AG237" s="101"/>
      <c r="AH237">
        <f t="shared" si="136"/>
        <v>5.3690613195501568E-3</v>
      </c>
      <c r="AI237">
        <f t="shared" si="137"/>
        <v>0.60085769906096786</v>
      </c>
      <c r="AJ237">
        <f t="shared" si="138"/>
        <v>0.99980370080427228</v>
      </c>
      <c r="AK237">
        <f t="shared" si="139"/>
        <v>-0.48581380660328444</v>
      </c>
      <c r="AL237">
        <f t="shared" si="140"/>
        <v>-2.2585670810774521</v>
      </c>
      <c r="AM237">
        <f t="shared" si="141"/>
        <v>-2.1158203558437294</v>
      </c>
      <c r="AN237" s="100">
        <f t="shared" si="148"/>
        <v>54.967779251521414</v>
      </c>
      <c r="AO237" s="100">
        <f t="shared" si="148"/>
        <v>54.967779251526167</v>
      </c>
      <c r="AP237" s="100">
        <f t="shared" si="148"/>
        <v>54.967779250777674</v>
      </c>
      <c r="AQ237" s="100">
        <f t="shared" si="148"/>
        <v>54.967779368736586</v>
      </c>
      <c r="AR237" s="100">
        <f t="shared" si="148"/>
        <v>54.967760795875293</v>
      </c>
      <c r="AS237" s="100">
        <f t="shared" si="148"/>
        <v>54.971302883176719</v>
      </c>
      <c r="AT237" s="100">
        <f t="shared" si="148"/>
        <v>55.084270944620556</v>
      </c>
      <c r="AU237" s="100">
        <f t="shared" si="143"/>
        <v>55.596499672098055</v>
      </c>
      <c r="AW237" s="65"/>
      <c r="AX237" s="71"/>
    </row>
    <row r="238" spans="1:50">
      <c r="A238" s="48" t="s">
        <v>664</v>
      </c>
      <c r="B238" s="49" t="s">
        <v>79</v>
      </c>
      <c r="C238" s="48">
        <v>48126.559999999998</v>
      </c>
      <c r="D238" s="48" t="s">
        <v>107</v>
      </c>
      <c r="E238">
        <f t="shared" si="126"/>
        <v>19016.994274640936</v>
      </c>
      <c r="F238">
        <f t="shared" si="127"/>
        <v>19017</v>
      </c>
      <c r="G238">
        <f t="shared" si="128"/>
        <v>-1.9512560029397719E-3</v>
      </c>
      <c r="I238">
        <f t="shared" si="146"/>
        <v>-1.9512560029397719E-3</v>
      </c>
      <c r="O238">
        <f t="shared" ca="1" si="129"/>
        <v>8.9009213307785634E-5</v>
      </c>
      <c r="Q238" s="2">
        <f t="shared" si="130"/>
        <v>33108.06</v>
      </c>
      <c r="S238" s="3">
        <f t="shared" si="147"/>
        <v>0.1</v>
      </c>
      <c r="Z238">
        <f t="shared" si="131"/>
        <v>19017</v>
      </c>
      <c r="AA238" s="100">
        <f t="shared" si="132"/>
        <v>-4.9219154827222413E-3</v>
      </c>
      <c r="AB238" s="100">
        <f t="shared" si="133"/>
        <v>-1.1358027327832401E-3</v>
      </c>
      <c r="AC238" s="100">
        <f t="shared" si="134"/>
        <v>-1.9512560029397719E-3</v>
      </c>
      <c r="AD238" s="100">
        <f t="shared" si="144"/>
        <v>2.9706594797824695E-3</v>
      </c>
      <c r="AE238" s="100">
        <f t="shared" si="135"/>
        <v>8.8248177448214521E-7</v>
      </c>
      <c r="AF238">
        <f t="shared" si="145"/>
        <v>-1.9512560029397719E-3</v>
      </c>
      <c r="AG238" s="101"/>
      <c r="AH238">
        <f t="shared" si="136"/>
        <v>-8.1545327015653175E-4</v>
      </c>
      <c r="AI238">
        <f t="shared" si="137"/>
        <v>1.1787641809288001</v>
      </c>
      <c r="AJ238">
        <f t="shared" si="138"/>
        <v>0.57658880086184894</v>
      </c>
      <c r="AK238">
        <f t="shared" si="139"/>
        <v>-0.60280427893482436</v>
      </c>
      <c r="AL238">
        <f t="shared" si="140"/>
        <v>-1.2825037457741322</v>
      </c>
      <c r="AM238">
        <f t="shared" si="141"/>
        <v>-0.74649148159410972</v>
      </c>
      <c r="AN238" s="100">
        <f t="shared" si="148"/>
        <v>55.863950328390075</v>
      </c>
      <c r="AO238" s="100">
        <f t="shared" si="148"/>
        <v>55.867547445081506</v>
      </c>
      <c r="AP238" s="100">
        <f t="shared" si="148"/>
        <v>55.874889899615759</v>
      </c>
      <c r="AQ238" s="100">
        <f t="shared" si="148"/>
        <v>55.889745736841469</v>
      </c>
      <c r="AR238" s="100">
        <f t="shared" si="148"/>
        <v>55.919295488410341</v>
      </c>
      <c r="AS238" s="100">
        <f t="shared" si="148"/>
        <v>55.976280928430313</v>
      </c>
      <c r="AT238" s="100">
        <f t="shared" si="148"/>
        <v>56.080773994374731</v>
      </c>
      <c r="AU238" s="100">
        <f t="shared" si="143"/>
        <v>56.259852953468005</v>
      </c>
      <c r="AW238" s="65"/>
      <c r="AX238" s="71"/>
    </row>
    <row r="239" spans="1:50">
      <c r="A239" s="48" t="s">
        <v>667</v>
      </c>
      <c r="B239" s="49" t="s">
        <v>93</v>
      </c>
      <c r="C239" s="48">
        <v>48176.480000000003</v>
      </c>
      <c r="D239" s="48" t="s">
        <v>107</v>
      </c>
      <c r="E239">
        <f t="shared" si="126"/>
        <v>19163.469121541289</v>
      </c>
      <c r="F239">
        <f t="shared" si="127"/>
        <v>19163.5</v>
      </c>
      <c r="G239">
        <f t="shared" si="128"/>
        <v>-1.0523667995585129E-2</v>
      </c>
      <c r="I239">
        <f t="shared" si="146"/>
        <v>-1.0523667995585129E-2</v>
      </c>
      <c r="O239">
        <f t="shared" ca="1" si="129"/>
        <v>2.7543222180254415E-4</v>
      </c>
      <c r="Q239" s="2">
        <f t="shared" si="130"/>
        <v>33157.980000000003</v>
      </c>
      <c r="S239" s="3">
        <f t="shared" si="147"/>
        <v>0.1</v>
      </c>
      <c r="Z239">
        <f t="shared" si="131"/>
        <v>19163.5</v>
      </c>
      <c r="AA239" s="100">
        <f t="shared" si="132"/>
        <v>-6.7455169711986293E-3</v>
      </c>
      <c r="AB239" s="100">
        <f t="shared" si="133"/>
        <v>-7.7831753757669755E-3</v>
      </c>
      <c r="AC239" s="100">
        <f t="shared" si="134"/>
        <v>-1.0523667995585129E-2</v>
      </c>
      <c r="AD239" s="100">
        <f t="shared" si="144"/>
        <v>-3.7781510243864993E-3</v>
      </c>
      <c r="AE239" s="100">
        <f t="shared" si="135"/>
        <v>1.4274425163072755E-6</v>
      </c>
      <c r="AF239">
        <f t="shared" si="145"/>
        <v>-1.0523667995585129E-2</v>
      </c>
      <c r="AG239" s="101"/>
      <c r="AH239">
        <f t="shared" si="136"/>
        <v>-2.7404926198181532E-3</v>
      </c>
      <c r="AI239">
        <f t="shared" si="137"/>
        <v>1.4178322294216659</v>
      </c>
      <c r="AJ239">
        <f t="shared" si="138"/>
        <v>0.17505302717519713</v>
      </c>
      <c r="AK239">
        <f t="shared" si="139"/>
        <v>-0.46983599174797031</v>
      </c>
      <c r="AL239">
        <f t="shared" si="140"/>
        <v>-0.84391596108166878</v>
      </c>
      <c r="AM239">
        <f t="shared" si="141"/>
        <v>-0.44892305933344145</v>
      </c>
      <c r="AN239" s="100">
        <f t="shared" si="148"/>
        <v>56.12640281966366</v>
      </c>
      <c r="AO239" s="100">
        <f t="shared" si="148"/>
        <v>56.130801334843667</v>
      </c>
      <c r="AP239" s="100">
        <f t="shared" si="148"/>
        <v>56.138442662374295</v>
      </c>
      <c r="AQ239" s="100">
        <f t="shared" si="148"/>
        <v>56.151657794042663</v>
      </c>
      <c r="AR239" s="100">
        <f t="shared" si="148"/>
        <v>56.174342514655557</v>
      </c>
      <c r="AS239" s="100">
        <f t="shared" si="148"/>
        <v>56.21282428124784</v>
      </c>
      <c r="AT239" s="100">
        <f t="shared" si="148"/>
        <v>56.276975219239198</v>
      </c>
      <c r="AU239" s="100">
        <f t="shared" si="143"/>
        <v>56.381557719555289</v>
      </c>
      <c r="AW239" s="65"/>
      <c r="AX239" s="71"/>
    </row>
    <row r="240" spans="1:50">
      <c r="A240" s="48" t="s">
        <v>670</v>
      </c>
      <c r="B240" s="49" t="s">
        <v>93</v>
      </c>
      <c r="C240" s="48">
        <v>48484.582999999999</v>
      </c>
      <c r="D240" s="48" t="s">
        <v>107</v>
      </c>
      <c r="E240">
        <f t="shared" si="126"/>
        <v>20067.502369829213</v>
      </c>
      <c r="F240">
        <f t="shared" si="127"/>
        <v>20067.5</v>
      </c>
      <c r="G240">
        <f t="shared" si="128"/>
        <v>8.0765999882714823E-4</v>
      </c>
      <c r="I240">
        <f t="shared" si="146"/>
        <v>8.0765999882714823E-4</v>
      </c>
      <c r="O240">
        <f t="shared" ca="1" si="129"/>
        <v>1.425783072855541E-3</v>
      </c>
      <c r="Q240" s="2">
        <f t="shared" si="130"/>
        <v>33466.082999999999</v>
      </c>
      <c r="S240" s="3">
        <f t="shared" si="147"/>
        <v>0.1</v>
      </c>
      <c r="Z240">
        <f t="shared" si="131"/>
        <v>20067.5</v>
      </c>
      <c r="AA240" s="100">
        <f t="shared" si="132"/>
        <v>-1.0362900509232404E-2</v>
      </c>
      <c r="AB240" s="100">
        <f t="shared" si="133"/>
        <v>7.8327458486448405E-3</v>
      </c>
      <c r="AC240" s="100">
        <f t="shared" si="134"/>
        <v>8.0765999882714823E-4</v>
      </c>
      <c r="AD240" s="100">
        <f t="shared" si="144"/>
        <v>1.1170560508059552E-2</v>
      </c>
      <c r="AE240" s="100">
        <f t="shared" si="135"/>
        <v>1.2478142206421968E-5</v>
      </c>
      <c r="AF240">
        <f t="shared" si="145"/>
        <v>8.0765999882714823E-4</v>
      </c>
      <c r="AG240" s="101"/>
      <c r="AH240">
        <f t="shared" si="136"/>
        <v>-7.0250858498176931E-3</v>
      </c>
      <c r="AI240">
        <f t="shared" si="137"/>
        <v>0.80717241368000747</v>
      </c>
      <c r="AJ240">
        <f t="shared" si="138"/>
        <v>-0.55730297085259672</v>
      </c>
      <c r="AK240">
        <f t="shared" si="139"/>
        <v>0.59845396902291836</v>
      </c>
      <c r="AL240">
        <f t="shared" si="140"/>
        <v>1.8825022961716082</v>
      </c>
      <c r="AM240">
        <f t="shared" si="141"/>
        <v>1.372837459635355</v>
      </c>
      <c r="AN240" s="100">
        <f t="shared" si="148"/>
        <v>57.709027531999098</v>
      </c>
      <c r="AO240" s="100">
        <f t="shared" si="148"/>
        <v>57.708788428032975</v>
      </c>
      <c r="AP240" s="100">
        <f t="shared" si="148"/>
        <v>57.707836923327754</v>
      </c>
      <c r="AQ240" s="100">
        <f t="shared" si="148"/>
        <v>57.704070810729796</v>
      </c>
      <c r="AR240" s="100">
        <f t="shared" si="148"/>
        <v>57.689469165864502</v>
      </c>
      <c r="AS240" s="100">
        <f t="shared" si="148"/>
        <v>57.636763608245033</v>
      </c>
      <c r="AT240" s="100">
        <f t="shared" si="148"/>
        <v>57.479168257147691</v>
      </c>
      <c r="AU240" s="100">
        <f t="shared" si="143"/>
        <v>57.132555047493213</v>
      </c>
      <c r="AW240" s="65"/>
      <c r="AX240" s="71"/>
    </row>
    <row r="241" spans="1:50">
      <c r="A241" s="48" t="s">
        <v>673</v>
      </c>
      <c r="B241" s="49" t="s">
        <v>79</v>
      </c>
      <c r="C241" s="48">
        <v>48606.413999999997</v>
      </c>
      <c r="D241" s="48" t="s">
        <v>107</v>
      </c>
      <c r="E241">
        <f t="shared" si="126"/>
        <v>20424.977872087118</v>
      </c>
      <c r="F241">
        <f t="shared" si="127"/>
        <v>20425</v>
      </c>
      <c r="G241">
        <f t="shared" si="128"/>
        <v>-7.5414000020828098E-3</v>
      </c>
      <c r="I241">
        <f t="shared" si="146"/>
        <v>-7.5414000020828098E-3</v>
      </c>
      <c r="O241">
        <f t="shared" ca="1" si="129"/>
        <v>1.8807061140628939E-3</v>
      </c>
      <c r="Q241" s="2">
        <f t="shared" si="130"/>
        <v>33587.913999999997</v>
      </c>
      <c r="S241" s="3">
        <f t="shared" si="147"/>
        <v>0.1</v>
      </c>
      <c r="Z241">
        <f t="shared" si="131"/>
        <v>20425</v>
      </c>
      <c r="AA241" s="100">
        <f t="shared" si="132"/>
        <v>-8.6951225997740599E-3</v>
      </c>
      <c r="AB241" s="100">
        <f t="shared" si="133"/>
        <v>-1.900634178198502E-3</v>
      </c>
      <c r="AC241" s="100">
        <f t="shared" si="134"/>
        <v>-7.5414000020828098E-3</v>
      </c>
      <c r="AD241" s="100">
        <f t="shared" si="144"/>
        <v>1.15372259769125E-3</v>
      </c>
      <c r="AE241" s="100">
        <f t="shared" si="135"/>
        <v>1.331075832423446E-7</v>
      </c>
      <c r="AF241">
        <f t="shared" si="145"/>
        <v>-7.5414000020828098E-3</v>
      </c>
      <c r="AG241" s="101"/>
      <c r="AH241">
        <f t="shared" si="136"/>
        <v>-5.6407658238843078E-3</v>
      </c>
      <c r="AI241">
        <f t="shared" si="137"/>
        <v>0.6293408457651799</v>
      </c>
      <c r="AJ241">
        <f t="shared" si="138"/>
        <v>-0.26902579946217697</v>
      </c>
      <c r="AK241">
        <f t="shared" si="139"/>
        <v>0.50787933849213251</v>
      </c>
      <c r="AL241">
        <f t="shared" si="140"/>
        <v>2.2012549220722826</v>
      </c>
      <c r="AM241">
        <f t="shared" si="141"/>
        <v>1.9678130585586482</v>
      </c>
      <c r="AN241" s="100">
        <f t="shared" si="148"/>
        <v>58.057077149295019</v>
      </c>
      <c r="AO241" s="100">
        <f t="shared" si="148"/>
        <v>58.057077119498146</v>
      </c>
      <c r="AP241" s="100">
        <f t="shared" si="148"/>
        <v>58.057076359388553</v>
      </c>
      <c r="AQ241" s="100">
        <f t="shared" si="148"/>
        <v>58.057056972339389</v>
      </c>
      <c r="AR241" s="100">
        <f t="shared" si="148"/>
        <v>58.056564511264988</v>
      </c>
      <c r="AS241" s="100">
        <f t="shared" si="148"/>
        <v>58.045140031171009</v>
      </c>
      <c r="AT241" s="100">
        <f t="shared" si="148"/>
        <v>57.91450426387658</v>
      </c>
      <c r="AU241" s="100">
        <f t="shared" si="143"/>
        <v>57.429547906716451</v>
      </c>
      <c r="AW241" s="65"/>
      <c r="AX241" s="71"/>
    </row>
    <row r="242" spans="1:50">
      <c r="A242" s="48" t="s">
        <v>677</v>
      </c>
      <c r="B242" s="49" t="s">
        <v>79</v>
      </c>
      <c r="C242" s="48">
        <v>48871.555999999997</v>
      </c>
      <c r="D242" s="48" t="s">
        <v>107</v>
      </c>
      <c r="E242">
        <f t="shared" si="126"/>
        <v>21202.955313129758</v>
      </c>
      <c r="F242">
        <f t="shared" si="127"/>
        <v>21203</v>
      </c>
      <c r="G242">
        <f t="shared" si="128"/>
        <v>-1.5229704004013911E-2</v>
      </c>
      <c r="I242">
        <f t="shared" si="146"/>
        <v>-1.5229704004013911E-2</v>
      </c>
      <c r="O242">
        <f t="shared" ca="1" si="129"/>
        <v>2.8707204526903611E-3</v>
      </c>
      <c r="Q242" s="2">
        <f t="shared" si="130"/>
        <v>33853.055999999997</v>
      </c>
      <c r="S242" s="3">
        <f t="shared" si="147"/>
        <v>0.1</v>
      </c>
      <c r="Z242">
        <f t="shared" si="131"/>
        <v>21203</v>
      </c>
      <c r="AA242" s="100">
        <f t="shared" si="132"/>
        <v>-4.4318751175244737E-3</v>
      </c>
      <c r="AB242" s="100">
        <f t="shared" si="133"/>
        <v>-1.3196924083488291E-2</v>
      </c>
      <c r="AC242" s="100">
        <f t="shared" si="134"/>
        <v>-1.5229704004013911E-2</v>
      </c>
      <c r="AD242" s="100">
        <f t="shared" si="144"/>
        <v>-1.0797828886489436E-2</v>
      </c>
      <c r="AE242" s="100">
        <f t="shared" si="135"/>
        <v>1.165931086619057E-5</v>
      </c>
      <c r="AF242">
        <f t="shared" si="145"/>
        <v>-1.5229704004013911E-2</v>
      </c>
      <c r="AG242" s="101"/>
      <c r="AH242">
        <f t="shared" si="136"/>
        <v>-2.0327799205256186E-3</v>
      </c>
      <c r="AI242">
        <f t="shared" si="137"/>
        <v>0.46337108801324822</v>
      </c>
      <c r="AJ242">
        <f t="shared" si="138"/>
        <v>0.11950469177005325</v>
      </c>
      <c r="AK242">
        <f t="shared" si="139"/>
        <v>0.32765689662388198</v>
      </c>
      <c r="AL242">
        <f t="shared" si="140"/>
        <v>2.5934273032070112</v>
      </c>
      <c r="AM242">
        <f t="shared" si="141"/>
        <v>3.556712415385602</v>
      </c>
      <c r="AN242" s="100">
        <f t="shared" si="148"/>
        <v>58.625813974567485</v>
      </c>
      <c r="AO242" s="100">
        <f t="shared" si="148"/>
        <v>58.62553125814798</v>
      </c>
      <c r="AP242" s="100">
        <f t="shared" si="148"/>
        <v>58.626458084883176</v>
      </c>
      <c r="AQ242" s="100">
        <f t="shared" si="148"/>
        <v>58.623413865236003</v>
      </c>
      <c r="AR242" s="100">
        <f t="shared" si="148"/>
        <v>58.633351005849242</v>
      </c>
      <c r="AS242" s="100">
        <f t="shared" si="148"/>
        <v>58.600221414228962</v>
      </c>
      <c r="AT242" s="100">
        <f t="shared" si="148"/>
        <v>58.70402593120432</v>
      </c>
      <c r="AU242" s="100">
        <f t="shared" si="143"/>
        <v>58.075870828326742</v>
      </c>
      <c r="AW242" s="65"/>
      <c r="AX242" s="71"/>
    </row>
    <row r="243" spans="1:50">
      <c r="A243" s="48" t="s">
        <v>680</v>
      </c>
      <c r="B243" s="49" t="s">
        <v>93</v>
      </c>
      <c r="C243" s="48">
        <v>49003.292000000001</v>
      </c>
      <c r="D243" s="48" t="s">
        <v>107</v>
      </c>
      <c r="E243">
        <f t="shared" si="126"/>
        <v>21589.493983627821</v>
      </c>
      <c r="F243">
        <f t="shared" si="127"/>
        <v>21589.5</v>
      </c>
      <c r="G243">
        <f t="shared" si="128"/>
        <v>-2.0504359999904409E-3</v>
      </c>
      <c r="I243">
        <f t="shared" si="146"/>
        <v>-2.0504359999904409E-3</v>
      </c>
      <c r="O243">
        <f t="shared" ca="1" si="129"/>
        <v>3.3625463419956515E-3</v>
      </c>
      <c r="Q243" s="2">
        <f t="shared" si="130"/>
        <v>33984.792000000001</v>
      </c>
      <c r="S243" s="3">
        <f t="shared" si="147"/>
        <v>0.1</v>
      </c>
      <c r="Z243">
        <f t="shared" si="131"/>
        <v>21589.5</v>
      </c>
      <c r="AA243" s="100">
        <f t="shared" si="132"/>
        <v>-2.3268038540852306E-3</v>
      </c>
      <c r="AB243" s="100">
        <f t="shared" si="133"/>
        <v>-1.7776415000313578E-3</v>
      </c>
      <c r="AC243" s="100">
        <f t="shared" si="134"/>
        <v>-2.0504359999904409E-3</v>
      </c>
      <c r="AD243" s="100">
        <f t="shared" si="144"/>
        <v>2.763678540947897E-4</v>
      </c>
      <c r="AE243" s="100">
        <f t="shared" si="135"/>
        <v>7.637919077695898E-9</v>
      </c>
      <c r="AF243">
        <f t="shared" si="145"/>
        <v>-2.0504359999904409E-3</v>
      </c>
      <c r="AG243" s="101"/>
      <c r="AH243">
        <f t="shared" si="136"/>
        <v>-2.7279449995908295E-4</v>
      </c>
      <c r="AI243">
        <f t="shared" si="137"/>
        <v>0.4243455440343884</v>
      </c>
      <c r="AJ243">
        <f t="shared" si="138"/>
        <v>0.25131043314291218</v>
      </c>
      <c r="AK243">
        <f t="shared" si="139"/>
        <v>0.25288649313914341</v>
      </c>
      <c r="AL243">
        <f t="shared" si="140"/>
        <v>2.7276702208649919</v>
      </c>
      <c r="AM243">
        <f t="shared" si="141"/>
        <v>4.7626382937148311</v>
      </c>
      <c r="AN243" s="100">
        <f t="shared" si="148"/>
        <v>58.861593844597607</v>
      </c>
      <c r="AO243" s="100">
        <f t="shared" si="148"/>
        <v>58.858698320304605</v>
      </c>
      <c r="AP243" s="100">
        <f t="shared" si="148"/>
        <v>58.865508381260547</v>
      </c>
      <c r="AQ243" s="100">
        <f t="shared" si="148"/>
        <v>58.849409852642559</v>
      </c>
      <c r="AR243" s="100">
        <f t="shared" si="148"/>
        <v>58.887024741894898</v>
      </c>
      <c r="AS243" s="100">
        <f t="shared" si="148"/>
        <v>58.796502888625376</v>
      </c>
      <c r="AT243" s="100">
        <f t="shared" si="148"/>
        <v>59.00165537175733</v>
      </c>
      <c r="AU243" s="100">
        <f t="shared" si="143"/>
        <v>58.396955415990469</v>
      </c>
      <c r="AW243" s="65"/>
      <c r="AX243" s="71"/>
    </row>
    <row r="244" spans="1:50">
      <c r="A244" s="48" t="s">
        <v>684</v>
      </c>
      <c r="B244" s="49" t="s">
        <v>93</v>
      </c>
      <c r="C244" s="48">
        <v>49200.616999999998</v>
      </c>
      <c r="D244" s="48" t="s">
        <v>107</v>
      </c>
      <c r="E244">
        <f t="shared" si="126"/>
        <v>22168.48334990603</v>
      </c>
      <c r="F244">
        <f t="shared" si="127"/>
        <v>22168.5</v>
      </c>
      <c r="G244">
        <f t="shared" si="128"/>
        <v>-5.674508007359691E-3</v>
      </c>
      <c r="I244">
        <f t="shared" si="146"/>
        <v>-5.674508007359691E-3</v>
      </c>
      <c r="O244">
        <f t="shared" ca="1" si="129"/>
        <v>4.0993307919510551E-3</v>
      </c>
      <c r="Q244" s="2">
        <f t="shared" si="130"/>
        <v>34182.116999999998</v>
      </c>
      <c r="S244" s="3">
        <f t="shared" si="147"/>
        <v>0.1</v>
      </c>
      <c r="Z244">
        <f t="shared" si="131"/>
        <v>22168.5</v>
      </c>
      <c r="AA244" s="100">
        <f t="shared" si="132"/>
        <v>6.5135488799540446E-4</v>
      </c>
      <c r="AB244" s="100">
        <f t="shared" si="133"/>
        <v>-7.8386176612667401E-3</v>
      </c>
      <c r="AC244" s="100">
        <f t="shared" si="134"/>
        <v>-5.674508007359691E-3</v>
      </c>
      <c r="AD244" s="100">
        <f t="shared" si="144"/>
        <v>-6.3258628953550954E-3</v>
      </c>
      <c r="AE244" s="100">
        <f t="shared" si="135"/>
        <v>4.0016541370830356E-6</v>
      </c>
      <c r="AF244">
        <f t="shared" si="145"/>
        <v>-5.674508007359691E-3</v>
      </c>
      <c r="AG244" s="101"/>
      <c r="AH244">
        <f t="shared" si="136"/>
        <v>2.1641096539070492E-3</v>
      </c>
      <c r="AI244">
        <f t="shared" si="137"/>
        <v>0.3898713237538739</v>
      </c>
      <c r="AJ244">
        <f t="shared" si="138"/>
        <v>0.4113713153970861</v>
      </c>
      <c r="AK244">
        <f t="shared" si="139"/>
        <v>0.15189677253789247</v>
      </c>
      <c r="AL244">
        <f t="shared" si="140"/>
        <v>2.8975943847029222</v>
      </c>
      <c r="AM244">
        <f t="shared" si="141"/>
        <v>8.1560726786291529</v>
      </c>
      <c r="AN244" s="100">
        <f t="shared" si="148"/>
        <v>59.187501935083063</v>
      </c>
      <c r="AO244" s="100">
        <f t="shared" si="148"/>
        <v>59.175515862144955</v>
      </c>
      <c r="AP244" s="100">
        <f t="shared" si="148"/>
        <v>59.197284830888627</v>
      </c>
      <c r="AQ244" s="100">
        <f t="shared" si="148"/>
        <v>59.157548038400684</v>
      </c>
      <c r="AR244" s="100">
        <f t="shared" si="148"/>
        <v>59.22945203622325</v>
      </c>
      <c r="AS244" s="100">
        <f t="shared" si="148"/>
        <v>59.097042416889039</v>
      </c>
      <c r="AT244" s="100">
        <f t="shared" si="148"/>
        <v>59.334352974709034</v>
      </c>
      <c r="AU244" s="100">
        <f t="shared" si="143"/>
        <v>58.877959235543635</v>
      </c>
      <c r="AW244" s="65"/>
      <c r="AX244" s="71"/>
    </row>
    <row r="245" spans="1:50">
      <c r="A245" s="48" t="s">
        <v>687</v>
      </c>
      <c r="B245" s="49" t="s">
        <v>93</v>
      </c>
      <c r="C245" s="48">
        <v>49605.508000000002</v>
      </c>
      <c r="D245" s="48" t="s">
        <v>107</v>
      </c>
      <c r="E245">
        <f t="shared" si="126"/>
        <v>23356.511139095215</v>
      </c>
      <c r="F245">
        <f t="shared" si="127"/>
        <v>23356.5</v>
      </c>
      <c r="G245">
        <f t="shared" si="128"/>
        <v>3.7963080030749552E-3</v>
      </c>
      <c r="I245">
        <f t="shared" si="146"/>
        <v>3.7963080030749552E-3</v>
      </c>
      <c r="O245">
        <f t="shared" ca="1" si="129"/>
        <v>5.6110750519631769E-3</v>
      </c>
      <c r="Q245" s="2">
        <f t="shared" si="130"/>
        <v>34587.008000000002</v>
      </c>
      <c r="S245" s="3">
        <f t="shared" si="147"/>
        <v>0.1</v>
      </c>
      <c r="Z245">
        <f t="shared" si="131"/>
        <v>23356.5</v>
      </c>
      <c r="AA245" s="100">
        <f t="shared" si="132"/>
        <v>5.6077306496043608E-3</v>
      </c>
      <c r="AB245" s="100">
        <f t="shared" si="133"/>
        <v>-2.1223919399472628E-3</v>
      </c>
      <c r="AC245" s="100">
        <f t="shared" si="134"/>
        <v>3.7963080030749552E-3</v>
      </c>
      <c r="AD245" s="100">
        <f t="shared" si="144"/>
        <v>-1.8114226465294056E-3</v>
      </c>
      <c r="AE245" s="100">
        <f t="shared" si="135"/>
        <v>3.2812520043595962E-7</v>
      </c>
      <c r="AF245">
        <f t="shared" si="145"/>
        <v>3.7963080030749552E-3</v>
      </c>
      <c r="AG245" s="101"/>
      <c r="AH245">
        <f t="shared" si="136"/>
        <v>5.918699943022218E-3</v>
      </c>
      <c r="AI245">
        <f t="shared" si="137"/>
        <v>0.37203540755320819</v>
      </c>
      <c r="AJ245">
        <f t="shared" si="138"/>
        <v>0.65789645690507148</v>
      </c>
      <c r="AK245">
        <f t="shared" si="139"/>
        <v>-3.1465881815277187E-2</v>
      </c>
      <c r="AL245">
        <f t="shared" si="140"/>
        <v>-3.0915267946092859</v>
      </c>
      <c r="AM245">
        <f t="shared" si="141"/>
        <v>-39.939037464342206</v>
      </c>
      <c r="AN245" s="100">
        <f t="shared" ref="AN245:AT260" si="149">$AU245+$AB$7*SIN(AO245)</f>
        <v>59.795052978112487</v>
      </c>
      <c r="AO245" s="100">
        <f t="shared" si="149"/>
        <v>59.801561410800552</v>
      </c>
      <c r="AP245" s="100">
        <f t="shared" si="149"/>
        <v>59.791151486207077</v>
      </c>
      <c r="AQ245" s="100">
        <f t="shared" si="149"/>
        <v>59.807807397200257</v>
      </c>
      <c r="AR245" s="100">
        <f t="shared" si="149"/>
        <v>59.781171651884016</v>
      </c>
      <c r="AS245" s="100">
        <f t="shared" si="149"/>
        <v>59.823805922518297</v>
      </c>
      <c r="AT245" s="100">
        <f t="shared" si="149"/>
        <v>59.755648188638837</v>
      </c>
      <c r="AU245" s="100">
        <f t="shared" si="143"/>
        <v>59.864889352347006</v>
      </c>
      <c r="AW245" s="65"/>
      <c r="AX245" s="71"/>
    </row>
    <row r="246" spans="1:50">
      <c r="A246" s="48" t="s">
        <v>690</v>
      </c>
      <c r="B246" s="49" t="s">
        <v>93</v>
      </c>
      <c r="C246" s="48">
        <v>49689.353000000003</v>
      </c>
      <c r="D246" s="48" t="s">
        <v>107</v>
      </c>
      <c r="E246">
        <f t="shared" si="126"/>
        <v>23602.528437539902</v>
      </c>
      <c r="F246">
        <f t="shared" si="127"/>
        <v>23602.5</v>
      </c>
      <c r="G246">
        <f t="shared" si="128"/>
        <v>9.6917800037772395E-3</v>
      </c>
      <c r="I246">
        <f t="shared" si="146"/>
        <v>9.6917800037772395E-3</v>
      </c>
      <c r="O246">
        <f t="shared" ca="1" si="129"/>
        <v>5.924113004793969E-3</v>
      </c>
      <c r="Q246" s="2">
        <f t="shared" si="130"/>
        <v>34670.853000000003</v>
      </c>
      <c r="S246" s="3">
        <f t="shared" si="147"/>
        <v>0.1</v>
      </c>
      <c r="Z246">
        <f t="shared" si="131"/>
        <v>23602.5</v>
      </c>
      <c r="AA246" s="100">
        <f t="shared" si="132"/>
        <v>6.4109829483542189E-3</v>
      </c>
      <c r="AB246" s="100">
        <f t="shared" si="133"/>
        <v>3.2340136140924149E-3</v>
      </c>
      <c r="AC246" s="100">
        <f t="shared" si="134"/>
        <v>9.6917800037772395E-3</v>
      </c>
      <c r="AD246" s="100">
        <f t="shared" si="144"/>
        <v>3.2807970554230206E-3</v>
      </c>
      <c r="AE246" s="100">
        <f t="shared" si="135"/>
        <v>1.0763629318872362E-6</v>
      </c>
      <c r="AF246">
        <f t="shared" si="145"/>
        <v>9.6917800037772395E-3</v>
      </c>
      <c r="AG246" s="101"/>
      <c r="AH246">
        <f t="shared" si="136"/>
        <v>6.4577663896848245E-3</v>
      </c>
      <c r="AI246">
        <f t="shared" si="137"/>
        <v>0.37502448038065583</v>
      </c>
      <c r="AJ246">
        <f t="shared" si="138"/>
        <v>0.7015852686598909</v>
      </c>
      <c r="AK246">
        <f t="shared" si="139"/>
        <v>-6.8813014479886289E-2</v>
      </c>
      <c r="AL246">
        <f t="shared" si="140"/>
        <v>-3.0319292491050298</v>
      </c>
      <c r="AM246">
        <f t="shared" si="141"/>
        <v>-18.219343670926182</v>
      </c>
      <c r="AN246" s="100">
        <f t="shared" si="149"/>
        <v>59.919184007852429</v>
      </c>
      <c r="AO246" s="100">
        <f t="shared" si="149"/>
        <v>59.931265165987291</v>
      </c>
      <c r="AP246" s="100">
        <f t="shared" si="149"/>
        <v>59.911525424857594</v>
      </c>
      <c r="AQ246" s="100">
        <f t="shared" si="149"/>
        <v>59.943828005965784</v>
      </c>
      <c r="AR246" s="100">
        <f t="shared" si="149"/>
        <v>59.891091096761158</v>
      </c>
      <c r="AS246" s="100">
        <f t="shared" si="149"/>
        <v>59.977555130853112</v>
      </c>
      <c r="AT246" s="100">
        <f t="shared" si="149"/>
        <v>59.836624478027588</v>
      </c>
      <c r="AU246" s="100">
        <f t="shared" si="143"/>
        <v>60.06925366946286</v>
      </c>
      <c r="AW246" s="65"/>
      <c r="AX246" s="71"/>
    </row>
    <row r="247" spans="1:50">
      <c r="A247" s="48" t="s">
        <v>693</v>
      </c>
      <c r="B247" s="49" t="s">
        <v>93</v>
      </c>
      <c r="C247" s="48">
        <v>49999.491999999998</v>
      </c>
      <c r="D247" s="48" t="s">
        <v>107</v>
      </c>
      <c r="E247">
        <f t="shared" si="126"/>
        <v>24512.535700016313</v>
      </c>
      <c r="F247">
        <f t="shared" si="127"/>
        <v>24512.5</v>
      </c>
      <c r="G247">
        <f t="shared" si="128"/>
        <v>1.2166899992735125E-2</v>
      </c>
      <c r="I247">
        <f t="shared" si="146"/>
        <v>1.2166899992735125E-2</v>
      </c>
      <c r="O247">
        <f t="shared" ca="1" si="129"/>
        <v>7.0820989278672294E-3</v>
      </c>
      <c r="Q247" s="2">
        <f t="shared" si="130"/>
        <v>34980.991999999998</v>
      </c>
      <c r="S247" s="3">
        <f t="shared" si="147"/>
        <v>0.1</v>
      </c>
      <c r="Z247">
        <f t="shared" si="131"/>
        <v>24512.5</v>
      </c>
      <c r="AA247" s="100">
        <f t="shared" si="132"/>
        <v>8.5340865270826082E-3</v>
      </c>
      <c r="AB247" s="100">
        <f t="shared" si="133"/>
        <v>4.6090215538392276E-3</v>
      </c>
      <c r="AC247" s="100">
        <f t="shared" si="134"/>
        <v>1.2166899992735125E-2</v>
      </c>
      <c r="AD247" s="100">
        <f t="shared" si="144"/>
        <v>3.6328134656525169E-3</v>
      </c>
      <c r="AE247" s="100">
        <f t="shared" si="135"/>
        <v>1.3197333676226252E-6</v>
      </c>
      <c r="AF247">
        <f t="shared" si="145"/>
        <v>1.2166899992735125E-2</v>
      </c>
      <c r="AG247" s="101"/>
      <c r="AH247">
        <f t="shared" si="136"/>
        <v>7.5578784388958976E-3</v>
      </c>
      <c r="AI247">
        <f t="shared" si="137"/>
        <v>0.41040961424374744</v>
      </c>
      <c r="AJ247">
        <f t="shared" si="138"/>
        <v>0.85354933459729732</v>
      </c>
      <c r="AK247">
        <f t="shared" si="139"/>
        <v>-0.218432616861749</v>
      </c>
      <c r="AL247">
        <f t="shared" si="140"/>
        <v>-2.7867888536732943</v>
      </c>
      <c r="AM247">
        <f t="shared" si="141"/>
        <v>-5.5776597995412702</v>
      </c>
      <c r="AN247" s="100">
        <f t="shared" si="149"/>
        <v>60.408729512842541</v>
      </c>
      <c r="AO247" s="100">
        <f t="shared" si="149"/>
        <v>60.414321522329082</v>
      </c>
      <c r="AP247" s="100">
        <f t="shared" si="149"/>
        <v>60.4025105979701</v>
      </c>
      <c r="AQ247" s="100">
        <f t="shared" si="149"/>
        <v>60.427603208143218</v>
      </c>
      <c r="AR247" s="100">
        <f t="shared" si="149"/>
        <v>60.374926906236773</v>
      </c>
      <c r="AS247" s="100">
        <f t="shared" si="149"/>
        <v>60.488593554536322</v>
      </c>
      <c r="AT247" s="100">
        <f t="shared" si="149"/>
        <v>60.25525653440215</v>
      </c>
      <c r="AU247" s="100">
        <f t="shared" si="143"/>
        <v>60.825235492940195</v>
      </c>
      <c r="AW247" s="65"/>
      <c r="AX247" s="71"/>
    </row>
    <row r="248" spans="1:50">
      <c r="A248" s="48" t="s">
        <v>696</v>
      </c>
      <c r="B248" s="49" t="s">
        <v>93</v>
      </c>
      <c r="C248" s="48">
        <v>50096.284</v>
      </c>
      <c r="D248" s="48" t="s">
        <v>107</v>
      </c>
      <c r="E248">
        <f t="shared" si="126"/>
        <v>24796.54197768413</v>
      </c>
      <c r="F248">
        <f t="shared" si="127"/>
        <v>24796.5</v>
      </c>
      <c r="G248">
        <f t="shared" si="128"/>
        <v>1.4306387995020486E-2</v>
      </c>
      <c r="I248">
        <f t="shared" si="146"/>
        <v>1.4306387995020486E-2</v>
      </c>
      <c r="O248">
        <f t="shared" ca="1" si="129"/>
        <v>7.4434923368263545E-3</v>
      </c>
      <c r="Q248" s="2">
        <f t="shared" si="130"/>
        <v>35077.784</v>
      </c>
      <c r="S248" s="3">
        <f t="shared" si="147"/>
        <v>0.1</v>
      </c>
      <c r="Z248">
        <f t="shared" si="131"/>
        <v>24796.5</v>
      </c>
      <c r="AA248" s="100">
        <f t="shared" si="132"/>
        <v>8.8392446917969041E-3</v>
      </c>
      <c r="AB248" s="100">
        <f t="shared" si="133"/>
        <v>6.7773519489693276E-3</v>
      </c>
      <c r="AC248" s="100">
        <f t="shared" si="134"/>
        <v>1.4306387995020486E-2</v>
      </c>
      <c r="AD248" s="100">
        <f t="shared" si="144"/>
        <v>5.4671433032235824E-3</v>
      </c>
      <c r="AE248" s="100">
        <f t="shared" si="135"/>
        <v>2.9889655897982465E-6</v>
      </c>
      <c r="AF248">
        <f t="shared" si="145"/>
        <v>1.4306387995020486E-2</v>
      </c>
      <c r="AG248" s="101"/>
      <c r="AH248">
        <f t="shared" si="136"/>
        <v>7.5290360460511588E-3</v>
      </c>
      <c r="AI248">
        <f t="shared" si="137"/>
        <v>0.43231247064179079</v>
      </c>
      <c r="AJ248">
        <f t="shared" si="138"/>
        <v>0.89673319245772609</v>
      </c>
      <c r="AK248">
        <f t="shared" si="139"/>
        <v>-0.27029705898594358</v>
      </c>
      <c r="AL248">
        <f t="shared" si="140"/>
        <v>-2.6972170047577033</v>
      </c>
      <c r="AM248">
        <f t="shared" si="141"/>
        <v>-4.4263891515096141</v>
      </c>
      <c r="AN248" s="100">
        <f t="shared" si="149"/>
        <v>60.574220271058216</v>
      </c>
      <c r="AO248" s="100">
        <f t="shared" si="149"/>
        <v>60.576132529148325</v>
      </c>
      <c r="AP248" s="100">
        <f t="shared" si="149"/>
        <v>60.571338981811259</v>
      </c>
      <c r="AQ248" s="100">
        <f t="shared" si="149"/>
        <v>60.583408829864645</v>
      </c>
      <c r="AR248" s="100">
        <f t="shared" si="149"/>
        <v>60.553347441177273</v>
      </c>
      <c r="AS248" s="100">
        <f t="shared" si="149"/>
        <v>60.63044034560707</v>
      </c>
      <c r="AT248" s="100">
        <f t="shared" si="149"/>
        <v>60.444935100751799</v>
      </c>
      <c r="AU248" s="100">
        <f t="shared" si="143"/>
        <v>61.061168281805649</v>
      </c>
      <c r="AW248" s="65"/>
      <c r="AX248" s="71"/>
    </row>
    <row r="249" spans="1:50">
      <c r="A249" s="48" t="s">
        <v>699</v>
      </c>
      <c r="B249" s="49" t="s">
        <v>93</v>
      </c>
      <c r="C249" s="48">
        <v>50334.506999999998</v>
      </c>
      <c r="D249" s="48" t="s">
        <v>107</v>
      </c>
      <c r="E249">
        <f t="shared" si="126"/>
        <v>25495.533913844753</v>
      </c>
      <c r="F249">
        <f t="shared" si="127"/>
        <v>25495.5</v>
      </c>
      <c r="G249">
        <f t="shared" si="128"/>
        <v>1.1558155994862318E-2</v>
      </c>
      <c r="I249">
        <f t="shared" si="146"/>
        <v>1.1558155994862318E-2</v>
      </c>
      <c r="O249">
        <f t="shared" ca="1" si="129"/>
        <v>8.332978227187024E-3</v>
      </c>
      <c r="Q249" s="2">
        <f t="shared" si="130"/>
        <v>35316.006999999998</v>
      </c>
      <c r="S249" s="3">
        <f t="shared" si="147"/>
        <v>0.1</v>
      </c>
      <c r="Z249">
        <f t="shared" si="131"/>
        <v>25495.5</v>
      </c>
      <c r="AA249" s="100">
        <f t="shared" si="132"/>
        <v>8.5713210664016652E-3</v>
      </c>
      <c r="AB249" s="100">
        <f t="shared" si="133"/>
        <v>5.1489707454229075E-3</v>
      </c>
      <c r="AC249" s="100">
        <f t="shared" si="134"/>
        <v>1.1558155994862318E-2</v>
      </c>
      <c r="AD249" s="100">
        <f t="shared" si="144"/>
        <v>2.9868349284606528E-3</v>
      </c>
      <c r="AE249" s="100">
        <f t="shared" si="135"/>
        <v>8.9211828898725529E-7</v>
      </c>
      <c r="AF249">
        <f t="shared" si="145"/>
        <v>1.1558155994862318E-2</v>
      </c>
      <c r="AG249" s="101"/>
      <c r="AH249">
        <f t="shared" si="136"/>
        <v>6.4091852494394105E-3</v>
      </c>
      <c r="AI249">
        <f t="shared" si="137"/>
        <v>0.5285186906799163</v>
      </c>
      <c r="AJ249">
        <f t="shared" si="138"/>
        <v>0.98386049206547432</v>
      </c>
      <c r="AK249">
        <f t="shared" si="139"/>
        <v>-0.41597476611820816</v>
      </c>
      <c r="AL249">
        <f t="shared" si="140"/>
        <v>-2.4186588017471196</v>
      </c>
      <c r="AM249">
        <f t="shared" si="141"/>
        <v>-2.6449531057120783</v>
      </c>
      <c r="AN249" s="100">
        <f t="shared" si="149"/>
        <v>61.029841772312729</v>
      </c>
      <c r="AO249" s="100">
        <f t="shared" si="149"/>
        <v>61.029839868817746</v>
      </c>
      <c r="AP249" s="100">
        <f t="shared" si="149"/>
        <v>61.029853079987767</v>
      </c>
      <c r="AQ249" s="100">
        <f t="shared" si="149"/>
        <v>61.029761403396044</v>
      </c>
      <c r="AR249" s="100">
        <f t="shared" si="149"/>
        <v>61.030398314435423</v>
      </c>
      <c r="AS249" s="100">
        <f t="shared" si="149"/>
        <v>61.026008474432686</v>
      </c>
      <c r="AT249" s="100">
        <f t="shared" si="149"/>
        <v>61.05814984778555</v>
      </c>
      <c r="AU249" s="100">
        <f t="shared" si="143"/>
        <v>61.64186201214703</v>
      </c>
      <c r="AW249" s="65"/>
      <c r="AX249" s="71"/>
    </row>
    <row r="250" spans="1:50">
      <c r="A250" s="48" t="s">
        <v>702</v>
      </c>
      <c r="B250" s="49" t="s">
        <v>93</v>
      </c>
      <c r="C250" s="48">
        <v>50444.233</v>
      </c>
      <c r="D250" s="48" t="s">
        <v>107</v>
      </c>
      <c r="E250">
        <f t="shared" si="126"/>
        <v>25817.491026244323</v>
      </c>
      <c r="F250">
        <f t="shared" si="127"/>
        <v>25817.5</v>
      </c>
      <c r="G250">
        <f t="shared" si="128"/>
        <v>-3.0583400002797134E-3</v>
      </c>
      <c r="I250">
        <f t="shared" si="146"/>
        <v>-3.0583400002797134E-3</v>
      </c>
      <c r="O250">
        <f t="shared" ca="1" si="129"/>
        <v>8.7427270922744854E-3</v>
      </c>
      <c r="Q250" s="2">
        <f t="shared" si="130"/>
        <v>35425.733</v>
      </c>
      <c r="S250" s="3">
        <f t="shared" si="147"/>
        <v>0.1</v>
      </c>
      <c r="Z250">
        <f t="shared" si="131"/>
        <v>25817.5</v>
      </c>
      <c r="AA250" s="100">
        <f t="shared" si="132"/>
        <v>7.7766631492793637E-3</v>
      </c>
      <c r="AB250" s="100">
        <f t="shared" si="133"/>
        <v>-8.2661320484006123E-3</v>
      </c>
      <c r="AC250" s="100">
        <f t="shared" si="134"/>
        <v>-3.0583400002797134E-3</v>
      </c>
      <c r="AD250" s="100">
        <f t="shared" si="144"/>
        <v>-1.0835003149559076E-2</v>
      </c>
      <c r="AE250" s="100">
        <f t="shared" si="135"/>
        <v>1.1739729325095511E-5</v>
      </c>
      <c r="AF250">
        <f t="shared" si="145"/>
        <v>-3.0583400002797134E-3</v>
      </c>
      <c r="AG250" s="101"/>
      <c r="AH250">
        <f t="shared" si="136"/>
        <v>5.2077920481208998E-3</v>
      </c>
      <c r="AI250">
        <f t="shared" si="137"/>
        <v>0.61224407478593601</v>
      </c>
      <c r="AJ250">
        <f t="shared" si="138"/>
        <v>0.99999420655413995</v>
      </c>
      <c r="AK250">
        <f t="shared" si="139"/>
        <v>-0.49494946564943737</v>
      </c>
      <c r="AL250">
        <f t="shared" si="140"/>
        <v>-2.2353487071511142</v>
      </c>
      <c r="AM250">
        <f t="shared" si="141"/>
        <v>-2.0537619211335043</v>
      </c>
      <c r="AN250" s="100">
        <f t="shared" si="149"/>
        <v>61.280732535194439</v>
      </c>
      <c r="AO250" s="100">
        <f t="shared" si="149"/>
        <v>61.280732535375314</v>
      </c>
      <c r="AP250" s="100">
        <f t="shared" si="149"/>
        <v>61.280732549996912</v>
      </c>
      <c r="AQ250" s="100">
        <f t="shared" si="149"/>
        <v>61.28073373194286</v>
      </c>
      <c r="AR250" s="100">
        <f t="shared" si="149"/>
        <v>61.280829041613615</v>
      </c>
      <c r="AS250" s="100">
        <f t="shared" si="149"/>
        <v>61.28740331721049</v>
      </c>
      <c r="AT250" s="100">
        <f t="shared" si="149"/>
        <v>61.408179972611009</v>
      </c>
      <c r="AU250" s="100">
        <f t="shared" si="143"/>
        <v>61.909363272762086</v>
      </c>
      <c r="AW250" s="65"/>
      <c r="AX250" s="71"/>
    </row>
    <row r="251" spans="1:50">
      <c r="A251" s="48" t="s">
        <v>705</v>
      </c>
      <c r="B251" s="49" t="s">
        <v>93</v>
      </c>
      <c r="C251" s="48">
        <v>50671.563000000002</v>
      </c>
      <c r="D251" s="48" t="s">
        <v>107</v>
      </c>
      <c r="E251">
        <f t="shared" si="126"/>
        <v>26484.520812819912</v>
      </c>
      <c r="F251">
        <f t="shared" si="127"/>
        <v>26484.5</v>
      </c>
      <c r="G251">
        <f t="shared" si="128"/>
        <v>7.0932040034676902E-3</v>
      </c>
      <c r="I251">
        <f t="shared" si="146"/>
        <v>7.0932040034676902E-3</v>
      </c>
      <c r="O251">
        <f t="shared" ca="1" si="129"/>
        <v>9.5914925985270821E-3</v>
      </c>
      <c r="Q251" s="2">
        <f t="shared" si="130"/>
        <v>35653.063000000002</v>
      </c>
      <c r="S251" s="3">
        <f t="shared" si="147"/>
        <v>0.1</v>
      </c>
      <c r="Z251">
        <f t="shared" si="131"/>
        <v>26484.5</v>
      </c>
      <c r="AA251" s="100">
        <f t="shared" si="132"/>
        <v>3.7410434386882449E-3</v>
      </c>
      <c r="AB251" s="100">
        <f t="shared" si="133"/>
        <v>6.7922240098843914E-3</v>
      </c>
      <c r="AC251" s="100">
        <f t="shared" si="134"/>
        <v>7.0932040034676902E-3</v>
      </c>
      <c r="AD251" s="100">
        <f t="shared" si="144"/>
        <v>3.3521605647794453E-3</v>
      </c>
      <c r="AE251" s="100">
        <f t="shared" si="135"/>
        <v>1.123698045206245E-6</v>
      </c>
      <c r="AF251">
        <f t="shared" si="145"/>
        <v>7.0932040034676902E-3</v>
      </c>
      <c r="AG251" s="101"/>
      <c r="AH251">
        <f t="shared" si="136"/>
        <v>3.0097999358329891E-4</v>
      </c>
      <c r="AI251">
        <f t="shared" si="137"/>
        <v>1.0483530924281106</v>
      </c>
      <c r="AJ251">
        <f t="shared" si="138"/>
        <v>0.73513158434986003</v>
      </c>
      <c r="AK251">
        <f t="shared" si="139"/>
        <v>-0.62689042865393707</v>
      </c>
      <c r="AL251">
        <f t="shared" si="140"/>
        <v>-1.4938170937737303</v>
      </c>
      <c r="AM251">
        <f t="shared" si="141"/>
        <v>-0.92583858560458887</v>
      </c>
      <c r="AN251" s="100">
        <f t="shared" si="149"/>
        <v>61.999461177720171</v>
      </c>
      <c r="AO251" s="100">
        <f t="shared" si="149"/>
        <v>62.001768937909844</v>
      </c>
      <c r="AP251" s="100">
        <f t="shared" si="149"/>
        <v>62.007191984154545</v>
      </c>
      <c r="AQ251" s="100">
        <f t="shared" si="149"/>
        <v>62.019812438318468</v>
      </c>
      <c r="AR251" s="100">
        <f t="shared" si="149"/>
        <v>62.048554675435277</v>
      </c>
      <c r="AS251" s="100">
        <f t="shared" si="149"/>
        <v>62.11115764042686</v>
      </c>
      <c r="AT251" s="100">
        <f t="shared" si="149"/>
        <v>62.237056362231471</v>
      </c>
      <c r="AU251" s="100">
        <f t="shared" si="143"/>
        <v>62.463473026893276</v>
      </c>
      <c r="AW251" s="65"/>
      <c r="AX251" s="71"/>
    </row>
    <row r="252" spans="1:50">
      <c r="A252" s="48" t="s">
        <v>708</v>
      </c>
      <c r="B252" s="49" t="s">
        <v>93</v>
      </c>
      <c r="C252" s="48">
        <v>50754.368999999999</v>
      </c>
      <c r="D252" s="48" t="s">
        <v>107</v>
      </c>
      <c r="E252">
        <f t="shared" si="126"/>
        <v>26727.489486145805</v>
      </c>
      <c r="F252">
        <f t="shared" si="127"/>
        <v>26727.5</v>
      </c>
      <c r="G252">
        <f t="shared" si="128"/>
        <v>-3.5832200010190718E-3</v>
      </c>
      <c r="I252">
        <f t="shared" si="146"/>
        <v>-3.5832200010190718E-3</v>
      </c>
      <c r="O252">
        <f t="shared" ca="1" si="129"/>
        <v>9.9007130153477424E-3</v>
      </c>
      <c r="Q252" s="2">
        <f t="shared" si="130"/>
        <v>35735.868999999999</v>
      </c>
      <c r="S252" s="3">
        <f t="shared" si="147"/>
        <v>0.1</v>
      </c>
      <c r="Z252">
        <f t="shared" si="131"/>
        <v>26727.5</v>
      </c>
      <c r="AA252" s="100">
        <f t="shared" si="132"/>
        <v>1.0166157246777456E-3</v>
      </c>
      <c r="AB252" s="100">
        <f t="shared" si="133"/>
        <v>-8.3277095588816944E-4</v>
      </c>
      <c r="AC252" s="100">
        <f t="shared" si="134"/>
        <v>-3.5832200010190718E-3</v>
      </c>
      <c r="AD252" s="100">
        <f t="shared" si="144"/>
        <v>-4.5998357256968169E-3</v>
      </c>
      <c r="AE252" s="100">
        <f t="shared" si="135"/>
        <v>2.1158488703396765E-6</v>
      </c>
      <c r="AF252">
        <f t="shared" si="145"/>
        <v>-3.5832200010190718E-3</v>
      </c>
      <c r="AG252" s="101"/>
      <c r="AH252">
        <f t="shared" si="136"/>
        <v>-2.7504490451309024E-3</v>
      </c>
      <c r="AI252">
        <f t="shared" si="137"/>
        <v>1.4190401551508249</v>
      </c>
      <c r="AJ252">
        <f t="shared" si="138"/>
        <v>0.17251829312828401</v>
      </c>
      <c r="AK252">
        <f t="shared" si="139"/>
        <v>-0.46875897800090283</v>
      </c>
      <c r="AL252">
        <f t="shared" si="140"/>
        <v>-0.84134206051493066</v>
      </c>
      <c r="AM252">
        <f t="shared" si="141"/>
        <v>-0.4473776394974931</v>
      </c>
      <c r="AN252" s="100">
        <f t="shared" si="149"/>
        <v>62.410999173131067</v>
      </c>
      <c r="AO252" s="100">
        <f t="shared" si="149"/>
        <v>62.415393969471609</v>
      </c>
      <c r="AP252" s="100">
        <f t="shared" si="149"/>
        <v>62.423024143706257</v>
      </c>
      <c r="AQ252" s="100">
        <f t="shared" si="149"/>
        <v>62.436212211512895</v>
      </c>
      <c r="AR252" s="100">
        <f t="shared" si="149"/>
        <v>62.458838185861495</v>
      </c>
      <c r="AS252" s="100">
        <f t="shared" si="149"/>
        <v>62.497202507184333</v>
      </c>
      <c r="AT252" s="100">
        <f t="shared" si="149"/>
        <v>62.561135894128142</v>
      </c>
      <c r="AU252" s="100">
        <f t="shared" si="143"/>
        <v>62.66534509623942</v>
      </c>
      <c r="AV252" s="100"/>
      <c r="AW252" s="65"/>
      <c r="AX252" s="71"/>
    </row>
    <row r="253" spans="1:50">
      <c r="A253" s="48" t="s">
        <v>711</v>
      </c>
      <c r="B253" s="49" t="s">
        <v>93</v>
      </c>
      <c r="C253" s="48">
        <v>51049.517</v>
      </c>
      <c r="D253" s="48" t="s">
        <v>107</v>
      </c>
      <c r="E253">
        <f t="shared" si="126"/>
        <v>27593.510281677463</v>
      </c>
      <c r="F253">
        <f t="shared" si="127"/>
        <v>27593.5</v>
      </c>
      <c r="G253">
        <f t="shared" si="128"/>
        <v>3.5040919974562712E-3</v>
      </c>
      <c r="I253">
        <f t="shared" si="146"/>
        <v>3.5040919974562712E-3</v>
      </c>
      <c r="O253">
        <f t="shared" ca="1" si="129"/>
        <v>1.1002708410272406E-2</v>
      </c>
      <c r="Q253" s="2">
        <f t="shared" si="130"/>
        <v>36031.017</v>
      </c>
      <c r="S253" s="3">
        <f t="shared" si="147"/>
        <v>0.1</v>
      </c>
      <c r="Z253">
        <f t="shared" si="131"/>
        <v>27593.5</v>
      </c>
      <c r="AA253" s="100">
        <f t="shared" si="132"/>
        <v>-2.1634614877369457E-3</v>
      </c>
      <c r="AB253" s="100">
        <f t="shared" si="133"/>
        <v>1.0641720162514769E-2</v>
      </c>
      <c r="AC253" s="100">
        <f t="shared" si="134"/>
        <v>3.5040919974562712E-3</v>
      </c>
      <c r="AD253" s="100">
        <f t="shared" si="144"/>
        <v>5.6675534851932169E-3</v>
      </c>
      <c r="AE253" s="100">
        <f t="shared" si="135"/>
        <v>3.2121162507525782E-6</v>
      </c>
      <c r="AF253">
        <f t="shared" si="145"/>
        <v>3.5040919974562712E-3</v>
      </c>
      <c r="AG253" s="101"/>
      <c r="AH253">
        <f t="shared" si="136"/>
        <v>-7.1376281650584973E-3</v>
      </c>
      <c r="AI253">
        <f t="shared" si="137"/>
        <v>0.83391668535094043</v>
      </c>
      <c r="AJ253">
        <f t="shared" si="138"/>
        <v>-0.59359622228366526</v>
      </c>
      <c r="AK253">
        <f t="shared" si="139"/>
        <v>0.60642061614069476</v>
      </c>
      <c r="AL253">
        <f t="shared" si="140"/>
        <v>1.8381161317611237</v>
      </c>
      <c r="AM253">
        <f t="shared" si="141"/>
        <v>1.3107004176895878</v>
      </c>
      <c r="AN253" s="100">
        <f t="shared" si="149"/>
        <v>63.950144162770684</v>
      </c>
      <c r="AO253" s="100">
        <f t="shared" si="149"/>
        <v>63.949776242957867</v>
      </c>
      <c r="AP253" s="100">
        <f t="shared" si="149"/>
        <v>63.948440725675994</v>
      </c>
      <c r="AQ253" s="100">
        <f t="shared" si="149"/>
        <v>63.943623291474012</v>
      </c>
      <c r="AR253" s="100">
        <f t="shared" si="149"/>
        <v>63.926622334944504</v>
      </c>
      <c r="AS253" s="100">
        <f t="shared" si="149"/>
        <v>63.870627848493953</v>
      </c>
      <c r="AT253" s="100">
        <f t="shared" si="149"/>
        <v>63.714979089471846</v>
      </c>
      <c r="AU253" s="100">
        <f t="shared" si="143"/>
        <v>63.384773952427743</v>
      </c>
      <c r="AW253" s="65"/>
      <c r="AX253" s="71"/>
    </row>
    <row r="254" spans="1:50">
      <c r="A254" s="48" t="s">
        <v>716</v>
      </c>
      <c r="B254" s="49" t="s">
        <v>79</v>
      </c>
      <c r="C254" s="48">
        <v>51157.038</v>
      </c>
      <c r="D254" s="48" t="s">
        <v>107</v>
      </c>
      <c r="E254">
        <f t="shared" si="126"/>
        <v>27908.997501500602</v>
      </c>
      <c r="F254">
        <f t="shared" si="127"/>
        <v>27909</v>
      </c>
      <c r="G254">
        <f t="shared" si="128"/>
        <v>-8.5151199891697615E-4</v>
      </c>
      <c r="K254">
        <f>+G254</f>
        <v>-8.5151199891697615E-4</v>
      </c>
      <c r="O254">
        <f t="shared" ca="1" si="129"/>
        <v>1.1404185947337914E-2</v>
      </c>
      <c r="Q254" s="2">
        <f t="shared" si="130"/>
        <v>36138.538</v>
      </c>
      <c r="S254" s="3">
        <f>S$17</f>
        <v>1</v>
      </c>
      <c r="Z254">
        <f t="shared" si="131"/>
        <v>27909</v>
      </c>
      <c r="AA254" s="100">
        <f t="shared" si="132"/>
        <v>-5.5075113139022372E-4</v>
      </c>
      <c r="AB254" s="100">
        <f t="shared" si="133"/>
        <v>5.1293760766814474E-3</v>
      </c>
      <c r="AC254" s="100">
        <f t="shared" si="134"/>
        <v>-8.5151199891697615E-4</v>
      </c>
      <c r="AD254" s="100">
        <f t="shared" si="144"/>
        <v>-3.0076086752675243E-4</v>
      </c>
      <c r="AE254" s="100">
        <f t="shared" si="135"/>
        <v>9.0457099435444725E-8</v>
      </c>
      <c r="AF254">
        <f t="shared" si="145"/>
        <v>-8.5151199891697615E-4</v>
      </c>
      <c r="AG254" s="101"/>
      <c r="AH254">
        <f t="shared" si="136"/>
        <v>-5.9808880755984235E-3</v>
      </c>
      <c r="AI254">
        <f t="shared" si="137"/>
        <v>0.65946427109745387</v>
      </c>
      <c r="AJ254">
        <f t="shared" si="138"/>
        <v>-0.32451059946550481</v>
      </c>
      <c r="AK254">
        <f t="shared" si="139"/>
        <v>0.52854994884692774</v>
      </c>
      <c r="AL254">
        <f t="shared" si="140"/>
        <v>2.1431420383092257</v>
      </c>
      <c r="AM254">
        <f t="shared" si="141"/>
        <v>1.8338629513431017</v>
      </c>
      <c r="AN254" s="100">
        <f t="shared" si="149"/>
        <v>64.270113516492273</v>
      </c>
      <c r="AO254" s="100">
        <f t="shared" si="149"/>
        <v>64.270112455203673</v>
      </c>
      <c r="AP254" s="100">
        <f t="shared" si="149"/>
        <v>64.270099682928205</v>
      </c>
      <c r="AQ254" s="100">
        <f t="shared" si="149"/>
        <v>64.269946068450295</v>
      </c>
      <c r="AR254" s="100">
        <f t="shared" si="149"/>
        <v>64.268112178469806</v>
      </c>
      <c r="AS254" s="100">
        <f t="shared" si="149"/>
        <v>64.247878013030359</v>
      </c>
      <c r="AT254" s="100">
        <f t="shared" si="149"/>
        <v>64.104444192905177</v>
      </c>
      <c r="AU254" s="100">
        <f t="shared" si="143"/>
        <v>63.646875342875106</v>
      </c>
      <c r="AV254" s="100"/>
      <c r="AW254" s="65"/>
      <c r="AX254" s="71"/>
    </row>
    <row r="255" spans="1:50">
      <c r="A255" s="48" t="s">
        <v>719</v>
      </c>
      <c r="B255" s="49" t="s">
        <v>93</v>
      </c>
      <c r="C255" s="48">
        <v>51430.546999999999</v>
      </c>
      <c r="D255" s="48" t="s">
        <v>107</v>
      </c>
      <c r="E255">
        <f t="shared" si="126"/>
        <v>28711.525324033926</v>
      </c>
      <c r="F255">
        <f t="shared" si="127"/>
        <v>28711.5</v>
      </c>
      <c r="G255">
        <f t="shared" si="128"/>
        <v>8.6306679950212128E-3</v>
      </c>
      <c r="I255">
        <f>+G255</f>
        <v>8.6306679950212128E-3</v>
      </c>
      <c r="O255">
        <f t="shared" ca="1" si="129"/>
        <v>1.2425376830048122E-2</v>
      </c>
      <c r="Q255" s="2">
        <f t="shared" si="130"/>
        <v>36412.046999999999</v>
      </c>
      <c r="S255" s="3">
        <f>S$15</f>
        <v>0.1</v>
      </c>
      <c r="Z255">
        <f t="shared" si="131"/>
        <v>28711.5</v>
      </c>
      <c r="AA255" s="100">
        <f t="shared" si="132"/>
        <v>4.3410035727251758E-3</v>
      </c>
      <c r="AB255" s="100">
        <f t="shared" si="133"/>
        <v>1.0918591459476833E-2</v>
      </c>
      <c r="AC255" s="100">
        <f t="shared" si="134"/>
        <v>8.6306679950212128E-3</v>
      </c>
      <c r="AD255" s="100">
        <f t="shared" si="144"/>
        <v>4.289664422296037E-3</v>
      </c>
      <c r="AE255" s="100">
        <f t="shared" si="135"/>
        <v>1.8401220855912395E-6</v>
      </c>
      <c r="AF255">
        <f t="shared" si="145"/>
        <v>8.6306679950212128E-3</v>
      </c>
      <c r="AG255" s="101"/>
      <c r="AH255">
        <f t="shared" si="136"/>
        <v>-2.2879234644556201E-3</v>
      </c>
      <c r="AI255">
        <f t="shared" si="137"/>
        <v>0.47040727966351914</v>
      </c>
      <c r="AJ255">
        <f t="shared" si="138"/>
        <v>9.8520013522098049E-2</v>
      </c>
      <c r="AK255">
        <f t="shared" si="139"/>
        <v>0.33891176086392216</v>
      </c>
      <c r="AL255">
        <f t="shared" si="140"/>
        <v>2.5723164086245114</v>
      </c>
      <c r="AM255">
        <f t="shared" si="141"/>
        <v>3.4178370134039087</v>
      </c>
      <c r="AN255" s="100">
        <f t="shared" si="149"/>
        <v>64.873836857764587</v>
      </c>
      <c r="AO255" s="100">
        <f t="shared" si="149"/>
        <v>64.873668558666736</v>
      </c>
      <c r="AP255" s="100">
        <f t="shared" si="149"/>
        <v>64.87425806898473</v>
      </c>
      <c r="AQ255" s="100">
        <f t="shared" si="149"/>
        <v>64.87219015904094</v>
      </c>
      <c r="AR255" s="100">
        <f t="shared" si="149"/>
        <v>64.87940757070902</v>
      </c>
      <c r="AS255" s="100">
        <f t="shared" si="149"/>
        <v>64.853753728201482</v>
      </c>
      <c r="AT255" s="100">
        <f t="shared" si="149"/>
        <v>64.939810063451375</v>
      </c>
      <c r="AU255" s="100">
        <f t="shared" si="143"/>
        <v>64.313551621271316</v>
      </c>
      <c r="AW255" s="65"/>
      <c r="AX255" s="71"/>
    </row>
    <row r="256" spans="1:50">
      <c r="A256" s="48" t="s">
        <v>716</v>
      </c>
      <c r="B256" s="49" t="s">
        <v>79</v>
      </c>
      <c r="C256" s="48">
        <v>51487.97</v>
      </c>
      <c r="D256" s="48" t="s">
        <v>107</v>
      </c>
      <c r="E256">
        <f t="shared" si="126"/>
        <v>28880.015410843986</v>
      </c>
      <c r="F256">
        <f t="shared" si="127"/>
        <v>28880</v>
      </c>
      <c r="G256">
        <f t="shared" si="128"/>
        <v>5.2521600009640679E-3</v>
      </c>
      <c r="K256">
        <f>+G256</f>
        <v>5.2521600009640679E-3</v>
      </c>
      <c r="O256">
        <f t="shared" ca="1" si="129"/>
        <v>1.2639795102617181E-2</v>
      </c>
      <c r="Q256" s="2">
        <f t="shared" si="130"/>
        <v>36469.47</v>
      </c>
      <c r="S256" s="3">
        <f>S$17</f>
        <v>1</v>
      </c>
      <c r="Z256">
        <f t="shared" si="131"/>
        <v>28880</v>
      </c>
      <c r="AA256" s="100">
        <f t="shared" si="132"/>
        <v>5.380835751957443E-3</v>
      </c>
      <c r="AB256" s="100">
        <f t="shared" si="133"/>
        <v>6.7590705776597471E-3</v>
      </c>
      <c r="AC256" s="100">
        <f t="shared" si="134"/>
        <v>5.2521600009640679E-3</v>
      </c>
      <c r="AD256" s="100">
        <f t="shared" si="144"/>
        <v>-1.286757509933751E-4</v>
      </c>
      <c r="AE256" s="100">
        <f t="shared" si="135"/>
        <v>1.6557448893709073E-8</v>
      </c>
      <c r="AF256">
        <f t="shared" si="145"/>
        <v>5.2521600009640679E-3</v>
      </c>
      <c r="AG256" s="101"/>
      <c r="AH256">
        <f t="shared" si="136"/>
        <v>-1.5069105766956793E-3</v>
      </c>
      <c r="AI256">
        <f t="shared" si="137"/>
        <v>0.45009964666012925</v>
      </c>
      <c r="AJ256">
        <f t="shared" si="138"/>
        <v>0.16104440597776581</v>
      </c>
      <c r="AK256">
        <f t="shared" si="139"/>
        <v>0.30485936508817246</v>
      </c>
      <c r="AL256">
        <f t="shared" si="140"/>
        <v>2.6353850997605051</v>
      </c>
      <c r="AM256">
        <f t="shared" si="141"/>
        <v>3.8662180944354563</v>
      </c>
      <c r="AN256" s="100">
        <f t="shared" si="149"/>
        <v>64.980451175837317</v>
      </c>
      <c r="AO256" s="100">
        <f t="shared" si="149"/>
        <v>64.979768846353466</v>
      </c>
      <c r="AP256" s="100">
        <f t="shared" si="149"/>
        <v>64.981754798614659</v>
      </c>
      <c r="AQ256" s="100">
        <f t="shared" si="149"/>
        <v>64.975957641834</v>
      </c>
      <c r="AR256" s="100">
        <f t="shared" si="149"/>
        <v>64.992738608319883</v>
      </c>
      <c r="AS256" s="100">
        <f t="shared" si="149"/>
        <v>64.942898953857565</v>
      </c>
      <c r="AT256" s="100">
        <f t="shared" si="149"/>
        <v>65.081471526630608</v>
      </c>
      <c r="AU256" s="100">
        <f t="shared" si="143"/>
        <v>64.453532871003119</v>
      </c>
      <c r="AV256" s="100"/>
      <c r="AW256" s="65"/>
      <c r="AX256" s="71"/>
    </row>
    <row r="257" spans="1:50">
      <c r="A257" s="48" t="s">
        <v>725</v>
      </c>
      <c r="B257" s="49" t="s">
        <v>79</v>
      </c>
      <c r="C257" s="48">
        <v>51549.311000000002</v>
      </c>
      <c r="D257" s="48" t="s">
        <v>107</v>
      </c>
      <c r="E257">
        <f t="shared" si="126"/>
        <v>29060.001660517733</v>
      </c>
      <c r="F257">
        <f t="shared" si="127"/>
        <v>29060</v>
      </c>
      <c r="G257">
        <f t="shared" si="128"/>
        <v>5.6591999600641429E-4</v>
      </c>
      <c r="I257">
        <f>+G257</f>
        <v>5.6591999600641429E-4</v>
      </c>
      <c r="O257">
        <f t="shared" ca="1" si="129"/>
        <v>1.2868847263225083E-2</v>
      </c>
      <c r="Q257" s="2">
        <f t="shared" si="130"/>
        <v>36530.811000000002</v>
      </c>
      <c r="S257" s="3">
        <f>S$15</f>
        <v>0.1</v>
      </c>
      <c r="Z257">
        <f t="shared" si="131"/>
        <v>29060</v>
      </c>
      <c r="AA257" s="100">
        <f t="shared" si="132"/>
        <v>6.4792886104227086E-3</v>
      </c>
      <c r="AB257" s="100">
        <f t="shared" si="133"/>
        <v>1.2535875047990711E-3</v>
      </c>
      <c r="AC257" s="100">
        <f t="shared" si="134"/>
        <v>5.6591999600641429E-4</v>
      </c>
      <c r="AD257" s="100">
        <f t="shared" si="144"/>
        <v>-5.9133686144162943E-3</v>
      </c>
      <c r="AE257" s="100">
        <f t="shared" si="135"/>
        <v>3.4967928369963691E-6</v>
      </c>
      <c r="AF257">
        <f t="shared" si="145"/>
        <v>5.6591999600641429E-4</v>
      </c>
      <c r="AG257" s="101"/>
      <c r="AH257">
        <f t="shared" si="136"/>
        <v>-6.8766750879265676E-4</v>
      </c>
      <c r="AI257">
        <f t="shared" si="137"/>
        <v>0.43225527203831182</v>
      </c>
      <c r="AJ257">
        <f t="shared" si="138"/>
        <v>0.22192898615235238</v>
      </c>
      <c r="AK257">
        <f t="shared" si="139"/>
        <v>0.27017689567575365</v>
      </c>
      <c r="AL257">
        <f t="shared" si="140"/>
        <v>2.6974286656629958</v>
      </c>
      <c r="AM257">
        <f t="shared" si="141"/>
        <v>4.4285695310518385</v>
      </c>
      <c r="AN257" s="100">
        <f t="shared" si="149"/>
        <v>65.089866614688319</v>
      </c>
      <c r="AO257" s="100">
        <f t="shared" si="149"/>
        <v>65.087948463253028</v>
      </c>
      <c r="AP257" s="100">
        <f t="shared" si="149"/>
        <v>65.092754552605243</v>
      </c>
      <c r="AQ257" s="100">
        <f t="shared" si="149"/>
        <v>65.0806586813233</v>
      </c>
      <c r="AR257" s="100">
        <f t="shared" si="149"/>
        <v>65.110770855922055</v>
      </c>
      <c r="AS257" s="100">
        <f t="shared" si="149"/>
        <v>65.033583261780322</v>
      </c>
      <c r="AT257" s="100">
        <f t="shared" si="149"/>
        <v>65.219234679388748</v>
      </c>
      <c r="AU257" s="100">
        <f t="shared" si="143"/>
        <v>64.603067737185441</v>
      </c>
      <c r="AV257" s="100"/>
      <c r="AW257" s="65"/>
      <c r="AX257" s="71"/>
    </row>
    <row r="258" spans="1:50">
      <c r="A258" s="48" t="s">
        <v>728</v>
      </c>
      <c r="B258" s="49" t="s">
        <v>93</v>
      </c>
      <c r="C258" s="48">
        <v>51796.572999999997</v>
      </c>
      <c r="D258" s="48" t="s">
        <v>107</v>
      </c>
      <c r="E258">
        <f t="shared" si="126"/>
        <v>29785.515754954235</v>
      </c>
      <c r="F258">
        <f t="shared" si="127"/>
        <v>29785.5</v>
      </c>
      <c r="G258">
        <f t="shared" si="128"/>
        <v>5.3694359958171844E-3</v>
      </c>
      <c r="I258">
        <f>+G258</f>
        <v>5.3694359958171844E-3</v>
      </c>
      <c r="O258">
        <f t="shared" ca="1" si="129"/>
        <v>1.3792054721675245E-2</v>
      </c>
      <c r="Q258" s="2">
        <f t="shared" si="130"/>
        <v>36778.072999999997</v>
      </c>
      <c r="S258" s="3">
        <f>S$15</f>
        <v>0.1</v>
      </c>
      <c r="Z258">
        <f t="shared" si="131"/>
        <v>29785.5</v>
      </c>
      <c r="AA258" s="100">
        <f t="shared" si="132"/>
        <v>1.0694494318955763E-2</v>
      </c>
      <c r="AB258" s="100">
        <f t="shared" si="133"/>
        <v>2.9958192918887886E-3</v>
      </c>
      <c r="AC258" s="100">
        <f t="shared" si="134"/>
        <v>5.3694359958171844E-3</v>
      </c>
      <c r="AD258" s="100">
        <f t="shared" si="144"/>
        <v>-5.325058323138579E-3</v>
      </c>
      <c r="AE258" s="100">
        <f t="shared" si="135"/>
        <v>2.8356246144827458E-6</v>
      </c>
      <c r="AF258">
        <f t="shared" si="145"/>
        <v>5.3694359958171844E-3</v>
      </c>
      <c r="AG258" s="101"/>
      <c r="AH258">
        <f t="shared" si="136"/>
        <v>2.3736167039283959E-3</v>
      </c>
      <c r="AI258">
        <f t="shared" si="137"/>
        <v>0.3877327335056121</v>
      </c>
      <c r="AJ258">
        <f t="shared" si="138"/>
        <v>0.42454580867769809</v>
      </c>
      <c r="AK258">
        <f t="shared" si="139"/>
        <v>0.1430329523738095</v>
      </c>
      <c r="AL258">
        <f t="shared" si="140"/>
        <v>2.9120965022357868</v>
      </c>
      <c r="AM258">
        <f t="shared" si="141"/>
        <v>8.6764601171985305</v>
      </c>
      <c r="AN258" s="100">
        <f t="shared" si="149"/>
        <v>65.499692404735512</v>
      </c>
      <c r="AO258" s="100">
        <f t="shared" si="149"/>
        <v>65.487031354712883</v>
      </c>
      <c r="AP258" s="100">
        <f t="shared" si="149"/>
        <v>65.509676498772322</v>
      </c>
      <c r="AQ258" s="100">
        <f t="shared" si="149"/>
        <v>65.468981626150111</v>
      </c>
      <c r="AR258" s="100">
        <f t="shared" si="149"/>
        <v>65.541525821495583</v>
      </c>
      <c r="AS258" s="100">
        <f t="shared" si="149"/>
        <v>65.410129271507742</v>
      </c>
      <c r="AT258" s="100">
        <f t="shared" si="149"/>
        <v>65.642419861158757</v>
      </c>
      <c r="AU258" s="100">
        <f t="shared" si="143"/>
        <v>65.205776322825898</v>
      </c>
      <c r="AW258" s="65"/>
      <c r="AX258" s="71"/>
    </row>
    <row r="259" spans="1:50">
      <c r="A259" s="48" t="s">
        <v>731</v>
      </c>
      <c r="B259" s="49" t="s">
        <v>79</v>
      </c>
      <c r="C259" s="48">
        <v>51926.26</v>
      </c>
      <c r="D259" s="48" t="s">
        <v>107</v>
      </c>
      <c r="E259">
        <f t="shared" si="126"/>
        <v>30166.042266772434</v>
      </c>
      <c r="F259">
        <f t="shared" si="127"/>
        <v>30166</v>
      </c>
      <c r="G259">
        <f t="shared" si="128"/>
        <v>1.4404911999008618E-2</v>
      </c>
      <c r="I259">
        <f>+G259</f>
        <v>1.4404911999008618E-2</v>
      </c>
      <c r="O259">
        <f t="shared" ca="1" si="129"/>
        <v>1.4276245538960272E-2</v>
      </c>
      <c r="Q259" s="2">
        <f t="shared" si="130"/>
        <v>36907.760000000002</v>
      </c>
      <c r="S259" s="3">
        <f>S$15</f>
        <v>0.1</v>
      </c>
      <c r="Z259">
        <f t="shared" si="131"/>
        <v>30166</v>
      </c>
      <c r="AA259" s="100">
        <f t="shared" si="132"/>
        <v>1.2699662921818507E-2</v>
      </c>
      <c r="AB259" s="100">
        <f t="shared" si="133"/>
        <v>1.0649608745805353E-2</v>
      </c>
      <c r="AC259" s="100">
        <f t="shared" si="134"/>
        <v>1.4404911999008618E-2</v>
      </c>
      <c r="AD259" s="100">
        <f t="shared" si="144"/>
        <v>1.7052490771901109E-3</v>
      </c>
      <c r="AE259" s="100">
        <f t="shared" si="135"/>
        <v>2.9078744152577252E-7</v>
      </c>
      <c r="AF259">
        <f t="shared" si="145"/>
        <v>1.4404911999008618E-2</v>
      </c>
      <c r="AG259" s="101"/>
      <c r="AH259">
        <f t="shared" si="136"/>
        <v>3.7553032532032654E-3</v>
      </c>
      <c r="AI259">
        <f t="shared" si="137"/>
        <v>0.37665814131704389</v>
      </c>
      <c r="AJ259">
        <f t="shared" si="138"/>
        <v>0.51127969543731422</v>
      </c>
      <c r="AK259">
        <f t="shared" si="139"/>
        <v>8.2307704979278001E-2</v>
      </c>
      <c r="AL259">
        <f t="shared" si="140"/>
        <v>3.0103094830173562</v>
      </c>
      <c r="AM259">
        <f t="shared" si="141"/>
        <v>15.212358298901822</v>
      </c>
      <c r="AN259" s="100">
        <f t="shared" si="149"/>
        <v>65.699788458544475</v>
      </c>
      <c r="AO259" s="100">
        <f t="shared" si="149"/>
        <v>65.686566470560535</v>
      </c>
      <c r="AP259" s="100">
        <f t="shared" si="149"/>
        <v>65.708422712712647</v>
      </c>
      <c r="AQ259" s="100">
        <f t="shared" si="149"/>
        <v>65.672218118379106</v>
      </c>
      <c r="AR259" s="100">
        <f t="shared" si="149"/>
        <v>65.731995407104847</v>
      </c>
      <c r="AS259" s="100">
        <f t="shared" si="149"/>
        <v>65.63270642609001</v>
      </c>
      <c r="AT259" s="100">
        <f t="shared" si="149"/>
        <v>65.796250196957729</v>
      </c>
      <c r="AU259" s="100">
        <f t="shared" si="143"/>
        <v>65.521876414950199</v>
      </c>
      <c r="AV259" s="100"/>
      <c r="AW259" s="65"/>
      <c r="AX259" s="71"/>
    </row>
    <row r="260" spans="1:50">
      <c r="A260" s="48" t="s">
        <v>116</v>
      </c>
      <c r="B260" s="49" t="s">
        <v>93</v>
      </c>
      <c r="C260" s="48">
        <v>52185.106399999997</v>
      </c>
      <c r="D260" s="48" t="s">
        <v>107</v>
      </c>
      <c r="E260">
        <f t="shared" si="126"/>
        <v>30925.547210897075</v>
      </c>
      <c r="F260">
        <f t="shared" si="127"/>
        <v>30925.5</v>
      </c>
      <c r="G260">
        <f t="shared" si="128"/>
        <v>1.6089915996417403E-2</v>
      </c>
      <c r="K260">
        <f>+G260</f>
        <v>1.6089915996417403E-2</v>
      </c>
      <c r="O260">
        <f t="shared" ca="1" si="129"/>
        <v>1.5242718405525262E-2</v>
      </c>
      <c r="Q260" s="2">
        <f t="shared" si="130"/>
        <v>37166.606399999997</v>
      </c>
      <c r="S260" s="3">
        <f>S$17</f>
        <v>1</v>
      </c>
      <c r="Z260">
        <f t="shared" si="131"/>
        <v>30925.5</v>
      </c>
      <c r="AA260" s="100">
        <f t="shared" si="132"/>
        <v>1.6158697837012414E-2</v>
      </c>
      <c r="AB260" s="100">
        <f t="shared" si="133"/>
        <v>1.0157713423111055E-2</v>
      </c>
      <c r="AC260" s="100">
        <f t="shared" si="134"/>
        <v>1.6089915996417403E-2</v>
      </c>
      <c r="AD260" s="100">
        <f t="shared" si="144"/>
        <v>-6.8781840595010663E-5</v>
      </c>
      <c r="AE260" s="100">
        <f t="shared" si="135"/>
        <v>4.7309415956374568E-9</v>
      </c>
      <c r="AF260">
        <f t="shared" si="145"/>
        <v>1.6089915996417403E-2</v>
      </c>
      <c r="AG260" s="101"/>
      <c r="AH260">
        <f t="shared" si="136"/>
        <v>5.9322025733063478E-3</v>
      </c>
      <c r="AI260">
        <f t="shared" si="137"/>
        <v>0.37207912853312519</v>
      </c>
      <c r="AJ260">
        <f t="shared" si="138"/>
        <v>0.65892814268800781</v>
      </c>
      <c r="AK260">
        <f t="shared" si="139"/>
        <v>-3.2326618467739501E-2</v>
      </c>
      <c r="AL260">
        <f t="shared" si="140"/>
        <v>-3.0901560700608686</v>
      </c>
      <c r="AM260">
        <f t="shared" si="141"/>
        <v>-38.874258157966771</v>
      </c>
      <c r="AN260" s="100">
        <f t="shared" si="149"/>
        <v>66.081103121893875</v>
      </c>
      <c r="AO260" s="100">
        <f t="shared" si="149"/>
        <v>66.087773469460814</v>
      </c>
      <c r="AP260" s="100">
        <f t="shared" si="149"/>
        <v>66.077101231635666</v>
      </c>
      <c r="AQ260" s="100">
        <f t="shared" si="149"/>
        <v>66.094182506803435</v>
      </c>
      <c r="AR260" s="100">
        <f t="shared" si="149"/>
        <v>66.066858242562773</v>
      </c>
      <c r="AS260" s="100">
        <f t="shared" si="149"/>
        <v>66.110610054555721</v>
      </c>
      <c r="AT260" s="100">
        <f t="shared" si="149"/>
        <v>66.040645805509669</v>
      </c>
      <c r="AU260" s="100">
        <f t="shared" si="143"/>
        <v>66.152830475313976</v>
      </c>
      <c r="AV260" s="100"/>
      <c r="AW260" s="65"/>
      <c r="AX260" s="71"/>
    </row>
    <row r="261" spans="1:50">
      <c r="A261" s="48" t="s">
        <v>116</v>
      </c>
      <c r="B261" s="49" t="s">
        <v>79</v>
      </c>
      <c r="C261" s="48">
        <v>52217.9951</v>
      </c>
      <c r="D261" s="48" t="s">
        <v>107</v>
      </c>
      <c r="E261">
        <f t="shared" si="126"/>
        <v>31022.048959640095</v>
      </c>
      <c r="F261">
        <f t="shared" si="127"/>
        <v>31022</v>
      </c>
      <c r="G261">
        <f t="shared" si="128"/>
        <v>1.6685903996403795E-2</v>
      </c>
      <c r="K261">
        <f>+G261</f>
        <v>1.6685903996403795E-2</v>
      </c>
      <c r="O261">
        <f t="shared" ca="1" si="129"/>
        <v>1.5365515813851163E-2</v>
      </c>
      <c r="Q261" s="2">
        <f t="shared" si="130"/>
        <v>37199.4951</v>
      </c>
      <c r="S261" s="3">
        <f>S$17</f>
        <v>1</v>
      </c>
      <c r="Z261">
        <f t="shared" si="131"/>
        <v>31022</v>
      </c>
      <c r="AA261" s="100">
        <f t="shared" si="132"/>
        <v>1.6546036736255727E-2</v>
      </c>
      <c r="AB261" s="100">
        <f t="shared" si="133"/>
        <v>1.0532857185700958E-2</v>
      </c>
      <c r="AC261" s="100">
        <f t="shared" si="134"/>
        <v>1.6685903996403795E-2</v>
      </c>
      <c r="AD261" s="100">
        <f t="shared" si="144"/>
        <v>1.3986726014806813E-4</v>
      </c>
      <c r="AE261" s="100">
        <f t="shared" si="135"/>
        <v>1.9562850461327369E-8</v>
      </c>
      <c r="AF261">
        <f t="shared" si="145"/>
        <v>1.6685903996403795E-2</v>
      </c>
      <c r="AG261" s="101"/>
      <c r="AH261">
        <f t="shared" si="136"/>
        <v>6.153046810702837E-3</v>
      </c>
      <c r="AI261">
        <f t="shared" si="137"/>
        <v>0.37299822631139035</v>
      </c>
      <c r="AJ261">
        <f t="shared" si="138"/>
        <v>0.67620371547076807</v>
      </c>
      <c r="AK261">
        <f t="shared" si="139"/>
        <v>-4.6887171770280983E-2</v>
      </c>
      <c r="AL261">
        <f t="shared" si="140"/>
        <v>-3.0669516119812936</v>
      </c>
      <c r="AM261">
        <f t="shared" si="141"/>
        <v>-26.782468775535893</v>
      </c>
      <c r="AN261" s="100">
        <f t="shared" ref="AN261:AT273" si="150">$AU261+$AB$7*SIN(AO261)</f>
        <v>66.129541818766029</v>
      </c>
      <c r="AO261" s="100">
        <f t="shared" si="150"/>
        <v>66.138739028403151</v>
      </c>
      <c r="AP261" s="100">
        <f t="shared" si="150"/>
        <v>66.123926945178894</v>
      </c>
      <c r="AQ261" s="100">
        <f t="shared" si="150"/>
        <v>66.147799580406499</v>
      </c>
      <c r="AR261" s="100">
        <f t="shared" si="150"/>
        <v>66.109367424524407</v>
      </c>
      <c r="AS261" s="100">
        <f t="shared" si="150"/>
        <v>66.171363345491699</v>
      </c>
      <c r="AT261" s="100">
        <f t="shared" si="150"/>
        <v>66.071629951912854</v>
      </c>
      <c r="AU261" s="100">
        <f t="shared" si="143"/>
        <v>66.232997778572837</v>
      </c>
      <c r="AW261" s="65"/>
      <c r="AX261" s="71"/>
    </row>
    <row r="262" spans="1:50">
      <c r="A262" s="48" t="s">
        <v>740</v>
      </c>
      <c r="B262" s="49" t="s">
        <v>79</v>
      </c>
      <c r="C262" s="48">
        <v>52276.264000000003</v>
      </c>
      <c r="D262" s="48" t="s">
        <v>107</v>
      </c>
      <c r="E262">
        <f t="shared" si="126"/>
        <v>31193.021079162358</v>
      </c>
      <c r="F262">
        <f t="shared" si="127"/>
        <v>31193</v>
      </c>
      <c r="G262">
        <f t="shared" si="128"/>
        <v>7.1839759984868579E-3</v>
      </c>
      <c r="I262">
        <f>+G262</f>
        <v>7.1839759984868579E-3</v>
      </c>
      <c r="O262">
        <f t="shared" ca="1" si="129"/>
        <v>1.5583115366428667E-2</v>
      </c>
      <c r="Q262" s="2">
        <f t="shared" si="130"/>
        <v>37257.764000000003</v>
      </c>
      <c r="S262" s="3">
        <f>S$15</f>
        <v>0.1</v>
      </c>
      <c r="Z262">
        <f t="shared" si="131"/>
        <v>31193</v>
      </c>
      <c r="AA262" s="100">
        <f t="shared" si="132"/>
        <v>1.720208305452961E-2</v>
      </c>
      <c r="AB262" s="100">
        <f t="shared" si="133"/>
        <v>6.7190285091030949E-4</v>
      </c>
      <c r="AC262" s="100">
        <f t="shared" si="134"/>
        <v>7.1839759984868579E-3</v>
      </c>
      <c r="AD262" s="100">
        <f t="shared" si="144"/>
        <v>-1.0018107056042752E-2</v>
      </c>
      <c r="AE262" s="100">
        <f t="shared" si="135"/>
        <v>1.0036246898633357E-5</v>
      </c>
      <c r="AF262">
        <f t="shared" si="145"/>
        <v>7.1839759984868579E-3</v>
      </c>
      <c r="AG262" s="101"/>
      <c r="AH262">
        <f t="shared" si="136"/>
        <v>6.5120731475765484E-3</v>
      </c>
      <c r="AI262">
        <f t="shared" si="137"/>
        <v>0.37550005283800136</v>
      </c>
      <c r="AJ262">
        <f t="shared" si="138"/>
        <v>0.70634866868920454</v>
      </c>
      <c r="AK262">
        <f t="shared" si="139"/>
        <v>-7.3003062127141957E-2</v>
      </c>
      <c r="AL262">
        <f t="shared" si="140"/>
        <v>-3.0252223836207026</v>
      </c>
      <c r="AM262">
        <f t="shared" si="141"/>
        <v>-17.167120814760683</v>
      </c>
      <c r="AN262" s="100">
        <f t="shared" si="150"/>
        <v>66.216267139128419</v>
      </c>
      <c r="AO262" s="100">
        <f t="shared" si="150"/>
        <v>66.228756125344546</v>
      </c>
      <c r="AP262" s="100">
        <f t="shared" si="150"/>
        <v>66.208280848756544</v>
      </c>
      <c r="AQ262" s="100">
        <f t="shared" si="150"/>
        <v>66.241906399012308</v>
      </c>
      <c r="AR262" s="100">
        <f t="shared" si="150"/>
        <v>66.186829125677647</v>
      </c>
      <c r="AS262" s="100">
        <f t="shared" si="150"/>
        <v>66.277473290712706</v>
      </c>
      <c r="AT262" s="100">
        <f t="shared" si="150"/>
        <v>66.129276002149851</v>
      </c>
      <c r="AU262" s="100">
        <f t="shared" si="143"/>
        <v>66.375055901446061</v>
      </c>
      <c r="AV262" s="100"/>
      <c r="AW262" s="65"/>
      <c r="AX262" s="71"/>
    </row>
    <row r="263" spans="1:50">
      <c r="A263" s="48" t="s">
        <v>744</v>
      </c>
      <c r="B263" s="49" t="s">
        <v>79</v>
      </c>
      <c r="C263" s="48">
        <v>52501.557000000001</v>
      </c>
      <c r="D263" s="48" t="s">
        <v>107</v>
      </c>
      <c r="E263">
        <f t="shared" si="126"/>
        <v>31854.073917357808</v>
      </c>
      <c r="F263">
        <f t="shared" si="127"/>
        <v>31854</v>
      </c>
      <c r="G263">
        <f t="shared" si="128"/>
        <v>2.5191727996570989E-2</v>
      </c>
      <c r="I263">
        <f>+G263</f>
        <v>2.5191727996570989E-2</v>
      </c>
      <c r="O263">
        <f t="shared" ca="1" si="129"/>
        <v>1.6424245800661E-2</v>
      </c>
      <c r="Q263" s="2">
        <f t="shared" si="130"/>
        <v>37483.057000000001</v>
      </c>
      <c r="S263" s="3">
        <f>S$15</f>
        <v>0.1</v>
      </c>
      <c r="Z263">
        <f t="shared" si="131"/>
        <v>31854</v>
      </c>
      <c r="AA263" s="100">
        <f t="shared" si="132"/>
        <v>1.9305333205798445E-2</v>
      </c>
      <c r="AB263" s="100">
        <f t="shared" si="133"/>
        <v>1.7748435732436774E-2</v>
      </c>
      <c r="AC263" s="100">
        <f t="shared" si="134"/>
        <v>2.5191727996570989E-2</v>
      </c>
      <c r="AD263" s="100">
        <f t="shared" si="144"/>
        <v>5.8863947907725443E-3</v>
      </c>
      <c r="AE263" s="100">
        <f t="shared" si="135"/>
        <v>3.4649643632834145E-6</v>
      </c>
      <c r="AF263">
        <f t="shared" si="145"/>
        <v>2.5191727996570989E-2</v>
      </c>
      <c r="AG263" s="101"/>
      <c r="AH263">
        <f t="shared" si="136"/>
        <v>7.4432922641342152E-3</v>
      </c>
      <c r="AI263">
        <f t="shared" si="137"/>
        <v>0.39753184513779316</v>
      </c>
      <c r="AJ263">
        <f t="shared" si="138"/>
        <v>0.81811377745967706</v>
      </c>
      <c r="AK263">
        <f t="shared" si="139"/>
        <v>-0.17989372824589053</v>
      </c>
      <c r="AL263">
        <f t="shared" si="140"/>
        <v>-2.8514257295495975</v>
      </c>
      <c r="AM263">
        <f t="shared" si="141"/>
        <v>-6.8441551970139791</v>
      </c>
      <c r="AN263" s="100">
        <f t="shared" si="150"/>
        <v>66.567420405145739</v>
      </c>
      <c r="AO263" s="100">
        <f t="shared" si="150"/>
        <v>66.576803443147938</v>
      </c>
      <c r="AP263" s="100">
        <f t="shared" si="150"/>
        <v>66.558791068733626</v>
      </c>
      <c r="AQ263" s="100">
        <f t="shared" si="150"/>
        <v>66.593568483972831</v>
      </c>
      <c r="AR263" s="100">
        <f t="shared" si="150"/>
        <v>66.527128448297759</v>
      </c>
      <c r="AS263" s="100">
        <f t="shared" si="150"/>
        <v>66.656922825600788</v>
      </c>
      <c r="AT263" s="100">
        <f t="shared" si="150"/>
        <v>66.412475340876313</v>
      </c>
      <c r="AU263" s="100">
        <f t="shared" si="143"/>
        <v>66.924181160037833</v>
      </c>
      <c r="AV263" s="100"/>
      <c r="AW263" s="65"/>
      <c r="AX263" s="71"/>
    </row>
    <row r="264" spans="1:50">
      <c r="A264" s="11" t="s">
        <v>84</v>
      </c>
      <c r="B264" s="12" t="s">
        <v>79</v>
      </c>
      <c r="C264" s="13">
        <v>52530.521000000001</v>
      </c>
      <c r="D264" s="13">
        <v>4.0000000000000001E-3</v>
      </c>
      <c r="E264">
        <f t="shared" si="126"/>
        <v>31939.059844153107</v>
      </c>
      <c r="F264">
        <f t="shared" si="127"/>
        <v>31939</v>
      </c>
      <c r="G264">
        <f t="shared" si="128"/>
        <v>2.0395448002091143E-2</v>
      </c>
      <c r="I264">
        <f>+G264</f>
        <v>2.0395448002091143E-2</v>
      </c>
      <c r="O264">
        <f t="shared" ca="1" si="129"/>
        <v>1.6532409320948058E-2</v>
      </c>
      <c r="Q264" s="2">
        <f t="shared" si="130"/>
        <v>37512.021000000001</v>
      </c>
      <c r="S264" s="3">
        <f>S$15</f>
        <v>0.1</v>
      </c>
      <c r="Z264">
        <f t="shared" si="131"/>
        <v>31939</v>
      </c>
      <c r="AA264" s="100">
        <f t="shared" si="132"/>
        <v>1.9516025918690359E-2</v>
      </c>
      <c r="AB264" s="100">
        <f t="shared" si="133"/>
        <v>1.2894933887345764E-2</v>
      </c>
      <c r="AC264" s="100">
        <f t="shared" si="134"/>
        <v>2.0395448002091143E-2</v>
      </c>
      <c r="AD264" s="100">
        <f t="shared" si="144"/>
        <v>8.7942208340078404E-4</v>
      </c>
      <c r="AE264" s="100">
        <f t="shared" si="135"/>
        <v>7.7338320077297563E-8</v>
      </c>
      <c r="AF264">
        <f t="shared" si="145"/>
        <v>2.0395448002091143E-2</v>
      </c>
      <c r="AG264" s="101"/>
      <c r="AH264">
        <f t="shared" si="136"/>
        <v>7.5005141147453788E-3</v>
      </c>
      <c r="AI264">
        <f t="shared" si="137"/>
        <v>0.40208207226280346</v>
      </c>
      <c r="AJ264">
        <f t="shared" si="138"/>
        <v>0.83184865790422646</v>
      </c>
      <c r="AK264">
        <f t="shared" si="139"/>
        <v>-0.19448337403422172</v>
      </c>
      <c r="AL264">
        <f t="shared" si="140"/>
        <v>-2.8271186709197123</v>
      </c>
      <c r="AM264">
        <f t="shared" si="141"/>
        <v>-6.3073276780125989</v>
      </c>
      <c r="AN264" s="100">
        <f t="shared" si="150"/>
        <v>66.614700484339139</v>
      </c>
      <c r="AO264" s="100">
        <f t="shared" si="150"/>
        <v>66.622610757941644</v>
      </c>
      <c r="AP264" s="100">
        <f t="shared" si="150"/>
        <v>66.606910175271281</v>
      </c>
      <c r="AQ264" s="100">
        <f t="shared" si="150"/>
        <v>66.638258252468262</v>
      </c>
      <c r="AR264" s="100">
        <f t="shared" si="150"/>
        <v>66.5763705454047</v>
      </c>
      <c r="AS264" s="100">
        <f t="shared" si="150"/>
        <v>66.701586965793467</v>
      </c>
      <c r="AT264" s="100">
        <f t="shared" si="150"/>
        <v>66.458586384241158</v>
      </c>
      <c r="AU264" s="100">
        <f t="shared" si="143"/>
        <v>66.994794846846162</v>
      </c>
      <c r="AV264" s="100"/>
      <c r="AW264" s="65"/>
      <c r="AX264" s="71"/>
    </row>
    <row r="265" spans="1:50">
      <c r="A265" s="48" t="s">
        <v>751</v>
      </c>
      <c r="B265" s="49" t="s">
        <v>93</v>
      </c>
      <c r="C265" s="48">
        <v>52576.018499999998</v>
      </c>
      <c r="D265" s="48" t="s">
        <v>107</v>
      </c>
      <c r="E265">
        <f t="shared" si="126"/>
        <v>32072.558228505022</v>
      </c>
      <c r="F265">
        <f t="shared" si="127"/>
        <v>32072.5</v>
      </c>
      <c r="G265">
        <f t="shared" si="128"/>
        <v>1.9844819995341823E-2</v>
      </c>
      <c r="K265">
        <f>+G265</f>
        <v>1.9844819995341823E-2</v>
      </c>
      <c r="O265">
        <f t="shared" ca="1" si="129"/>
        <v>1.6702289673398915E-2</v>
      </c>
      <c r="Q265" s="2">
        <f t="shared" si="130"/>
        <v>37557.518499999998</v>
      </c>
      <c r="S265" s="3">
        <f>S$17</f>
        <v>1</v>
      </c>
      <c r="Z265">
        <f t="shared" si="131"/>
        <v>32072.5</v>
      </c>
      <c r="AA265" s="100">
        <f t="shared" si="132"/>
        <v>1.9814841332353908E-2</v>
      </c>
      <c r="AB265" s="100">
        <f t="shared" si="133"/>
        <v>1.2287797728348586E-2</v>
      </c>
      <c r="AC265" s="100">
        <f t="shared" si="134"/>
        <v>1.9844819995341823E-2</v>
      </c>
      <c r="AD265" s="100">
        <f t="shared" si="144"/>
        <v>2.9978662987914517E-5</v>
      </c>
      <c r="AE265" s="100">
        <f t="shared" si="135"/>
        <v>8.9872023454295581E-10</v>
      </c>
      <c r="AF265">
        <f t="shared" si="145"/>
        <v>1.9844819995341823E-2</v>
      </c>
      <c r="AG265" s="101"/>
      <c r="AH265">
        <f t="shared" si="136"/>
        <v>7.5570222669932375E-3</v>
      </c>
      <c r="AI265">
        <f t="shared" si="137"/>
        <v>0.41019481127659418</v>
      </c>
      <c r="AJ265">
        <f t="shared" si="138"/>
        <v>0.85303588451885348</v>
      </c>
      <c r="AK265">
        <f t="shared" si="139"/>
        <v>-0.21785194614743755</v>
      </c>
      <c r="AL265">
        <f t="shared" si="140"/>
        <v>-2.7877735456289998</v>
      </c>
      <c r="AM265">
        <f t="shared" si="141"/>
        <v>-5.593512706656468</v>
      </c>
      <c r="AN265" s="100">
        <f t="shared" si="150"/>
        <v>66.690048629691773</v>
      </c>
      <c r="AO265" s="100">
        <f t="shared" si="150"/>
        <v>66.695693600161107</v>
      </c>
      <c r="AP265" s="100">
        <f t="shared" si="150"/>
        <v>66.683790136172064</v>
      </c>
      <c r="AQ265" s="100">
        <f t="shared" si="150"/>
        <v>66.709038528774258</v>
      </c>
      <c r="AR265" s="100">
        <f t="shared" si="150"/>
        <v>66.656120319827309</v>
      </c>
      <c r="AS265" s="100">
        <f t="shared" si="150"/>
        <v>66.770118875849775</v>
      </c>
      <c r="AT265" s="100">
        <f t="shared" si="150"/>
        <v>66.53644524159597</v>
      </c>
      <c r="AU265" s="100">
        <f t="shared" si="143"/>
        <v>67.105699872598052</v>
      </c>
      <c r="AV265" s="100"/>
      <c r="AW265" s="65"/>
      <c r="AX265" s="71"/>
    </row>
    <row r="266" spans="1:50">
      <c r="A266" t="s">
        <v>80</v>
      </c>
      <c r="B266" t="s">
        <v>79</v>
      </c>
      <c r="C266" s="31">
        <v>52611.634100000003</v>
      </c>
      <c r="D266" s="31">
        <v>1E-4</v>
      </c>
      <c r="E266">
        <f t="shared" si="126"/>
        <v>32177.061224443809</v>
      </c>
      <c r="F266">
        <f t="shared" si="127"/>
        <v>32177</v>
      </c>
      <c r="G266">
        <f t="shared" si="128"/>
        <v>2.0865863996732514E-2</v>
      </c>
      <c r="K266">
        <f>+G266</f>
        <v>2.0865863996732514E-2</v>
      </c>
      <c r="O266">
        <f t="shared" ca="1" si="129"/>
        <v>1.6835267177751835E-2</v>
      </c>
      <c r="Q266" s="2">
        <f t="shared" si="130"/>
        <v>37593.134100000003</v>
      </c>
      <c r="S266" s="3">
        <f>S$17</f>
        <v>1</v>
      </c>
      <c r="Z266">
        <f t="shared" si="131"/>
        <v>32177</v>
      </c>
      <c r="AA266" s="100">
        <f t="shared" si="132"/>
        <v>2.0019927924622434E-2</v>
      </c>
      <c r="AB266" s="100">
        <f t="shared" si="133"/>
        <v>1.3294507269590236E-2</v>
      </c>
      <c r="AC266" s="100">
        <f t="shared" si="134"/>
        <v>2.0865863996732514E-2</v>
      </c>
      <c r="AD266" s="100">
        <f t="shared" si="144"/>
        <v>8.4593607211008032E-4</v>
      </c>
      <c r="AE266" s="100">
        <f t="shared" si="135"/>
        <v>7.1560783809703104E-7</v>
      </c>
      <c r="AF266">
        <f t="shared" si="145"/>
        <v>2.0865863996732514E-2</v>
      </c>
      <c r="AG266" s="101"/>
      <c r="AH266">
        <f t="shared" si="136"/>
        <v>7.5713567271422791E-3</v>
      </c>
      <c r="AI266">
        <f t="shared" si="137"/>
        <v>0.41744768843932345</v>
      </c>
      <c r="AJ266">
        <f t="shared" si="138"/>
        <v>0.86925557784981922</v>
      </c>
      <c r="AK266">
        <f t="shared" si="139"/>
        <v>-0.23656380826447387</v>
      </c>
      <c r="AL266">
        <f t="shared" si="140"/>
        <v>-2.7558544878202729</v>
      </c>
      <c r="AM266">
        <f t="shared" si="141"/>
        <v>-5.1204144905740883</v>
      </c>
      <c r="AN266" s="100">
        <f t="shared" si="150"/>
        <v>66.750036021221348</v>
      </c>
      <c r="AO266" s="100">
        <f t="shared" si="150"/>
        <v>66.754091356783775</v>
      </c>
      <c r="AP266" s="100">
        <f t="shared" si="150"/>
        <v>66.745053319899213</v>
      </c>
      <c r="AQ266" s="100">
        <f t="shared" si="150"/>
        <v>66.765308299297502</v>
      </c>
      <c r="AR266" s="100">
        <f t="shared" si="150"/>
        <v>66.720456383489108</v>
      </c>
      <c r="AS266" s="100">
        <f t="shared" si="150"/>
        <v>66.822692729466326</v>
      </c>
      <c r="AT266" s="100">
        <f t="shared" si="150"/>
        <v>66.602253910225016</v>
      </c>
      <c r="AU266" s="100">
        <f t="shared" si="143"/>
        <v>67.192513169909461</v>
      </c>
      <c r="AW266" s="65"/>
      <c r="AX266" s="71"/>
    </row>
    <row r="267" spans="1:50">
      <c r="A267" s="13" t="s">
        <v>92</v>
      </c>
      <c r="B267" s="12" t="s">
        <v>93</v>
      </c>
      <c r="C267" s="13">
        <v>52876.608</v>
      </c>
      <c r="D267" s="13">
        <v>3.0000000000000001E-3</v>
      </c>
      <c r="E267">
        <f t="shared" si="126"/>
        <v>32954.54542787098</v>
      </c>
      <c r="F267">
        <f t="shared" si="127"/>
        <v>32954.5</v>
      </c>
      <c r="G267">
        <f t="shared" si="128"/>
        <v>1.5482244001759682E-2</v>
      </c>
      <c r="K267">
        <f>+G267</f>
        <v>1.5482244001759682E-2</v>
      </c>
      <c r="O267">
        <f t="shared" ca="1" si="129"/>
        <v>1.7824645260377615E-2</v>
      </c>
      <c r="Q267" s="2">
        <f t="shared" si="130"/>
        <v>37858.108</v>
      </c>
      <c r="S267" s="3">
        <f>S$17</f>
        <v>1</v>
      </c>
      <c r="Z267">
        <f t="shared" si="131"/>
        <v>32954.5</v>
      </c>
      <c r="AA267" s="100">
        <f t="shared" si="132"/>
        <v>2.0588156979092997E-2</v>
      </c>
      <c r="AB267" s="100">
        <f t="shared" si="133"/>
        <v>8.7916938161917493E-3</v>
      </c>
      <c r="AC267" s="100">
        <f t="shared" si="134"/>
        <v>1.5482244001759682E-2</v>
      </c>
      <c r="AD267" s="100">
        <f t="shared" si="144"/>
        <v>-5.1059129773333156E-3</v>
      </c>
      <c r="AE267" s="100">
        <f t="shared" si="135"/>
        <v>2.6070347332100763E-5</v>
      </c>
      <c r="AF267">
        <f t="shared" si="145"/>
        <v>1.5482244001759682E-2</v>
      </c>
      <c r="AG267" s="101"/>
      <c r="AH267">
        <f t="shared" si="136"/>
        <v>6.6905501855679334E-3</v>
      </c>
      <c r="AI267">
        <f t="shared" si="137"/>
        <v>0.50851521419535595</v>
      </c>
      <c r="AJ267">
        <f t="shared" si="138"/>
        <v>0.97380239920603351</v>
      </c>
      <c r="AK267">
        <f t="shared" si="139"/>
        <v>-0.39213815984655398</v>
      </c>
      <c r="AL267">
        <f t="shared" si="140"/>
        <v>-2.468155330730033</v>
      </c>
      <c r="AM267">
        <f t="shared" si="141"/>
        <v>-2.8567411711860076</v>
      </c>
      <c r="AN267" s="100">
        <f t="shared" si="150"/>
        <v>67.238775212914447</v>
      </c>
      <c r="AO267" s="100">
        <f t="shared" si="150"/>
        <v>67.238775817145893</v>
      </c>
      <c r="AP267" s="100">
        <f t="shared" si="150"/>
        <v>67.238772621686252</v>
      </c>
      <c r="AQ267" s="100">
        <f t="shared" si="150"/>
        <v>67.238789521144597</v>
      </c>
      <c r="AR267" s="100">
        <f t="shared" si="150"/>
        <v>67.238700157199048</v>
      </c>
      <c r="AS267" s="100">
        <f t="shared" si="150"/>
        <v>67.239172999172126</v>
      </c>
      <c r="AT267" s="100">
        <f t="shared" si="150"/>
        <v>67.236679095153235</v>
      </c>
      <c r="AU267" s="100">
        <f t="shared" si="143"/>
        <v>67.838420716891463</v>
      </c>
      <c r="AV267" s="100"/>
      <c r="AW267" s="65"/>
      <c r="AX267" s="71"/>
    </row>
    <row r="268" spans="1:50">
      <c r="A268" s="33" t="s">
        <v>96</v>
      </c>
      <c r="B268" s="34" t="s">
        <v>79</v>
      </c>
      <c r="C268" s="33">
        <v>53240.595000000001</v>
      </c>
      <c r="D268" s="33">
        <v>4.0000000000000001E-3</v>
      </c>
      <c r="E268">
        <f t="shared" si="126"/>
        <v>34022.553042027881</v>
      </c>
      <c r="F268">
        <f t="shared" si="127"/>
        <v>34022.5</v>
      </c>
      <c r="G268">
        <f t="shared" si="128"/>
        <v>1.8077219996484928E-2</v>
      </c>
      <c r="I268">
        <f>+G268</f>
        <v>1.8077219996484928E-2</v>
      </c>
      <c r="O268">
        <f t="shared" ca="1" si="129"/>
        <v>1.9183688079984475E-2</v>
      </c>
      <c r="Q268" s="2">
        <f t="shared" si="130"/>
        <v>38222.095000000001</v>
      </c>
      <c r="S268" s="3">
        <f>S$15</f>
        <v>0.1</v>
      </c>
      <c r="Z268">
        <f t="shared" si="131"/>
        <v>34022.5</v>
      </c>
      <c r="AA268" s="100">
        <f t="shared" si="132"/>
        <v>1.6548070342374793E-2</v>
      </c>
      <c r="AB268" s="100">
        <f t="shared" si="133"/>
        <v>1.7502860498269913E-2</v>
      </c>
      <c r="AC268" s="100">
        <f t="shared" si="134"/>
        <v>1.8077219996484928E-2</v>
      </c>
      <c r="AD268" s="100">
        <f t="shared" si="144"/>
        <v>1.5291496541101346E-3</v>
      </c>
      <c r="AE268" s="100">
        <f t="shared" si="135"/>
        <v>2.3382986646651445E-7</v>
      </c>
      <c r="AF268">
        <f t="shared" si="145"/>
        <v>1.8077219996484928E-2</v>
      </c>
      <c r="AG268" s="101"/>
      <c r="AH268">
        <f t="shared" si="136"/>
        <v>5.7435949821501512E-4</v>
      </c>
      <c r="AI268">
        <f t="shared" si="137"/>
        <v>1.0181816263479904</v>
      </c>
      <c r="AJ268">
        <f t="shared" si="138"/>
        <v>0.7668501193326942</v>
      </c>
      <c r="AK268">
        <f t="shared" si="139"/>
        <v>-0.62848950631543599</v>
      </c>
      <c r="AL268">
        <f t="shared" si="140"/>
        <v>-1.5418753079207601</v>
      </c>
      <c r="AM268">
        <f t="shared" si="141"/>
        <v>-0.97148927347037217</v>
      </c>
      <c r="AN268" s="100">
        <f t="shared" si="150"/>
        <v>68.246476990918055</v>
      </c>
      <c r="AO268" s="100">
        <f t="shared" si="150"/>
        <v>68.248459244870929</v>
      </c>
      <c r="AP268" s="100">
        <f t="shared" si="150"/>
        <v>68.253314858579287</v>
      </c>
      <c r="AQ268" s="100">
        <f t="shared" si="150"/>
        <v>68.265094583456886</v>
      </c>
      <c r="AR268" s="100">
        <f t="shared" si="150"/>
        <v>68.293039223910284</v>
      </c>
      <c r="AS268" s="100">
        <f t="shared" si="150"/>
        <v>68.35622114772373</v>
      </c>
      <c r="AT268" s="100">
        <f t="shared" si="150"/>
        <v>68.48697860892085</v>
      </c>
      <c r="AU268" s="100">
        <f t="shared" si="143"/>
        <v>68.725660922906627</v>
      </c>
      <c r="AW268" s="65"/>
      <c r="AX268" s="71"/>
    </row>
    <row r="269" spans="1:50">
      <c r="A269" s="33" t="s">
        <v>96</v>
      </c>
      <c r="B269" s="34" t="s">
        <v>79</v>
      </c>
      <c r="C269" s="33">
        <v>53620.587</v>
      </c>
      <c r="D269" s="33">
        <v>3.0000000000000001E-3</v>
      </c>
      <c r="E269">
        <f t="shared" si="126"/>
        <v>35137.522393457206</v>
      </c>
      <c r="F269">
        <f t="shared" si="127"/>
        <v>35137.5</v>
      </c>
      <c r="G269">
        <f t="shared" si="128"/>
        <v>7.6318999999784864E-3</v>
      </c>
      <c r="I269">
        <f>+G269</f>
        <v>7.6318999999784864E-3</v>
      </c>
      <c r="O269">
        <f t="shared" ca="1" si="129"/>
        <v>2.0602538963750062E-2</v>
      </c>
      <c r="Q269" s="2">
        <f t="shared" si="130"/>
        <v>38602.087</v>
      </c>
      <c r="S269" s="3">
        <f>S$15</f>
        <v>0.1</v>
      </c>
      <c r="Z269">
        <f t="shared" si="131"/>
        <v>35137.5</v>
      </c>
      <c r="AA269" s="100">
        <f t="shared" si="132"/>
        <v>1.1054747852316426E-2</v>
      </c>
      <c r="AB269" s="100">
        <f t="shared" si="133"/>
        <v>1.4824115879377073E-2</v>
      </c>
      <c r="AC269" s="100">
        <f t="shared" si="134"/>
        <v>7.6318999999784864E-3</v>
      </c>
      <c r="AD269" s="100">
        <f t="shared" si="144"/>
        <v>-3.4228478523379395E-3</v>
      </c>
      <c r="AE269" s="100">
        <f t="shared" si="135"/>
        <v>1.1715887420254446E-6</v>
      </c>
      <c r="AF269">
        <f t="shared" si="145"/>
        <v>7.6318999999784864E-3</v>
      </c>
      <c r="AG269" s="101"/>
      <c r="AH269">
        <f t="shared" si="136"/>
        <v>-7.192215879398587E-3</v>
      </c>
      <c r="AI269">
        <f t="shared" si="137"/>
        <v>0.84860469242318026</v>
      </c>
      <c r="AJ269">
        <f t="shared" si="138"/>
        <v>-0.61285101640406325</v>
      </c>
      <c r="AK269">
        <f t="shared" si="139"/>
        <v>0.61025330144866774</v>
      </c>
      <c r="AL269">
        <f t="shared" si="140"/>
        <v>1.8139727793291589</v>
      </c>
      <c r="AM269">
        <f t="shared" si="141"/>
        <v>1.2783998807494681</v>
      </c>
      <c r="AN269" s="100">
        <f t="shared" si="150"/>
        <v>70.211012186153965</v>
      </c>
      <c r="AO269" s="100">
        <f t="shared" si="150"/>
        <v>70.210559606730428</v>
      </c>
      <c r="AP269" s="100">
        <f t="shared" si="150"/>
        <v>70.208988943407846</v>
      </c>
      <c r="AQ269" s="100">
        <f t="shared" si="150"/>
        <v>70.203574637772462</v>
      </c>
      <c r="AR269" s="100">
        <f t="shared" si="150"/>
        <v>70.185324449401548</v>
      </c>
      <c r="AS269" s="100">
        <f t="shared" si="150"/>
        <v>70.127827146960016</v>
      </c>
      <c r="AT269" s="100">
        <f t="shared" si="150"/>
        <v>69.973541568180821</v>
      </c>
      <c r="AU269" s="100">
        <f t="shared" si="143"/>
        <v>69.651946343980498</v>
      </c>
      <c r="AW269" s="65"/>
      <c r="AX269" s="71"/>
    </row>
    <row r="270" spans="1:50">
      <c r="A270" s="48" t="s">
        <v>118</v>
      </c>
      <c r="B270" s="49" t="s">
        <v>79</v>
      </c>
      <c r="C270" s="48">
        <v>53721.983399999997</v>
      </c>
      <c r="D270" s="48" t="s">
        <v>107</v>
      </c>
      <c r="E270">
        <f t="shared" si="126"/>
        <v>35435.038863133588</v>
      </c>
      <c r="F270">
        <f t="shared" si="127"/>
        <v>35435</v>
      </c>
      <c r="G270">
        <f t="shared" si="128"/>
        <v>1.3244919995486271E-2</v>
      </c>
      <c r="K270">
        <f t="shared" ref="K270:K278" si="151">+G270</f>
        <v>1.3244919995486271E-2</v>
      </c>
      <c r="O270">
        <f t="shared" ca="1" si="129"/>
        <v>2.0981111284754779E-2</v>
      </c>
      <c r="Q270" s="2">
        <f t="shared" si="130"/>
        <v>38703.483399999997</v>
      </c>
      <c r="S270" s="3">
        <f>S$17</f>
        <v>1</v>
      </c>
      <c r="Z270">
        <f t="shared" si="131"/>
        <v>35435</v>
      </c>
      <c r="AA270" s="100">
        <f t="shared" si="132"/>
        <v>1.2735765321945185E-2</v>
      </c>
      <c r="AB270" s="100">
        <f t="shared" si="133"/>
        <v>1.9380921872701611E-2</v>
      </c>
      <c r="AC270" s="100">
        <f t="shared" si="134"/>
        <v>1.3244919995486271E-2</v>
      </c>
      <c r="AD270" s="100">
        <f t="shared" si="144"/>
        <v>5.0915467354108526E-4</v>
      </c>
      <c r="AE270" s="100">
        <f t="shared" si="135"/>
        <v>2.5923848158872912E-7</v>
      </c>
      <c r="AF270">
        <f t="shared" si="145"/>
        <v>1.3244919995486271E-2</v>
      </c>
      <c r="AG270" s="101"/>
      <c r="AH270">
        <f t="shared" si="136"/>
        <v>-6.1360018772153397E-3</v>
      </c>
      <c r="AI270">
        <f t="shared" si="137"/>
        <v>0.67510490735845641</v>
      </c>
      <c r="AJ270">
        <f t="shared" si="138"/>
        <v>-0.35209938683924891</v>
      </c>
      <c r="AK270">
        <f t="shared" si="139"/>
        <v>0.53830549863689969</v>
      </c>
      <c r="AL270">
        <f t="shared" si="140"/>
        <v>2.1138231349968541</v>
      </c>
      <c r="AM270">
        <f t="shared" si="141"/>
        <v>1.7715730849461904</v>
      </c>
      <c r="AN270" s="100">
        <f t="shared" si="150"/>
        <v>70.519129894471646</v>
      </c>
      <c r="AO270" s="100">
        <f t="shared" si="150"/>
        <v>70.51912666090135</v>
      </c>
      <c r="AP270" s="100">
        <f t="shared" si="150"/>
        <v>70.519095671044951</v>
      </c>
      <c r="AQ270" s="100">
        <f t="shared" si="150"/>
        <v>70.518798959677895</v>
      </c>
      <c r="AR270" s="100">
        <f t="shared" si="150"/>
        <v>70.51598409914719</v>
      </c>
      <c r="AS270" s="100">
        <f t="shared" si="150"/>
        <v>70.491276261600106</v>
      </c>
      <c r="AT270" s="100">
        <f t="shared" si="150"/>
        <v>70.343092184027284</v>
      </c>
      <c r="AU270" s="100">
        <f t="shared" si="143"/>
        <v>69.899094247809629</v>
      </c>
      <c r="AW270" s="65"/>
      <c r="AX270" s="71"/>
    </row>
    <row r="271" spans="1:50">
      <c r="A271" s="48" t="s">
        <v>120</v>
      </c>
      <c r="B271" s="49" t="s">
        <v>79</v>
      </c>
      <c r="C271" s="48">
        <v>54017.131699999998</v>
      </c>
      <c r="D271" s="48" t="s">
        <v>107</v>
      </c>
      <c r="E271">
        <f t="shared" si="126"/>
        <v>36301.060538922735</v>
      </c>
      <c r="F271">
        <f t="shared" si="127"/>
        <v>36301</v>
      </c>
      <c r="G271">
        <f t="shared" si="128"/>
        <v>2.0632232000934891E-2</v>
      </c>
      <c r="K271">
        <f t="shared" si="151"/>
        <v>2.0632232000934891E-2</v>
      </c>
      <c r="O271">
        <f t="shared" ca="1" si="129"/>
        <v>2.2083106679679443E-2</v>
      </c>
      <c r="Q271" s="2">
        <f t="shared" si="130"/>
        <v>38998.631699999998</v>
      </c>
      <c r="S271" s="3">
        <f>S$17</f>
        <v>1</v>
      </c>
      <c r="Z271">
        <f t="shared" si="131"/>
        <v>36301</v>
      </c>
      <c r="AA271" s="100">
        <f t="shared" si="132"/>
        <v>1.8568679214011473E-2</v>
      </c>
      <c r="AB271" s="100">
        <f t="shared" si="133"/>
        <v>2.279786599081042E-2</v>
      </c>
      <c r="AC271" s="100">
        <f t="shared" si="134"/>
        <v>2.0632232000934891E-2</v>
      </c>
      <c r="AD271" s="100">
        <f t="shared" si="144"/>
        <v>2.0635527869234185E-3</v>
      </c>
      <c r="AE271" s="100">
        <f t="shared" si="135"/>
        <v>4.2582501044194073E-6</v>
      </c>
      <c r="AF271">
        <f t="shared" si="145"/>
        <v>2.0632232000934891E-2</v>
      </c>
      <c r="AG271" s="101"/>
      <c r="AH271">
        <f t="shared" si="136"/>
        <v>-2.1656339898755306E-3</v>
      </c>
      <c r="AI271">
        <f t="shared" si="137"/>
        <v>0.46698275298721892</v>
      </c>
      <c r="AJ271">
        <f t="shared" si="138"/>
        <v>0.10865088931766093</v>
      </c>
      <c r="AK271">
        <f t="shared" si="139"/>
        <v>0.33349999321168539</v>
      </c>
      <c r="AL271">
        <f t="shared" si="140"/>
        <v>2.5825021231006611</v>
      </c>
      <c r="AM271">
        <f t="shared" si="141"/>
        <v>3.4835673489728878</v>
      </c>
      <c r="AN271" s="100">
        <f t="shared" si="150"/>
        <v>71.173921386290914</v>
      </c>
      <c r="AO271" s="100">
        <f t="shared" si="150"/>
        <v>71.173703616579331</v>
      </c>
      <c r="AP271" s="100">
        <f t="shared" si="150"/>
        <v>71.174441996044749</v>
      </c>
      <c r="AQ271" s="100">
        <f t="shared" si="150"/>
        <v>71.171934235763018</v>
      </c>
      <c r="AR271" s="100">
        <f t="shared" si="150"/>
        <v>71.180403774095879</v>
      </c>
      <c r="AS271" s="100">
        <f t="shared" si="150"/>
        <v>71.151231150021346</v>
      </c>
      <c r="AT271" s="100">
        <f t="shared" si="150"/>
        <v>71.245851689906189</v>
      </c>
      <c r="AU271" s="100">
        <f t="shared" si="143"/>
        <v>70.618523103997944</v>
      </c>
      <c r="AW271" s="65"/>
      <c r="AX271" s="71"/>
    </row>
    <row r="272" spans="1:50">
      <c r="A272" s="48" t="s">
        <v>123</v>
      </c>
      <c r="B272" s="49" t="s">
        <v>79</v>
      </c>
      <c r="C272" s="48">
        <v>55503.076999999997</v>
      </c>
      <c r="D272" s="48" t="s">
        <v>107</v>
      </c>
      <c r="E272">
        <f t="shared" si="126"/>
        <v>40661.108822572023</v>
      </c>
      <c r="F272">
        <f t="shared" si="127"/>
        <v>40661</v>
      </c>
      <c r="G272">
        <f t="shared" si="128"/>
        <v>3.7087751996295992E-2</v>
      </c>
      <c r="K272">
        <f t="shared" si="151"/>
        <v>3.7087751996295992E-2</v>
      </c>
      <c r="O272">
        <f t="shared" ca="1" si="129"/>
        <v>2.7631259014404067E-2</v>
      </c>
      <c r="Q272" s="2">
        <f t="shared" si="130"/>
        <v>40484.576999999997</v>
      </c>
      <c r="S272" s="3">
        <f>S$17</f>
        <v>1</v>
      </c>
      <c r="Z272">
        <f t="shared" si="131"/>
        <v>40661</v>
      </c>
      <c r="AA272" s="100">
        <f t="shared" si="132"/>
        <v>3.7393546694740099E-2</v>
      </c>
      <c r="AB272" s="100">
        <f t="shared" si="133"/>
        <v>3.0796033059881479E-2</v>
      </c>
      <c r="AC272" s="100">
        <f t="shared" si="134"/>
        <v>3.7087751996295992E-2</v>
      </c>
      <c r="AD272" s="100">
        <f t="shared" si="144"/>
        <v>-3.0579469844410623E-4</v>
      </c>
      <c r="AE272" s="100">
        <f t="shared" si="135"/>
        <v>9.351039759652186E-8</v>
      </c>
      <c r="AF272">
        <f t="shared" si="145"/>
        <v>3.7087751996295992E-2</v>
      </c>
      <c r="AG272" s="101"/>
      <c r="AH272">
        <f t="shared" si="136"/>
        <v>6.2917189364145136E-3</v>
      </c>
      <c r="AI272">
        <f t="shared" si="137"/>
        <v>0.5367278709243406</v>
      </c>
      <c r="AJ272">
        <f t="shared" si="138"/>
        <v>0.98716570818821636</v>
      </c>
      <c r="AK272">
        <f t="shared" si="139"/>
        <v>-0.42509830099282209</v>
      </c>
      <c r="AL272">
        <f t="shared" si="140"/>
        <v>-2.3991386913107062</v>
      </c>
      <c r="AM272">
        <f t="shared" si="141"/>
        <v>-2.5688754030475991</v>
      </c>
      <c r="AN272" s="100">
        <f t="shared" si="150"/>
        <v>73.624712210004716</v>
      </c>
      <c r="AO272" s="100">
        <f t="shared" si="150"/>
        <v>73.624710874217314</v>
      </c>
      <c r="AP272" s="100">
        <f t="shared" si="150"/>
        <v>73.624721426788923</v>
      </c>
      <c r="AQ272" s="100">
        <f t="shared" si="150"/>
        <v>73.624638077409912</v>
      </c>
      <c r="AR272" s="100">
        <f t="shared" si="150"/>
        <v>73.625297335119853</v>
      </c>
      <c r="AS272" s="100">
        <f t="shared" si="150"/>
        <v>73.620139391668758</v>
      </c>
      <c r="AT272" s="100">
        <f t="shared" si="150"/>
        <v>73.664743397014405</v>
      </c>
      <c r="AU272" s="100">
        <f t="shared" si="143"/>
        <v>74.240589862636611</v>
      </c>
      <c r="AW272" s="65"/>
      <c r="AX272" s="71"/>
    </row>
    <row r="273" spans="1:50">
      <c r="A273" s="48" t="s">
        <v>123</v>
      </c>
      <c r="B273" s="49" t="s">
        <v>93</v>
      </c>
      <c r="C273" s="48">
        <v>55503.249199999998</v>
      </c>
      <c r="D273" s="48" t="s">
        <v>107</v>
      </c>
      <c r="E273">
        <f t="shared" si="126"/>
        <v>40661.61409037323</v>
      </c>
      <c r="F273">
        <f t="shared" si="127"/>
        <v>40661.5</v>
      </c>
      <c r="G273">
        <f t="shared" si="128"/>
        <v>3.8883067994902376E-2</v>
      </c>
      <c r="K273">
        <f t="shared" si="151"/>
        <v>3.8883067994902376E-2</v>
      </c>
      <c r="O273">
        <f t="shared" ca="1" si="129"/>
        <v>2.7631895270405757E-2</v>
      </c>
      <c r="Q273" s="2">
        <f t="shared" si="130"/>
        <v>40484.749199999998</v>
      </c>
      <c r="S273" s="3">
        <f>S$17</f>
        <v>1</v>
      </c>
      <c r="Z273">
        <f t="shared" si="131"/>
        <v>40661.5</v>
      </c>
      <c r="AA273" s="100">
        <f t="shared" si="132"/>
        <v>3.7393276880160489E-2</v>
      </c>
      <c r="AB273" s="100">
        <f t="shared" si="133"/>
        <v>3.2592902562883531E-2</v>
      </c>
      <c r="AC273" s="100">
        <f t="shared" si="134"/>
        <v>3.8883067994902376E-2</v>
      </c>
      <c r="AD273" s="100">
        <f t="shared" si="144"/>
        <v>1.4897911147418869E-3</v>
      </c>
      <c r="AE273" s="100">
        <f t="shared" si="135"/>
        <v>2.219477565563874E-6</v>
      </c>
      <c r="AF273">
        <f t="shared" si="145"/>
        <v>3.8883067994902376E-2</v>
      </c>
      <c r="AG273" s="101"/>
      <c r="AH273">
        <f t="shared" si="136"/>
        <v>6.290165432018842E-3</v>
      </c>
      <c r="AI273">
        <f t="shared" si="137"/>
        <v>0.53683609054580506</v>
      </c>
      <c r="AJ273">
        <f t="shared" si="138"/>
        <v>0.98720632610156489</v>
      </c>
      <c r="AK273">
        <f t="shared" si="139"/>
        <v>-0.42521620860967263</v>
      </c>
      <c r="AL273">
        <f t="shared" si="140"/>
        <v>-2.3988841510913921</v>
      </c>
      <c r="AM273">
        <f t="shared" si="141"/>
        <v>-2.5679085781949729</v>
      </c>
      <c r="AN273" s="100">
        <f t="shared" si="150"/>
        <v>73.625080947950948</v>
      </c>
      <c r="AO273" s="100">
        <f t="shared" si="150"/>
        <v>73.625079620129938</v>
      </c>
      <c r="AP273" s="100">
        <f t="shared" si="150"/>
        <v>73.625090128620698</v>
      </c>
      <c r="AQ273" s="100">
        <f t="shared" si="150"/>
        <v>73.625006978234239</v>
      </c>
      <c r="AR273" s="100">
        <f t="shared" si="150"/>
        <v>73.625665845487944</v>
      </c>
      <c r="AS273" s="100">
        <f t="shared" si="150"/>
        <v>73.620501865815015</v>
      </c>
      <c r="AT273" s="100">
        <f t="shared" si="150"/>
        <v>73.665263682211133</v>
      </c>
      <c r="AU273" s="100">
        <f t="shared" si="143"/>
        <v>74.241005237264886</v>
      </c>
      <c r="AW273" s="65"/>
      <c r="AX273" s="71"/>
    </row>
    <row r="274" spans="1:50">
      <c r="A274" s="108" t="s">
        <v>781</v>
      </c>
      <c r="B274" s="109" t="s">
        <v>79</v>
      </c>
      <c r="C274" s="110">
        <v>57327.776400000002</v>
      </c>
      <c r="D274" s="110">
        <v>1E-4</v>
      </c>
      <c r="E274">
        <f t="shared" ref="E274:E281" si="152">+(C274-C$7)/C$8</f>
        <v>46015.126556028241</v>
      </c>
      <c r="F274">
        <f t="shared" ref="F274:F281" si="153">ROUND(2*E274,0)/2</f>
        <v>46015</v>
      </c>
      <c r="G274">
        <f t="shared" ref="G274:G281" si="154">+C274-(C$7+F274*C$8)</f>
        <v>4.313148000073852E-2</v>
      </c>
      <c r="K274">
        <f t="shared" si="151"/>
        <v>4.313148000073852E-2</v>
      </c>
      <c r="O274">
        <f t="shared" ref="O274:O281" ca="1" si="155">+C$11+C$12*$F274</f>
        <v>3.4444288280485638E-2</v>
      </c>
      <c r="Q274" s="2">
        <f t="shared" ref="Q274:Q281" si="156">+C274-15018.5</f>
        <v>42309.276400000002</v>
      </c>
      <c r="S274" s="3">
        <f t="shared" ref="S274:S284" si="157">S$17</f>
        <v>1</v>
      </c>
      <c r="Z274">
        <f t="shared" ref="Z274:Z281" si="158">F274</f>
        <v>46015</v>
      </c>
      <c r="AA274" s="100">
        <f t="shared" ref="AA274:AA281" si="159">AB$3+AB$4*Z274+AB$5*Z274^2+AH274</f>
        <v>5.1937295219959601E-2</v>
      </c>
      <c r="AB274" s="100">
        <f t="shared" ref="AB274:AB281" si="160">IF(S274&lt;&gt;0,G274-AH274, -9999)</f>
        <v>3.728745447098139E-2</v>
      </c>
      <c r="AC274" s="100">
        <f t="shared" ref="AC274:AC281" si="161">+G274-P274</f>
        <v>4.313148000073852E-2</v>
      </c>
      <c r="AD274" s="100">
        <f t="shared" ref="AD274:AD281" si="162">IF(S274&lt;&gt;0,G274-AA274, -9999)</f>
        <v>-8.8058152192210803E-3</v>
      </c>
      <c r="AE274" s="100">
        <f t="shared" ref="AE274:AE281" si="163">+(G274-AA274)^2*S274</f>
        <v>7.75423816750656E-5</v>
      </c>
      <c r="AF274">
        <f t="shared" ref="AF274:AF281" si="164">IF(S274&lt;&gt;0,G274-P274, -9999)</f>
        <v>4.313148000073852E-2</v>
      </c>
      <c r="AG274" s="101"/>
      <c r="AH274">
        <f t="shared" ref="AH274:AH281" si="165">$AB$6*($AB$11/AI274*AJ274+$AB$12)</f>
        <v>5.844025529757128E-3</v>
      </c>
      <c r="AI274">
        <f t="shared" ref="AI274:AI281" si="166">1+$AB$7*COS(AL274)</f>
        <v>0.37181731701269782</v>
      </c>
      <c r="AJ274">
        <f t="shared" ref="AJ274:AJ281" si="167">SIN(AL274+RADIANS($AB$9))</f>
        <v>0.65223649078630119</v>
      </c>
      <c r="AK274">
        <f t="shared" ref="AK274:AK281" si="168">$AB$7*SIN(AL274)</f>
        <v>-2.6760939448250028E-2</v>
      </c>
      <c r="AL274">
        <f t="shared" ref="AL274:AL281" si="169">2*ATAN(AM274)</f>
        <v>-3.0990178276391003</v>
      </c>
      <c r="AM274">
        <f t="shared" ref="AM274:AM281" si="170">SQRT((1+$AB$7)/(1-$AB$7))*TAN(AN274/2)</f>
        <v>-46.969020861172332</v>
      </c>
      <c r="AN274" s="100">
        <f t="shared" ref="AN274:AT278" si="171">$AU274+$AB$7*SIN(AO274)</f>
        <v>78.628946888271628</v>
      </c>
      <c r="AO274" s="100">
        <f t="shared" si="171"/>
        <v>78.634549243619063</v>
      </c>
      <c r="AP274" s="100">
        <f t="shared" si="171"/>
        <v>78.625602522996729</v>
      </c>
      <c r="AQ274" s="100">
        <f t="shared" si="171"/>
        <v>78.639893632407237</v>
      </c>
      <c r="AR274" s="100">
        <f t="shared" si="171"/>
        <v>78.617074185008249</v>
      </c>
      <c r="AS274" s="100">
        <f t="shared" si="171"/>
        <v>78.653535512249917</v>
      </c>
      <c r="AT274" s="100">
        <f t="shared" si="171"/>
        <v>78.595329117185585</v>
      </c>
      <c r="AU274" s="100">
        <f t="shared" ref="AU274:AU281" si="172">RADIANS($AB$9)+$AB$18*(F274-AB$15)</f>
        <v>78.688421382304355</v>
      </c>
      <c r="AW274" s="65"/>
      <c r="AX274" s="71"/>
    </row>
    <row r="275" spans="1:50">
      <c r="A275" s="111" t="s">
        <v>782</v>
      </c>
      <c r="B275" s="112" t="s">
        <v>79</v>
      </c>
      <c r="C275" s="111">
        <v>57769.466399999998</v>
      </c>
      <c r="D275" s="111">
        <v>1E-4</v>
      </c>
      <c r="E275">
        <f t="shared" si="152"/>
        <v>47311.12966354844</v>
      </c>
      <c r="F275">
        <f t="shared" si="153"/>
        <v>47311</v>
      </c>
      <c r="G275">
        <f t="shared" si="154"/>
        <v>4.4190551998326555E-2</v>
      </c>
      <c r="K275">
        <f t="shared" si="151"/>
        <v>4.4190551998326555E-2</v>
      </c>
      <c r="O275">
        <f t="shared" ca="1" si="155"/>
        <v>3.6093463836862495E-2</v>
      </c>
      <c r="Q275" s="2">
        <f t="shared" si="156"/>
        <v>42750.966399999998</v>
      </c>
      <c r="S275" s="3">
        <f t="shared" si="157"/>
        <v>1</v>
      </c>
      <c r="Z275">
        <f t="shared" si="158"/>
        <v>47311</v>
      </c>
      <c r="AA275" s="100">
        <f t="shared" si="159"/>
        <v>5.7668025663389896E-2</v>
      </c>
      <c r="AB275" s="100">
        <f t="shared" si="160"/>
        <v>3.6619214187760318E-2</v>
      </c>
      <c r="AC275" s="100">
        <f t="shared" si="161"/>
        <v>4.4190551998326555E-2</v>
      </c>
      <c r="AD275" s="100">
        <f t="shared" si="162"/>
        <v>-1.3477473665063341E-2</v>
      </c>
      <c r="AE275" s="100">
        <f t="shared" si="163"/>
        <v>1.8164229639247589E-4</v>
      </c>
      <c r="AF275">
        <f t="shared" si="164"/>
        <v>4.4190551998326555E-2</v>
      </c>
      <c r="AG275" s="101"/>
      <c r="AH275">
        <f t="shared" si="165"/>
        <v>7.5713378105662357E-3</v>
      </c>
      <c r="AI275">
        <f t="shared" si="166"/>
        <v>0.41799730584915373</v>
      </c>
      <c r="AJ275">
        <f t="shared" si="167"/>
        <v>0.87039854975296882</v>
      </c>
      <c r="AK275">
        <f t="shared" si="168"/>
        <v>-0.23791278882488609</v>
      </c>
      <c r="AL275">
        <f t="shared" si="169"/>
        <v>-2.7535377574804647</v>
      </c>
      <c r="AM275">
        <f t="shared" si="170"/>
        <v>-5.0890712531815163</v>
      </c>
      <c r="AN275" s="100">
        <f t="shared" si="171"/>
        <v>79.320719316204602</v>
      </c>
      <c r="AO275" s="100">
        <f t="shared" si="171"/>
        <v>79.324670309722862</v>
      </c>
      <c r="AP275" s="100">
        <f t="shared" si="171"/>
        <v>79.315827359962725</v>
      </c>
      <c r="AQ275" s="100">
        <f t="shared" si="171"/>
        <v>79.335728801521597</v>
      </c>
      <c r="AR275" s="100">
        <f t="shared" si="171"/>
        <v>79.291473051336524</v>
      </c>
      <c r="AS275" s="100">
        <f t="shared" si="171"/>
        <v>79.392785410184018</v>
      </c>
      <c r="AT275" s="100">
        <f t="shared" si="171"/>
        <v>79.173483897250307</v>
      </c>
      <c r="AU275" s="100">
        <f t="shared" si="172"/>
        <v>79.765072418817127</v>
      </c>
      <c r="AV275" s="100"/>
      <c r="AW275" s="65"/>
      <c r="AX275" s="71"/>
    </row>
    <row r="276" spans="1:50">
      <c r="A276" s="113" t="s">
        <v>783</v>
      </c>
      <c r="B276" s="114" t="s">
        <v>79</v>
      </c>
      <c r="C276" s="115">
        <v>58078.921300000002</v>
      </c>
      <c r="D276" s="116" t="s">
        <v>106</v>
      </c>
      <c r="E276">
        <f t="shared" si="152"/>
        <v>48219.129645520778</v>
      </c>
      <c r="F276">
        <f t="shared" si="153"/>
        <v>48219</v>
      </c>
      <c r="G276">
        <f t="shared" si="154"/>
        <v>4.4184408005094156E-2</v>
      </c>
      <c r="K276">
        <f t="shared" si="151"/>
        <v>4.4184408005094156E-2</v>
      </c>
      <c r="O276">
        <f t="shared" ca="1" si="155"/>
        <v>3.7248904735928998E-2</v>
      </c>
      <c r="Q276" s="2">
        <f t="shared" si="156"/>
        <v>43060.421300000002</v>
      </c>
      <c r="S276" s="3">
        <f t="shared" si="157"/>
        <v>1</v>
      </c>
      <c r="Z276">
        <f t="shared" si="158"/>
        <v>48219</v>
      </c>
      <c r="AA276" s="100">
        <f t="shared" si="159"/>
        <v>5.9296564425960867E-2</v>
      </c>
      <c r="AB276" s="100">
        <f t="shared" si="160"/>
        <v>3.7876369848272771E-2</v>
      </c>
      <c r="AC276" s="100">
        <f t="shared" si="161"/>
        <v>4.4184408005094156E-2</v>
      </c>
      <c r="AD276" s="100">
        <f t="shared" si="162"/>
        <v>-1.5112156420866711E-2</v>
      </c>
      <c r="AE276" s="100">
        <f t="shared" si="163"/>
        <v>2.2837727168874297E-4</v>
      </c>
      <c r="AF276">
        <f t="shared" si="164"/>
        <v>4.4184408005094156E-2</v>
      </c>
      <c r="AG276" s="101"/>
      <c r="AH276">
        <f t="shared" si="165"/>
        <v>6.3080381568213825E-3</v>
      </c>
      <c r="AI276">
        <f t="shared" si="166"/>
        <v>0.53559056806858374</v>
      </c>
      <c r="AJ276">
        <f t="shared" si="167"/>
        <v>0.98673428267596308</v>
      </c>
      <c r="AK276">
        <f t="shared" si="168"/>
        <v>-0.42385553036195905</v>
      </c>
      <c r="AL276">
        <f t="shared" si="169"/>
        <v>-2.401817994079344</v>
      </c>
      <c r="AM276">
        <f t="shared" si="170"/>
        <v>-2.579090736931088</v>
      </c>
      <c r="AN276" s="100">
        <f t="shared" si="171"/>
        <v>79.904011651851775</v>
      </c>
      <c r="AO276" s="100">
        <f t="shared" si="171"/>
        <v>79.904010232095231</v>
      </c>
      <c r="AP276" s="100">
        <f t="shared" si="171"/>
        <v>79.90402123998787</v>
      </c>
      <c r="AQ276" s="100">
        <f t="shared" si="171"/>
        <v>79.903935906893864</v>
      </c>
      <c r="AR276" s="100">
        <f t="shared" si="171"/>
        <v>79.904598320162023</v>
      </c>
      <c r="AS276" s="100">
        <f t="shared" si="171"/>
        <v>79.899509994906765</v>
      </c>
      <c r="AT276" s="100">
        <f t="shared" si="171"/>
        <v>79.942445472537088</v>
      </c>
      <c r="AU276" s="100">
        <f t="shared" si="172"/>
        <v>80.519392743781324</v>
      </c>
      <c r="AW276" s="65"/>
      <c r="AX276" s="71"/>
    </row>
    <row r="277" spans="1:50">
      <c r="A277" s="113" t="s">
        <v>783</v>
      </c>
      <c r="B277" s="114" t="s">
        <v>79</v>
      </c>
      <c r="C277" s="115">
        <v>58078.921600000001</v>
      </c>
      <c r="D277" s="116" t="s">
        <v>784</v>
      </c>
      <c r="E277">
        <f t="shared" si="152"/>
        <v>48219.130525778266</v>
      </c>
      <c r="F277">
        <f t="shared" si="153"/>
        <v>48219</v>
      </c>
      <c r="G277">
        <f t="shared" si="154"/>
        <v>4.4484408004791476E-2</v>
      </c>
      <c r="K277">
        <f t="shared" si="151"/>
        <v>4.4484408004791476E-2</v>
      </c>
      <c r="O277">
        <f t="shared" ca="1" si="155"/>
        <v>3.7248904735928998E-2</v>
      </c>
      <c r="Q277" s="2">
        <f t="shared" si="156"/>
        <v>43060.421600000001</v>
      </c>
      <c r="S277" s="3">
        <f t="shared" si="157"/>
        <v>1</v>
      </c>
      <c r="Z277">
        <f t="shared" si="158"/>
        <v>48219</v>
      </c>
      <c r="AA277" s="100">
        <f t="shared" si="159"/>
        <v>5.9296564425960867E-2</v>
      </c>
      <c r="AB277" s="100">
        <f t="shared" si="160"/>
        <v>3.8176369847970092E-2</v>
      </c>
      <c r="AC277" s="100">
        <f t="shared" si="161"/>
        <v>4.4484408004791476E-2</v>
      </c>
      <c r="AD277" s="100">
        <f t="shared" si="162"/>
        <v>-1.4812156421169391E-2</v>
      </c>
      <c r="AE277" s="100">
        <f t="shared" si="163"/>
        <v>2.1939997784518962E-4</v>
      </c>
      <c r="AF277">
        <f t="shared" si="164"/>
        <v>4.4484408004791476E-2</v>
      </c>
      <c r="AG277" s="101"/>
      <c r="AH277">
        <f t="shared" si="165"/>
        <v>6.3080381568213825E-3</v>
      </c>
      <c r="AI277">
        <f t="shared" si="166"/>
        <v>0.53559056806858374</v>
      </c>
      <c r="AJ277">
        <f t="shared" si="167"/>
        <v>0.98673428267596308</v>
      </c>
      <c r="AK277">
        <f t="shared" si="168"/>
        <v>-0.42385553036195905</v>
      </c>
      <c r="AL277">
        <f t="shared" si="169"/>
        <v>-2.401817994079344</v>
      </c>
      <c r="AM277">
        <f t="shared" si="170"/>
        <v>-2.579090736931088</v>
      </c>
      <c r="AN277" s="100">
        <f t="shared" si="171"/>
        <v>79.904011651851775</v>
      </c>
      <c r="AO277" s="100">
        <f t="shared" si="171"/>
        <v>79.904010232095231</v>
      </c>
      <c r="AP277" s="100">
        <f t="shared" si="171"/>
        <v>79.90402123998787</v>
      </c>
      <c r="AQ277" s="100">
        <f t="shared" si="171"/>
        <v>79.903935906893864</v>
      </c>
      <c r="AR277" s="100">
        <f t="shared" si="171"/>
        <v>79.904598320162023</v>
      </c>
      <c r="AS277" s="100">
        <f t="shared" si="171"/>
        <v>79.899509994906765</v>
      </c>
      <c r="AT277" s="100">
        <f t="shared" si="171"/>
        <v>79.942445472537088</v>
      </c>
      <c r="AU277" s="100">
        <f t="shared" si="172"/>
        <v>80.519392743781324</v>
      </c>
      <c r="AW277" s="65"/>
      <c r="AX277" s="71"/>
    </row>
    <row r="278" spans="1:50">
      <c r="A278" s="113" t="s">
        <v>783</v>
      </c>
      <c r="B278" s="114" t="s">
        <v>79</v>
      </c>
      <c r="C278" s="115">
        <v>58078.921999999999</v>
      </c>
      <c r="D278" s="116" t="s">
        <v>784</v>
      </c>
      <c r="E278">
        <f t="shared" si="152"/>
        <v>48219.13169945492</v>
      </c>
      <c r="F278">
        <f t="shared" si="153"/>
        <v>48219</v>
      </c>
      <c r="G278">
        <f t="shared" si="154"/>
        <v>4.4884408001962584E-2</v>
      </c>
      <c r="K278">
        <f t="shared" si="151"/>
        <v>4.4884408001962584E-2</v>
      </c>
      <c r="O278">
        <f t="shared" ca="1" si="155"/>
        <v>3.7248904735928998E-2</v>
      </c>
      <c r="Q278" s="2">
        <f t="shared" si="156"/>
        <v>43060.421999999999</v>
      </c>
      <c r="S278" s="3">
        <f t="shared" si="157"/>
        <v>1</v>
      </c>
      <c r="Z278">
        <f t="shared" si="158"/>
        <v>48219</v>
      </c>
      <c r="AA278" s="100">
        <f t="shared" si="159"/>
        <v>5.9296564425960867E-2</v>
      </c>
      <c r="AB278" s="100">
        <f t="shared" si="160"/>
        <v>3.8576369845141199E-2</v>
      </c>
      <c r="AC278" s="100">
        <f t="shared" si="161"/>
        <v>4.4884408001962584E-2</v>
      </c>
      <c r="AD278" s="100">
        <f t="shared" si="162"/>
        <v>-1.4412156423998283E-2</v>
      </c>
      <c r="AE278" s="100">
        <f t="shared" si="163"/>
        <v>2.0771025278979499E-4</v>
      </c>
      <c r="AF278">
        <f t="shared" si="164"/>
        <v>4.4884408001962584E-2</v>
      </c>
      <c r="AG278" s="101"/>
      <c r="AH278">
        <f t="shared" si="165"/>
        <v>6.3080381568213825E-3</v>
      </c>
      <c r="AI278">
        <f t="shared" si="166"/>
        <v>0.53559056806858374</v>
      </c>
      <c r="AJ278">
        <f t="shared" si="167"/>
        <v>0.98673428267596308</v>
      </c>
      <c r="AK278">
        <f t="shared" si="168"/>
        <v>-0.42385553036195905</v>
      </c>
      <c r="AL278">
        <f t="shared" si="169"/>
        <v>-2.401817994079344</v>
      </c>
      <c r="AM278">
        <f t="shared" si="170"/>
        <v>-2.579090736931088</v>
      </c>
      <c r="AN278" s="100">
        <f t="shared" si="171"/>
        <v>79.904011651851775</v>
      </c>
      <c r="AO278" s="100">
        <f t="shared" si="171"/>
        <v>79.904010232095231</v>
      </c>
      <c r="AP278" s="100">
        <f t="shared" si="171"/>
        <v>79.90402123998787</v>
      </c>
      <c r="AQ278" s="100">
        <f t="shared" si="171"/>
        <v>79.903935906893864</v>
      </c>
      <c r="AR278" s="100">
        <f t="shared" si="171"/>
        <v>79.904598320162023</v>
      </c>
      <c r="AS278" s="100">
        <f t="shared" si="171"/>
        <v>79.899509994906765</v>
      </c>
      <c r="AT278" s="100">
        <f t="shared" si="171"/>
        <v>79.942445472537088</v>
      </c>
      <c r="AU278" s="100">
        <f t="shared" si="172"/>
        <v>80.519392743781324</v>
      </c>
      <c r="AW278" s="65"/>
      <c r="AX278" s="71"/>
    </row>
    <row r="279" spans="1:50">
      <c r="A279" s="117" t="s">
        <v>785</v>
      </c>
      <c r="B279" s="118" t="s">
        <v>93</v>
      </c>
      <c r="C279" s="119">
        <v>58761.0383</v>
      </c>
      <c r="D279" s="119" t="s">
        <v>786</v>
      </c>
      <c r="E279">
        <f t="shared" si="152"/>
        <v>50220.5916475864</v>
      </c>
      <c r="F279">
        <f t="shared" si="153"/>
        <v>50220.5</v>
      </c>
      <c r="G279">
        <f t="shared" si="154"/>
        <v>3.1234355999913532E-2</v>
      </c>
      <c r="K279">
        <f>+G279</f>
        <v>3.1234355999913532E-2</v>
      </c>
      <c r="O279">
        <f t="shared" ca="1" si="155"/>
        <v>3.9795837510688478E-2</v>
      </c>
      <c r="Q279" s="2">
        <f t="shared" si="156"/>
        <v>43742.5383</v>
      </c>
      <c r="S279" s="3">
        <f t="shared" si="157"/>
        <v>1</v>
      </c>
      <c r="Z279">
        <f t="shared" si="158"/>
        <v>50220.5</v>
      </c>
      <c r="AA279" s="100">
        <f t="shared" si="159"/>
        <v>5.2310708046539152E-2</v>
      </c>
      <c r="AB279" s="100">
        <f t="shared" si="160"/>
        <v>3.8539725700175519E-2</v>
      </c>
      <c r="AC279" s="100">
        <f t="shared" si="161"/>
        <v>3.1234355999913532E-2</v>
      </c>
      <c r="AD279" s="100">
        <f t="shared" si="162"/>
        <v>-2.107635204662562E-2</v>
      </c>
      <c r="AE279" s="100">
        <f t="shared" si="163"/>
        <v>4.4421261559329995E-4</v>
      </c>
      <c r="AF279">
        <f t="shared" si="164"/>
        <v>3.1234355999913532E-2</v>
      </c>
      <c r="AG279" s="101"/>
      <c r="AH279">
        <f t="shared" si="165"/>
        <v>-7.3053697002619881E-3</v>
      </c>
      <c r="AI279">
        <f t="shared" si="166"/>
        <v>0.88415462565171687</v>
      </c>
      <c r="AJ279">
        <f t="shared" si="167"/>
        <v>-0.65752940190481846</v>
      </c>
      <c r="AK279">
        <f t="shared" si="168"/>
        <v>0.61798825258040668</v>
      </c>
      <c r="AL279">
        <f t="shared" si="169"/>
        <v>1.7561014088625662</v>
      </c>
      <c r="AM279">
        <f t="shared" si="170"/>
        <v>1.2048737358054058</v>
      </c>
      <c r="AN279" s="100">
        <f t="shared" ref="AN279:AT279" si="173">$AU279+$AB$7*SIN(AO279)</f>
        <v>82.725431727921944</v>
      </c>
      <c r="AO279" s="100">
        <f t="shared" si="173"/>
        <v>82.724734875247776</v>
      </c>
      <c r="AP279" s="100">
        <f t="shared" si="173"/>
        <v>82.722537148099818</v>
      </c>
      <c r="AQ279" s="100">
        <f t="shared" si="173"/>
        <v>82.715659336399995</v>
      </c>
      <c r="AR279" s="100">
        <f t="shared" si="173"/>
        <v>82.694629993987718</v>
      </c>
      <c r="AS279" s="100">
        <f t="shared" si="173"/>
        <v>82.634301172352053</v>
      </c>
      <c r="AT279" s="100">
        <f t="shared" si="173"/>
        <v>82.48397918932892</v>
      </c>
      <c r="AU279" s="100">
        <f t="shared" si="172"/>
        <v>82.182137380803184</v>
      </c>
      <c r="AW279" s="65"/>
      <c r="AX279" s="71"/>
    </row>
    <row r="280" spans="1:50">
      <c r="A280" s="117" t="s">
        <v>785</v>
      </c>
      <c r="B280" s="118" t="s">
        <v>93</v>
      </c>
      <c r="C280" s="119">
        <v>58829.877</v>
      </c>
      <c r="D280" s="119" t="s">
        <v>786</v>
      </c>
      <c r="E280">
        <f t="shared" si="152"/>
        <v>50422.577585954146</v>
      </c>
      <c r="F280">
        <f t="shared" si="153"/>
        <v>50422.5</v>
      </c>
      <c r="G280">
        <f t="shared" si="154"/>
        <v>2.6442020003742073E-2</v>
      </c>
      <c r="K280">
        <f>+G280</f>
        <v>2.6442020003742073E-2</v>
      </c>
      <c r="O280">
        <f t="shared" ca="1" si="155"/>
        <v>4.0052884935370681E-2</v>
      </c>
      <c r="Q280" s="2">
        <f t="shared" si="156"/>
        <v>43811.377</v>
      </c>
      <c r="S280" s="3">
        <f t="shared" si="157"/>
        <v>1</v>
      </c>
      <c r="Z280">
        <f t="shared" si="158"/>
        <v>50422.5</v>
      </c>
      <c r="AA280" s="100">
        <f t="shared" si="159"/>
        <v>5.3626212439189608E-2</v>
      </c>
      <c r="AB280" s="100">
        <f t="shared" si="160"/>
        <v>3.3120110903323147E-2</v>
      </c>
      <c r="AC280" s="100">
        <f t="shared" si="161"/>
        <v>2.6442020003742073E-2</v>
      </c>
      <c r="AD280" s="100">
        <f t="shared" si="162"/>
        <v>-2.7184192435447535E-2</v>
      </c>
      <c r="AE280" s="100">
        <f t="shared" si="163"/>
        <v>7.3898031836744295E-4</v>
      </c>
      <c r="AF280">
        <f t="shared" si="164"/>
        <v>2.6442020003742073E-2</v>
      </c>
      <c r="AG280" s="101"/>
      <c r="AH280">
        <f t="shared" si="165"/>
        <v>-6.6780908995810731E-3</v>
      </c>
      <c r="AI280">
        <f t="shared" si="166"/>
        <v>0.74374090637172907</v>
      </c>
      <c r="AJ280">
        <f t="shared" si="167"/>
        <v>-0.46448345898910848</v>
      </c>
      <c r="AK280">
        <f t="shared" si="168"/>
        <v>0.57416104710968985</v>
      </c>
      <c r="AL280">
        <f t="shared" si="169"/>
        <v>1.9905850759994088</v>
      </c>
      <c r="AM280">
        <f t="shared" si="170"/>
        <v>1.5413994702453599</v>
      </c>
      <c r="AN280" s="100">
        <f t="shared" ref="AN280:AT280" si="174">$AU280+$AB$7*SIN(AO280)</f>
        <v>82.950242195179669</v>
      </c>
      <c r="AO280" s="100">
        <f t="shared" si="174"/>
        <v>82.950184653328691</v>
      </c>
      <c r="AP280" s="100">
        <f t="shared" si="174"/>
        <v>82.949877131559163</v>
      </c>
      <c r="AQ280" s="100">
        <f t="shared" si="174"/>
        <v>82.948238751204201</v>
      </c>
      <c r="AR280" s="100">
        <f t="shared" si="174"/>
        <v>82.939650236110083</v>
      </c>
      <c r="AS280" s="100">
        <f t="shared" si="174"/>
        <v>82.897910583947066</v>
      </c>
      <c r="AT280" s="100">
        <f t="shared" si="174"/>
        <v>82.7396751083363</v>
      </c>
      <c r="AU280" s="100">
        <f t="shared" si="172"/>
        <v>82.349948730630018</v>
      </c>
      <c r="AV280" s="100"/>
      <c r="AW280" s="65"/>
      <c r="AX280" s="71"/>
    </row>
    <row r="281" spans="1:50" ht="12" customHeight="1">
      <c r="A281" s="117" t="s">
        <v>785</v>
      </c>
      <c r="B281" s="118" t="s">
        <v>93</v>
      </c>
      <c r="C281" s="119">
        <v>58829.8796</v>
      </c>
      <c r="D281" s="119" t="s">
        <v>106</v>
      </c>
      <c r="E281">
        <f t="shared" si="152"/>
        <v>50422.585214852421</v>
      </c>
      <c r="F281">
        <f t="shared" si="153"/>
        <v>50422.5</v>
      </c>
      <c r="G281">
        <f t="shared" si="154"/>
        <v>2.9042020003544167E-2</v>
      </c>
      <c r="K281">
        <f>+G281</f>
        <v>2.9042020003544167E-2</v>
      </c>
      <c r="O281">
        <f t="shared" ca="1" si="155"/>
        <v>4.0052884935370681E-2</v>
      </c>
      <c r="Q281" s="2">
        <f t="shared" si="156"/>
        <v>43811.3796</v>
      </c>
      <c r="S281" s="3">
        <f t="shared" si="157"/>
        <v>1</v>
      </c>
      <c r="Z281">
        <f t="shared" si="158"/>
        <v>50422.5</v>
      </c>
      <c r="AA281" s="100">
        <f t="shared" si="159"/>
        <v>5.3626212439189608E-2</v>
      </c>
      <c r="AB281" s="100">
        <f t="shared" si="160"/>
        <v>3.5720110903125241E-2</v>
      </c>
      <c r="AC281" s="100">
        <f t="shared" si="161"/>
        <v>2.9042020003544167E-2</v>
      </c>
      <c r="AD281" s="100">
        <f t="shared" si="162"/>
        <v>-2.4584192435645441E-2</v>
      </c>
      <c r="AE281" s="100">
        <f t="shared" si="163"/>
        <v>6.0438251771284654E-4</v>
      </c>
      <c r="AF281">
        <f t="shared" si="164"/>
        <v>2.9042020003544167E-2</v>
      </c>
      <c r="AG281" s="101"/>
      <c r="AH281">
        <f t="shared" si="165"/>
        <v>-6.6780908995810731E-3</v>
      </c>
      <c r="AI281">
        <f t="shared" si="166"/>
        <v>0.74374090637172907</v>
      </c>
      <c r="AJ281">
        <f t="shared" si="167"/>
        <v>-0.46448345898910848</v>
      </c>
      <c r="AK281">
        <f t="shared" si="168"/>
        <v>0.57416104710968985</v>
      </c>
      <c r="AL281">
        <f t="shared" si="169"/>
        <v>1.9905850759994088</v>
      </c>
      <c r="AM281">
        <f t="shared" si="170"/>
        <v>1.5413994702453599</v>
      </c>
      <c r="AN281" s="100">
        <f t="shared" ref="AN281:AT281" si="175">$AU281+$AB$7*SIN(AO281)</f>
        <v>82.950242195179669</v>
      </c>
      <c r="AO281" s="100">
        <f t="shared" si="175"/>
        <v>82.950184653328691</v>
      </c>
      <c r="AP281" s="100">
        <f t="shared" si="175"/>
        <v>82.949877131559163</v>
      </c>
      <c r="AQ281" s="100">
        <f t="shared" si="175"/>
        <v>82.948238751204201</v>
      </c>
      <c r="AR281" s="100">
        <f t="shared" si="175"/>
        <v>82.939650236110083</v>
      </c>
      <c r="AS281" s="100">
        <f t="shared" si="175"/>
        <v>82.897910583947066</v>
      </c>
      <c r="AT281" s="100">
        <f t="shared" si="175"/>
        <v>82.7396751083363</v>
      </c>
      <c r="AU281" s="100">
        <f t="shared" si="172"/>
        <v>82.349948730630018</v>
      </c>
      <c r="AV281" s="100"/>
      <c r="AW281" s="65"/>
      <c r="AX281" s="71"/>
    </row>
    <row r="282" spans="1:50" ht="12" customHeight="1">
      <c r="A282" s="120" t="s">
        <v>787</v>
      </c>
      <c r="B282" s="121" t="s">
        <v>79</v>
      </c>
      <c r="C282" s="122">
        <v>59191.656300000002</v>
      </c>
      <c r="D282" s="120">
        <v>1E-4</v>
      </c>
      <c r="E282">
        <f t="shared" ref="E282:E284" si="176">+(C282-C$7)/C$8</f>
        <v>51484.107385217183</v>
      </c>
      <c r="F282">
        <f t="shared" ref="F282:F284" si="177">ROUND(2*E282,0)/2</f>
        <v>51484</v>
      </c>
      <c r="G282">
        <f t="shared" ref="G282:G284" si="178">+C282-(C$7+F282*C$8)</f>
        <v>3.6597887999960221E-2</v>
      </c>
      <c r="K282">
        <f t="shared" ref="K282:K284" si="179">+G282</f>
        <v>3.6597887999960221E-2</v>
      </c>
      <c r="O282">
        <f t="shared" ref="O282:O284" ca="1" si="180">+C$11+C$12*$F282</f>
        <v>4.1403656426955579E-2</v>
      </c>
      <c r="Q282" s="2">
        <f t="shared" ref="Q282:Q284" si="181">+C282-15018.5</f>
        <v>44173.156300000002</v>
      </c>
      <c r="S282" s="3">
        <f t="shared" si="157"/>
        <v>1</v>
      </c>
      <c r="Z282">
        <f t="shared" ref="Z282:Z284" si="182">F282</f>
        <v>51484</v>
      </c>
      <c r="AA282" s="100">
        <f t="shared" ref="AA282:AA284" si="183">AB$3+AB$4*Z282+AB$5*Z282^2+AH282</f>
        <v>6.2075922280114278E-2</v>
      </c>
      <c r="AB282" s="100">
        <f t="shared" ref="AB282:AB284" si="184">IF(S282&lt;&gt;0,G282-AH282, -9999)</f>
        <v>3.8501149866548921E-2</v>
      </c>
      <c r="AC282" s="100">
        <f t="shared" ref="AC282:AC284" si="185">+G282-P282</f>
        <v>3.6597887999960221E-2</v>
      </c>
      <c r="AD282" s="100">
        <f t="shared" ref="AD282:AD284" si="186">IF(S282&lt;&gt;0,G282-AA282, -9999)</f>
        <v>-2.5478034280154056E-2</v>
      </c>
      <c r="AE282" s="100">
        <f t="shared" ref="AE282:AE284" si="187">+(G282-AA282)^2*S282</f>
        <v>6.4913023078070524E-4</v>
      </c>
      <c r="AF282">
        <f t="shared" ref="AF282:AF284" si="188">IF(S282&lt;&gt;0,G282-P282, -9999)</f>
        <v>3.6597887999960221E-2</v>
      </c>
      <c r="AG282" s="101"/>
      <c r="AH282">
        <f t="shared" ref="AH282:AH284" si="189">$AB$6*($AB$11/AI282*AJ282+$AB$12)</f>
        <v>-1.9032618665887019E-3</v>
      </c>
      <c r="AI282">
        <f t="shared" ref="AI282:AI284" si="190">1+$AB$7*COS(AL282)</f>
        <v>0.45995470213547907</v>
      </c>
      <c r="AJ282">
        <f t="shared" ref="AJ282:AJ284" si="191">SIN(AL282+RADIANS($AB$9))</f>
        <v>0.12994001151041804</v>
      </c>
      <c r="AK282">
        <f t="shared" ref="AK282:AK284" si="192">$AB$7*SIN(AL282)</f>
        <v>0.32199488713285362</v>
      </c>
      <c r="AL282">
        <f t="shared" ref="AL282:AL284" si="193">2*ATAN(AM282)</f>
        <v>2.6039447972566134</v>
      </c>
      <c r="AM282">
        <f t="shared" ref="AM282:AM284" si="194">SQRT((1+$AB$7)/(1-$AB$7))*TAN(AN282/2)</f>
        <v>3.6298642767094829</v>
      </c>
      <c r="AN282" s="100">
        <f t="shared" ref="AN282:AN284" si="195">$AU282+$AB$7*SIN(AO282)</f>
        <v>83.776270698547876</v>
      </c>
      <c r="AO282" s="100">
        <f t="shared" ref="AO282:AO284" si="196">$AU282+$AB$7*SIN(AP282)</f>
        <v>83.77591208951381</v>
      </c>
      <c r="AP282" s="100">
        <f t="shared" ref="AP282:AP284" si="197">$AU282+$AB$7*SIN(AQ282)</f>
        <v>83.777051452742654</v>
      </c>
      <c r="AQ282" s="100">
        <f t="shared" ref="AQ282:AQ284" si="198">$AU282+$AB$7*SIN(AR282)</f>
        <v>83.773423687460053</v>
      </c>
      <c r="AR282" s="100">
        <f t="shared" ref="AR282:AR284" si="199">$AU282+$AB$7*SIN(AS282)</f>
        <v>83.784896690247308</v>
      </c>
      <c r="AS282" s="100">
        <f t="shared" ref="AS282:AS284" si="200">$AU282+$AB$7*SIN(AT282)</f>
        <v>83.747790417015196</v>
      </c>
      <c r="AT282" s="100">
        <f t="shared" ref="AT282:AT284" si="201">$AU282+$AB$7*SIN(AU282)</f>
        <v>83.860410471882133</v>
      </c>
      <c r="AU282" s="100">
        <f t="shared" ref="AU282:AU284" si="202">RADIANS($AB$9)+$AB$18*(F282-AB$15)</f>
        <v>83.231789066477475</v>
      </c>
      <c r="AW282" s="65"/>
      <c r="AX282" s="71"/>
    </row>
    <row r="283" spans="1:50" ht="12" customHeight="1">
      <c r="A283" s="120" t="s">
        <v>788</v>
      </c>
      <c r="B283" s="121" t="s">
        <v>79</v>
      </c>
      <c r="C283" s="122">
        <v>59493.107100000139</v>
      </c>
      <c r="D283" s="120" t="s">
        <v>786</v>
      </c>
      <c r="E283">
        <f t="shared" si="176"/>
        <v>52368.621803847062</v>
      </c>
      <c r="F283">
        <f t="shared" si="177"/>
        <v>52368.5</v>
      </c>
      <c r="G283">
        <f t="shared" si="178"/>
        <v>4.1511892137350515E-2</v>
      </c>
      <c r="K283">
        <f t="shared" si="179"/>
        <v>4.1511892137350515E-2</v>
      </c>
      <c r="O283">
        <f t="shared" ca="1" si="180"/>
        <v>4.2529193293942724E-2</v>
      </c>
      <c r="Q283" s="2">
        <f t="shared" si="181"/>
        <v>44474.607100000139</v>
      </c>
      <c r="S283" s="3">
        <f t="shared" si="157"/>
        <v>1</v>
      </c>
      <c r="Z283">
        <f t="shared" si="182"/>
        <v>52368.5</v>
      </c>
      <c r="AA283" s="100">
        <f t="shared" si="183"/>
        <v>6.90699469194581E-2</v>
      </c>
      <c r="AB283" s="100">
        <f t="shared" si="184"/>
        <v>3.9558047286524782E-2</v>
      </c>
      <c r="AC283" s="100">
        <f t="shared" si="185"/>
        <v>4.1511892137350515E-2</v>
      </c>
      <c r="AD283" s="100">
        <f t="shared" si="186"/>
        <v>-2.7558054782107586E-2</v>
      </c>
      <c r="AE283" s="100">
        <f t="shared" si="187"/>
        <v>7.5944638337364272E-4</v>
      </c>
      <c r="AF283">
        <f t="shared" si="188"/>
        <v>4.1511892137350515E-2</v>
      </c>
      <c r="AG283" s="101"/>
      <c r="AH283">
        <f t="shared" si="189"/>
        <v>1.9538448508257303E-3</v>
      </c>
      <c r="AI283">
        <f t="shared" si="190"/>
        <v>0.39213969705296337</v>
      </c>
      <c r="AJ283">
        <f t="shared" si="191"/>
        <v>0.39810192768836683</v>
      </c>
      <c r="AK283">
        <f t="shared" si="192"/>
        <v>0.16073420042547018</v>
      </c>
      <c r="AL283">
        <f t="shared" si="193"/>
        <v>2.8830831322064139</v>
      </c>
      <c r="AM283">
        <f t="shared" si="194"/>
        <v>7.6935259571130317</v>
      </c>
      <c r="AN283" s="100">
        <f t="shared" si="195"/>
        <v>84.29138328832228</v>
      </c>
      <c r="AO283" s="100">
        <f t="shared" si="196"/>
        <v>84.280157974105862</v>
      </c>
      <c r="AP283" s="100">
        <f t="shared" si="197"/>
        <v>84.300880674620942</v>
      </c>
      <c r="AQ283" s="100">
        <f t="shared" si="198"/>
        <v>84.262420980676268</v>
      </c>
      <c r="AR283" s="100">
        <f t="shared" si="199"/>
        <v>84.333133190510296</v>
      </c>
      <c r="AS283" s="100">
        <f t="shared" si="200"/>
        <v>84.200617233573581</v>
      </c>
      <c r="AT283" s="100">
        <f t="shared" si="201"/>
        <v>84.441608384732547</v>
      </c>
      <c r="AU283" s="100">
        <f t="shared" si="202"/>
        <v>83.966586783912319</v>
      </c>
      <c r="AW283" s="65"/>
      <c r="AX283" s="71"/>
    </row>
    <row r="284" spans="1:50" ht="12" customHeight="1">
      <c r="A284" s="123" t="s">
        <v>789</v>
      </c>
      <c r="B284" s="121" t="s">
        <v>79</v>
      </c>
      <c r="C284" s="122">
        <v>59600.293100000003</v>
      </c>
      <c r="D284" s="120">
        <v>1E-4</v>
      </c>
      <c r="E284">
        <f t="shared" si="176"/>
        <v>52683.126069468846</v>
      </c>
      <c r="F284">
        <f t="shared" si="177"/>
        <v>52683</v>
      </c>
      <c r="G284">
        <f t="shared" si="178"/>
        <v>4.2965656000887975E-2</v>
      </c>
      <c r="K284">
        <f t="shared" si="179"/>
        <v>4.2965656000887975E-2</v>
      </c>
      <c r="O284">
        <f t="shared" ca="1" si="180"/>
        <v>4.2929398319004858E-2</v>
      </c>
      <c r="Q284" s="2">
        <f t="shared" si="181"/>
        <v>44581.793100000003</v>
      </c>
      <c r="S284" s="3">
        <f t="shared" si="157"/>
        <v>1</v>
      </c>
      <c r="Z284">
        <f t="shared" si="182"/>
        <v>52683</v>
      </c>
      <c r="AA284" s="100">
        <f t="shared" si="183"/>
        <v>7.139871064909363E-2</v>
      </c>
      <c r="AB284" s="100">
        <f t="shared" si="184"/>
        <v>3.9814823728980361E-2</v>
      </c>
      <c r="AC284" s="100">
        <f t="shared" si="185"/>
        <v>4.2965656000887975E-2</v>
      </c>
      <c r="AD284" s="100">
        <f t="shared" si="186"/>
        <v>-2.8433054648205655E-2</v>
      </c>
      <c r="AE284" s="100">
        <f t="shared" si="187"/>
        <v>8.084385966278492E-4</v>
      </c>
      <c r="AF284">
        <f t="shared" si="188"/>
        <v>4.2965656000887975E-2</v>
      </c>
      <c r="AG284" s="101"/>
      <c r="AH284">
        <f t="shared" si="189"/>
        <v>3.1508322719076137E-3</v>
      </c>
      <c r="AI284">
        <f t="shared" si="190"/>
        <v>0.38085002222847542</v>
      </c>
      <c r="AJ284">
        <f t="shared" si="191"/>
        <v>0.47323844274923638</v>
      </c>
      <c r="AK284">
        <f t="shared" si="192"/>
        <v>0.10946659815121179</v>
      </c>
      <c r="AL284">
        <f t="shared" si="193"/>
        <v>2.9665996280323497</v>
      </c>
      <c r="AM284">
        <f t="shared" si="194"/>
        <v>11.399846520030321</v>
      </c>
      <c r="AN284" s="100">
        <f t="shared" si="195"/>
        <v>84.459580983326049</v>
      </c>
      <c r="AO284" s="100">
        <f t="shared" si="196"/>
        <v>84.445558302288191</v>
      </c>
      <c r="AP284" s="100">
        <f t="shared" si="197"/>
        <v>84.469438660512807</v>
      </c>
      <c r="AQ284" s="100">
        <f t="shared" si="198"/>
        <v>84.428635423799349</v>
      </c>
      <c r="AR284" s="100">
        <f t="shared" si="199"/>
        <v>84.497981808562969</v>
      </c>
      <c r="AS284" s="100">
        <f t="shared" si="200"/>
        <v>84.378930149614902</v>
      </c>
      <c r="AT284" s="100">
        <f t="shared" si="201"/>
        <v>84.580353764953159</v>
      </c>
      <c r="AU284" s="100">
        <f t="shared" si="202"/>
        <v>84.22785742510311</v>
      </c>
      <c r="AW284" s="65"/>
      <c r="AX284" s="71"/>
    </row>
    <row r="285" spans="1:50" ht="12" customHeight="1">
      <c r="B285" s="3"/>
      <c r="Q285" s="2"/>
      <c r="AA285" s="100"/>
      <c r="AB285" s="100"/>
      <c r="AC285" s="100"/>
      <c r="AD285" s="100"/>
      <c r="AE285" s="100"/>
      <c r="AG285" s="101"/>
      <c r="AN285" s="100"/>
      <c r="AO285" s="100"/>
      <c r="AP285" s="100"/>
      <c r="AQ285" s="100"/>
      <c r="AR285" s="100"/>
      <c r="AS285" s="100"/>
      <c r="AT285" s="100"/>
      <c r="AU285" s="100"/>
      <c r="AV285" s="100"/>
      <c r="AW285" s="65"/>
      <c r="AX285" s="71"/>
    </row>
    <row r="286" spans="1:50" ht="12" customHeight="1">
      <c r="B286" s="3"/>
      <c r="Q286" s="2"/>
      <c r="AA286" s="100"/>
      <c r="AB286" s="100"/>
      <c r="AC286" s="100"/>
      <c r="AD286" s="100"/>
      <c r="AE286" s="100"/>
      <c r="AG286" s="101"/>
      <c r="AN286" s="100"/>
      <c r="AO286" s="100"/>
      <c r="AP286" s="100"/>
      <c r="AQ286" s="100"/>
      <c r="AR286" s="100"/>
      <c r="AS286" s="100"/>
      <c r="AT286" s="100"/>
      <c r="AU286" s="100"/>
      <c r="AV286" s="100"/>
      <c r="AW286" s="65"/>
      <c r="AX286" s="71"/>
    </row>
    <row r="287" spans="1:50">
      <c r="B287" s="3"/>
      <c r="Q287" s="2"/>
      <c r="AA287" s="100"/>
      <c r="AB287" s="100"/>
      <c r="AC287" s="100"/>
      <c r="AD287" s="100"/>
      <c r="AE287" s="100"/>
      <c r="AG287" s="101"/>
      <c r="AN287" s="100"/>
      <c r="AO287" s="100"/>
      <c r="AP287" s="100"/>
      <c r="AQ287" s="100"/>
      <c r="AR287" s="100"/>
      <c r="AS287" s="100"/>
      <c r="AT287" s="100"/>
      <c r="AU287" s="100"/>
      <c r="AW287" s="65"/>
      <c r="AX287" s="71"/>
    </row>
    <row r="288" spans="1:50">
      <c r="B288" s="3"/>
      <c r="Q288" s="2"/>
      <c r="AA288" s="100"/>
      <c r="AB288" s="100"/>
      <c r="AC288" s="100"/>
      <c r="AD288" s="100"/>
      <c r="AE288" s="100"/>
      <c r="AG288" s="101"/>
      <c r="AN288" s="100"/>
      <c r="AO288" s="100"/>
      <c r="AP288" s="100"/>
      <c r="AQ288" s="100"/>
      <c r="AR288" s="100"/>
      <c r="AS288" s="100"/>
      <c r="AT288" s="100"/>
      <c r="AU288" s="100"/>
      <c r="AW288" s="65"/>
      <c r="AX288" s="71"/>
    </row>
    <row r="289" spans="2:50">
      <c r="B289" s="3"/>
      <c r="Q289" s="2"/>
      <c r="AA289" s="100"/>
      <c r="AB289" s="100"/>
      <c r="AC289" s="100"/>
      <c r="AD289" s="100"/>
      <c r="AE289" s="100"/>
      <c r="AG289" s="101"/>
      <c r="AN289" s="100"/>
      <c r="AO289" s="100"/>
      <c r="AP289" s="100"/>
      <c r="AQ289" s="100"/>
      <c r="AR289" s="100"/>
      <c r="AS289" s="100"/>
      <c r="AT289" s="100"/>
      <c r="AU289" s="100"/>
      <c r="AW289" s="65"/>
      <c r="AX289" s="71"/>
    </row>
    <row r="290" spans="2:50">
      <c r="B290" s="3"/>
      <c r="Q290" s="2"/>
      <c r="AA290" s="100"/>
      <c r="AB290" s="100"/>
      <c r="AC290" s="100"/>
      <c r="AD290" s="100"/>
      <c r="AE290" s="100"/>
      <c r="AG290" s="101"/>
      <c r="AN290" s="100"/>
      <c r="AO290" s="100"/>
      <c r="AP290" s="100"/>
      <c r="AQ290" s="100"/>
      <c r="AR290" s="100"/>
      <c r="AS290" s="100"/>
      <c r="AT290" s="100"/>
      <c r="AU290" s="100"/>
      <c r="AW290" s="65"/>
      <c r="AX290" s="71"/>
    </row>
    <row r="291" spans="2:50">
      <c r="B291" s="3"/>
      <c r="Q291" s="2"/>
      <c r="AA291" s="100"/>
      <c r="AB291" s="100"/>
      <c r="AC291" s="100"/>
      <c r="AD291" s="100"/>
      <c r="AE291" s="100"/>
      <c r="AG291" s="101"/>
      <c r="AN291" s="100"/>
      <c r="AO291" s="100"/>
      <c r="AP291" s="100"/>
      <c r="AQ291" s="100"/>
      <c r="AR291" s="100"/>
      <c r="AS291" s="100"/>
      <c r="AT291" s="100"/>
      <c r="AU291" s="100"/>
      <c r="AW291" s="65"/>
      <c r="AX291" s="71"/>
    </row>
    <row r="292" spans="2:50">
      <c r="B292" s="3"/>
      <c r="Q292" s="2"/>
      <c r="AA292" s="100"/>
      <c r="AB292" s="100"/>
      <c r="AC292" s="100"/>
      <c r="AD292" s="100"/>
      <c r="AE292" s="100"/>
      <c r="AG292" s="101"/>
      <c r="AN292" s="100"/>
      <c r="AO292" s="100"/>
      <c r="AP292" s="100"/>
      <c r="AQ292" s="100"/>
      <c r="AR292" s="100"/>
      <c r="AS292" s="100"/>
      <c r="AT292" s="100"/>
      <c r="AU292" s="100"/>
      <c r="AW292" s="65"/>
      <c r="AX292" s="71"/>
    </row>
    <row r="293" spans="2:50">
      <c r="B293" s="3"/>
      <c r="Q293" s="2"/>
      <c r="AA293" s="100"/>
      <c r="AB293" s="100"/>
      <c r="AC293" s="100"/>
      <c r="AD293" s="100"/>
      <c r="AE293" s="100"/>
      <c r="AG293" s="101"/>
      <c r="AN293" s="100"/>
      <c r="AO293" s="100"/>
      <c r="AP293" s="100"/>
      <c r="AQ293" s="100"/>
      <c r="AR293" s="100"/>
      <c r="AS293" s="100"/>
      <c r="AT293" s="100"/>
      <c r="AU293" s="100"/>
      <c r="AV293" s="100"/>
      <c r="AW293" s="65"/>
      <c r="AX293" s="71"/>
    </row>
    <row r="294" spans="2:50">
      <c r="B294" s="3"/>
      <c r="Q294" s="2"/>
      <c r="AA294" s="100"/>
      <c r="AB294" s="100"/>
      <c r="AC294" s="100"/>
      <c r="AD294" s="100"/>
      <c r="AE294" s="100"/>
      <c r="AG294" s="101"/>
      <c r="AN294" s="100"/>
      <c r="AO294" s="100"/>
      <c r="AP294" s="100"/>
      <c r="AQ294" s="100"/>
      <c r="AR294" s="100"/>
      <c r="AS294" s="100"/>
      <c r="AT294" s="100"/>
      <c r="AU294" s="100"/>
      <c r="AV294" s="100"/>
      <c r="AW294" s="65"/>
      <c r="AX294" s="71"/>
    </row>
    <row r="295" spans="2:50">
      <c r="B295" s="3"/>
      <c r="Q295" s="2"/>
      <c r="AA295" s="100"/>
      <c r="AB295" s="100"/>
      <c r="AC295" s="100"/>
      <c r="AD295" s="100"/>
      <c r="AE295" s="100"/>
      <c r="AG295" s="101"/>
      <c r="AN295" s="100"/>
      <c r="AO295" s="100"/>
      <c r="AP295" s="100"/>
      <c r="AQ295" s="100"/>
      <c r="AR295" s="100"/>
      <c r="AS295" s="100"/>
      <c r="AT295" s="100"/>
      <c r="AU295" s="100"/>
      <c r="AV295" s="100"/>
      <c r="AW295" s="65"/>
      <c r="AX295" s="71"/>
    </row>
    <row r="296" spans="2:50">
      <c r="B296" s="3"/>
      <c r="Q296" s="2"/>
      <c r="AA296" s="100"/>
      <c r="AB296" s="100"/>
      <c r="AC296" s="100"/>
      <c r="AD296" s="100"/>
      <c r="AE296" s="100"/>
      <c r="AG296" s="101"/>
      <c r="AN296" s="100"/>
      <c r="AO296" s="100"/>
      <c r="AP296" s="100"/>
      <c r="AQ296" s="100"/>
      <c r="AR296" s="100"/>
      <c r="AS296" s="100"/>
      <c r="AT296" s="100"/>
      <c r="AU296" s="100"/>
      <c r="AW296" s="65"/>
      <c r="AX296" s="71"/>
    </row>
    <row r="297" spans="2:50">
      <c r="B297" s="3"/>
      <c r="Q297" s="2"/>
      <c r="AA297" s="100"/>
      <c r="AB297" s="100"/>
      <c r="AC297" s="100"/>
      <c r="AD297" s="100"/>
      <c r="AE297" s="100"/>
      <c r="AG297" s="101"/>
      <c r="AN297" s="100"/>
      <c r="AO297" s="100"/>
      <c r="AP297" s="100"/>
      <c r="AQ297" s="100"/>
      <c r="AR297" s="100"/>
      <c r="AS297" s="100"/>
      <c r="AT297" s="100"/>
      <c r="AU297" s="100"/>
      <c r="AW297" s="65"/>
      <c r="AX297" s="71"/>
    </row>
    <row r="298" spans="2:50">
      <c r="B298" s="3"/>
      <c r="Q298" s="2"/>
      <c r="AA298" s="100"/>
      <c r="AB298" s="100"/>
      <c r="AC298" s="100"/>
      <c r="AD298" s="100"/>
      <c r="AE298" s="100"/>
      <c r="AG298" s="101"/>
      <c r="AN298" s="100"/>
      <c r="AO298" s="100"/>
      <c r="AP298" s="100"/>
      <c r="AQ298" s="100"/>
      <c r="AR298" s="100"/>
      <c r="AS298" s="100"/>
      <c r="AT298" s="100"/>
      <c r="AU298" s="100"/>
      <c r="AW298" s="65"/>
      <c r="AX298" s="71"/>
    </row>
    <row r="299" spans="2:50">
      <c r="B299" s="3"/>
      <c r="Q299" s="2"/>
      <c r="AA299" s="100"/>
      <c r="AB299" s="100"/>
      <c r="AC299" s="100"/>
      <c r="AD299" s="100"/>
      <c r="AE299" s="100"/>
      <c r="AG299" s="101"/>
      <c r="AN299" s="100"/>
      <c r="AO299" s="100"/>
      <c r="AP299" s="100"/>
      <c r="AQ299" s="100"/>
      <c r="AR299" s="100"/>
      <c r="AS299" s="100"/>
      <c r="AT299" s="100"/>
      <c r="AU299" s="100"/>
      <c r="AW299" s="65"/>
      <c r="AX299" s="71"/>
    </row>
    <row r="300" spans="2:50">
      <c r="B300" s="3"/>
      <c r="Q300" s="2"/>
      <c r="AA300" s="100"/>
      <c r="AB300" s="100"/>
      <c r="AC300" s="100"/>
      <c r="AD300" s="100"/>
      <c r="AE300" s="100"/>
      <c r="AG300" s="101"/>
      <c r="AN300" s="100"/>
      <c r="AO300" s="100"/>
      <c r="AP300" s="100"/>
      <c r="AQ300" s="100"/>
      <c r="AR300" s="100"/>
      <c r="AS300" s="100"/>
      <c r="AT300" s="100"/>
      <c r="AU300" s="100"/>
      <c r="AW300" s="65"/>
      <c r="AX300" s="71"/>
    </row>
    <row r="301" spans="2:50">
      <c r="B301" s="3"/>
      <c r="Q301" s="2"/>
      <c r="AA301" s="100"/>
      <c r="AB301" s="100"/>
      <c r="AC301" s="100"/>
      <c r="AD301" s="100"/>
      <c r="AE301" s="100"/>
      <c r="AG301" s="101"/>
      <c r="AN301" s="100"/>
      <c r="AO301" s="100"/>
      <c r="AP301" s="100"/>
      <c r="AQ301" s="100"/>
      <c r="AR301" s="100"/>
      <c r="AS301" s="100"/>
      <c r="AT301" s="100"/>
      <c r="AU301" s="100"/>
      <c r="AW301" s="65"/>
      <c r="AX301" s="71"/>
    </row>
    <row r="302" spans="2:50">
      <c r="B302" s="3"/>
      <c r="Q302" s="2"/>
      <c r="AA302" s="100"/>
      <c r="AB302" s="100"/>
      <c r="AC302" s="100"/>
      <c r="AD302" s="100"/>
      <c r="AE302" s="100"/>
      <c r="AG302" s="101"/>
      <c r="AN302" s="100"/>
      <c r="AO302" s="100"/>
      <c r="AP302" s="100"/>
      <c r="AQ302" s="100"/>
      <c r="AR302" s="100"/>
      <c r="AS302" s="100"/>
      <c r="AT302" s="100"/>
      <c r="AU302" s="100"/>
      <c r="AW302" s="65"/>
      <c r="AX302" s="71"/>
    </row>
    <row r="303" spans="2:50">
      <c r="B303" s="3"/>
      <c r="Q303" s="2"/>
      <c r="AA303" s="100"/>
      <c r="AB303" s="100"/>
      <c r="AC303" s="100"/>
      <c r="AD303" s="100"/>
      <c r="AE303" s="100"/>
      <c r="AG303" s="101"/>
      <c r="AN303" s="100"/>
      <c r="AO303" s="100"/>
      <c r="AP303" s="100"/>
      <c r="AQ303" s="100"/>
      <c r="AR303" s="100"/>
      <c r="AS303" s="100"/>
      <c r="AT303" s="100"/>
      <c r="AU303" s="100"/>
      <c r="AV303" s="100"/>
      <c r="AW303" s="65"/>
      <c r="AX303" s="71"/>
    </row>
    <row r="304" spans="2:50">
      <c r="B304" s="3"/>
      <c r="Q304" s="2"/>
      <c r="AA304" s="100"/>
      <c r="AB304" s="100"/>
      <c r="AC304" s="100"/>
      <c r="AD304" s="100"/>
      <c r="AE304" s="100"/>
      <c r="AG304" s="101"/>
      <c r="AN304" s="100"/>
      <c r="AO304" s="100"/>
      <c r="AP304" s="100"/>
      <c r="AQ304" s="100"/>
      <c r="AR304" s="100"/>
      <c r="AS304" s="100"/>
      <c r="AT304" s="100"/>
      <c r="AU304" s="100"/>
      <c r="AV304" s="100"/>
      <c r="AW304" s="65"/>
      <c r="AX304" s="71"/>
    </row>
    <row r="305" spans="2:50">
      <c r="B305" s="3"/>
      <c r="Q305" s="2"/>
      <c r="AA305" s="100"/>
      <c r="AB305" s="100"/>
      <c r="AC305" s="100"/>
      <c r="AD305" s="100"/>
      <c r="AE305" s="100"/>
      <c r="AG305" s="101"/>
      <c r="AN305" s="100"/>
      <c r="AO305" s="100"/>
      <c r="AP305" s="100"/>
      <c r="AQ305" s="100"/>
      <c r="AR305" s="100"/>
      <c r="AS305" s="100"/>
      <c r="AT305" s="100"/>
      <c r="AU305" s="100"/>
      <c r="AV305" s="100"/>
      <c r="AW305" s="65"/>
      <c r="AX305" s="71"/>
    </row>
    <row r="306" spans="2:50">
      <c r="B306" s="3"/>
      <c r="Q306" s="2"/>
      <c r="AA306" s="100"/>
      <c r="AB306" s="100"/>
      <c r="AC306" s="100"/>
      <c r="AD306" s="100"/>
      <c r="AE306" s="100"/>
      <c r="AG306" s="101"/>
      <c r="AN306" s="100"/>
      <c r="AO306" s="100"/>
      <c r="AP306" s="100"/>
      <c r="AQ306" s="100"/>
      <c r="AR306" s="100"/>
      <c r="AS306" s="100"/>
      <c r="AT306" s="100"/>
      <c r="AU306" s="100"/>
      <c r="AW306" s="65"/>
      <c r="AX306" s="71"/>
    </row>
    <row r="307" spans="2:50">
      <c r="B307" s="3"/>
      <c r="Q307" s="2"/>
      <c r="AA307" s="100"/>
      <c r="AB307" s="100"/>
      <c r="AC307" s="100"/>
      <c r="AD307" s="100"/>
      <c r="AE307" s="100"/>
      <c r="AG307" s="101"/>
      <c r="AN307" s="100"/>
      <c r="AO307" s="100"/>
      <c r="AP307" s="100"/>
      <c r="AQ307" s="100"/>
      <c r="AR307" s="100"/>
      <c r="AS307" s="100"/>
      <c r="AT307" s="100"/>
      <c r="AU307" s="100"/>
      <c r="AW307" s="65"/>
      <c r="AX307" s="71"/>
    </row>
    <row r="308" spans="2:50">
      <c r="B308" s="3"/>
      <c r="Q308" s="2"/>
      <c r="AA308" s="100"/>
      <c r="AB308" s="100"/>
      <c r="AC308" s="100"/>
      <c r="AD308" s="100"/>
      <c r="AE308" s="100"/>
      <c r="AG308" s="101"/>
      <c r="AN308" s="100"/>
      <c r="AO308" s="100"/>
      <c r="AP308" s="100"/>
      <c r="AQ308" s="100"/>
      <c r="AR308" s="100"/>
      <c r="AS308" s="100"/>
      <c r="AT308" s="100"/>
      <c r="AU308" s="100"/>
      <c r="AW308" s="65"/>
      <c r="AX308" s="71"/>
    </row>
    <row r="309" spans="2:50">
      <c r="B309" s="3"/>
      <c r="Q309" s="2"/>
      <c r="AA309" s="100"/>
      <c r="AB309" s="100"/>
      <c r="AC309" s="100"/>
      <c r="AD309" s="100"/>
      <c r="AE309" s="100"/>
      <c r="AG309" s="101"/>
      <c r="AN309" s="100"/>
      <c r="AO309" s="100"/>
      <c r="AP309" s="100"/>
      <c r="AQ309" s="100"/>
      <c r="AR309" s="100"/>
      <c r="AS309" s="100"/>
      <c r="AT309" s="100"/>
      <c r="AU309" s="100"/>
      <c r="AW309" s="65"/>
      <c r="AX309" s="71"/>
    </row>
    <row r="310" spans="2:50">
      <c r="B310" s="3"/>
      <c r="Q310" s="2"/>
      <c r="AA310" s="100"/>
      <c r="AB310" s="100"/>
      <c r="AC310" s="100"/>
      <c r="AD310" s="100"/>
      <c r="AE310" s="100"/>
      <c r="AG310" s="101"/>
      <c r="AN310" s="100"/>
      <c r="AO310" s="100"/>
      <c r="AP310" s="100"/>
      <c r="AQ310" s="100"/>
      <c r="AR310" s="100"/>
      <c r="AS310" s="100"/>
      <c r="AT310" s="100"/>
      <c r="AU310" s="100"/>
      <c r="AW310" s="65"/>
      <c r="AX310" s="71"/>
    </row>
    <row r="311" spans="2:50">
      <c r="B311" s="3"/>
      <c r="Q311" s="2"/>
      <c r="AA311" s="100"/>
      <c r="AB311" s="100"/>
      <c r="AC311" s="100"/>
      <c r="AD311" s="100"/>
      <c r="AE311" s="100"/>
      <c r="AG311" s="101"/>
      <c r="AN311" s="100"/>
      <c r="AO311" s="100"/>
      <c r="AP311" s="100"/>
      <c r="AQ311" s="100"/>
      <c r="AR311" s="100"/>
      <c r="AS311" s="100"/>
      <c r="AT311" s="100"/>
      <c r="AU311" s="100"/>
      <c r="AW311" s="65"/>
      <c r="AX311" s="71"/>
    </row>
    <row r="312" spans="2:50">
      <c r="B312" s="3"/>
      <c r="Q312" s="2"/>
      <c r="AA312" s="100"/>
      <c r="AB312" s="100"/>
      <c r="AC312" s="100"/>
      <c r="AD312" s="100"/>
      <c r="AE312" s="100"/>
      <c r="AG312" s="101"/>
      <c r="AN312" s="100"/>
      <c r="AO312" s="100"/>
      <c r="AP312" s="100"/>
      <c r="AQ312" s="100"/>
      <c r="AR312" s="100"/>
      <c r="AS312" s="100"/>
      <c r="AT312" s="100"/>
      <c r="AU312" s="100"/>
      <c r="AW312" s="65"/>
      <c r="AX312" s="71"/>
    </row>
    <row r="313" spans="2:50">
      <c r="Q313" s="2"/>
      <c r="AA313" s="100"/>
      <c r="AB313" s="100"/>
      <c r="AC313" s="100"/>
      <c r="AD313" s="100"/>
      <c r="AE313" s="100"/>
      <c r="AG313" s="101"/>
      <c r="AN313" s="100"/>
      <c r="AO313" s="100"/>
      <c r="AP313" s="100"/>
      <c r="AQ313" s="100"/>
      <c r="AR313" s="100"/>
      <c r="AS313" s="100"/>
      <c r="AT313" s="100"/>
      <c r="AU313" s="100"/>
      <c r="AW313" s="65"/>
      <c r="AX313" s="71"/>
    </row>
    <row r="314" spans="2:50">
      <c r="Q314" s="2"/>
      <c r="AA314" s="100"/>
      <c r="AB314" s="100"/>
      <c r="AC314" s="100"/>
      <c r="AD314" s="100"/>
      <c r="AE314" s="100"/>
      <c r="AG314" s="101"/>
      <c r="AN314" s="100"/>
      <c r="AO314" s="100"/>
      <c r="AP314" s="100"/>
      <c r="AQ314" s="100"/>
      <c r="AR314" s="100"/>
      <c r="AS314" s="100"/>
      <c r="AT314" s="100"/>
      <c r="AU314" s="100"/>
      <c r="AW314" s="65"/>
      <c r="AX314" s="71"/>
    </row>
    <row r="315" spans="2:50">
      <c r="Q315" s="2"/>
      <c r="AA315" s="100"/>
      <c r="AB315" s="100"/>
      <c r="AC315" s="100"/>
      <c r="AD315" s="100"/>
      <c r="AE315" s="100"/>
      <c r="AG315" s="101"/>
      <c r="AN315" s="100"/>
      <c r="AO315" s="100"/>
      <c r="AP315" s="100"/>
      <c r="AQ315" s="100"/>
      <c r="AR315" s="100"/>
      <c r="AS315" s="100"/>
      <c r="AT315" s="100"/>
      <c r="AU315" s="100"/>
      <c r="AW315" s="65"/>
      <c r="AX315" s="71"/>
    </row>
    <row r="316" spans="2:50">
      <c r="Q316" s="2"/>
      <c r="AA316" s="100"/>
      <c r="AB316" s="100"/>
      <c r="AC316" s="100"/>
      <c r="AD316" s="100"/>
      <c r="AE316" s="100"/>
      <c r="AG316" s="101"/>
      <c r="AN316" s="100"/>
      <c r="AO316" s="100"/>
      <c r="AP316" s="100"/>
      <c r="AQ316" s="100"/>
      <c r="AR316" s="100"/>
      <c r="AS316" s="100"/>
      <c r="AT316" s="100"/>
      <c r="AU316" s="100"/>
      <c r="AW316" s="65"/>
      <c r="AX316" s="71"/>
    </row>
    <row r="317" spans="2:50">
      <c r="Q317" s="2"/>
      <c r="AA317" s="100"/>
      <c r="AB317" s="100"/>
      <c r="AC317" s="100"/>
      <c r="AD317" s="100"/>
      <c r="AE317" s="100"/>
      <c r="AG317" s="101"/>
      <c r="AN317" s="100"/>
      <c r="AO317" s="100"/>
      <c r="AP317" s="100"/>
      <c r="AQ317" s="100"/>
      <c r="AR317" s="100"/>
      <c r="AS317" s="100"/>
      <c r="AT317" s="100"/>
      <c r="AU317" s="100"/>
      <c r="AW317" s="65"/>
      <c r="AX317" s="71"/>
    </row>
    <row r="318" spans="2:50">
      <c r="Q318" s="2"/>
      <c r="AA318" s="100"/>
      <c r="AB318" s="100"/>
      <c r="AC318" s="100"/>
      <c r="AD318" s="100"/>
      <c r="AE318" s="100"/>
      <c r="AG318" s="101"/>
      <c r="AN318" s="100"/>
      <c r="AO318" s="100"/>
      <c r="AP318" s="100"/>
      <c r="AQ318" s="100"/>
      <c r="AR318" s="100"/>
      <c r="AS318" s="100"/>
      <c r="AT318" s="100"/>
      <c r="AU318" s="100"/>
      <c r="AW318" s="65"/>
      <c r="AX318" s="71"/>
    </row>
    <row r="319" spans="2:50">
      <c r="Q319" s="2"/>
      <c r="AA319" s="100"/>
      <c r="AB319" s="100"/>
      <c r="AC319" s="100"/>
      <c r="AD319" s="100"/>
      <c r="AE319" s="100"/>
      <c r="AG319" s="101"/>
      <c r="AN319" s="100"/>
      <c r="AO319" s="100"/>
      <c r="AP319" s="100"/>
      <c r="AQ319" s="100"/>
      <c r="AR319" s="100"/>
      <c r="AS319" s="100"/>
      <c r="AT319" s="100"/>
      <c r="AU319" s="100"/>
      <c r="AW319" s="65"/>
      <c r="AX319" s="71"/>
    </row>
    <row r="320" spans="2:50">
      <c r="Q320" s="2"/>
      <c r="AA320" s="100"/>
      <c r="AB320" s="100"/>
      <c r="AC320" s="100"/>
      <c r="AD320" s="100"/>
      <c r="AE320" s="100"/>
      <c r="AG320" s="101"/>
      <c r="AN320" s="100"/>
      <c r="AO320" s="100"/>
      <c r="AP320" s="100"/>
      <c r="AQ320" s="100"/>
      <c r="AR320" s="100"/>
      <c r="AS320" s="100"/>
      <c r="AT320" s="100"/>
      <c r="AU320" s="100"/>
      <c r="AW320" s="65"/>
      <c r="AX320" s="71"/>
    </row>
    <row r="321" spans="17:50">
      <c r="Q321" s="2"/>
      <c r="AA321" s="100"/>
      <c r="AB321" s="100"/>
      <c r="AC321" s="100"/>
      <c r="AD321" s="100"/>
      <c r="AE321" s="100"/>
      <c r="AG321" s="101"/>
      <c r="AN321" s="100"/>
      <c r="AO321" s="100"/>
      <c r="AP321" s="100"/>
      <c r="AQ321" s="100"/>
      <c r="AR321" s="100"/>
      <c r="AS321" s="100"/>
      <c r="AT321" s="100"/>
      <c r="AU321" s="100"/>
      <c r="AV321" s="100"/>
      <c r="AW321" s="65"/>
      <c r="AX321" s="71"/>
    </row>
    <row r="322" spans="17:50">
      <c r="Q322" s="2"/>
      <c r="AA322" s="100"/>
      <c r="AB322" s="100"/>
      <c r="AC322" s="100"/>
      <c r="AD322" s="100"/>
      <c r="AE322" s="100"/>
      <c r="AG322" s="101"/>
      <c r="AN322" s="100"/>
      <c r="AO322" s="100"/>
      <c r="AP322" s="100"/>
      <c r="AQ322" s="100"/>
      <c r="AR322" s="100"/>
      <c r="AS322" s="100"/>
      <c r="AT322" s="100"/>
      <c r="AU322" s="100"/>
      <c r="AW322" s="65"/>
      <c r="AX322" s="71"/>
    </row>
    <row r="323" spans="17:50">
      <c r="Q323" s="2"/>
      <c r="AA323" s="100"/>
      <c r="AB323" s="100"/>
      <c r="AC323" s="100"/>
      <c r="AD323" s="100"/>
      <c r="AE323" s="100"/>
      <c r="AG323" s="101"/>
      <c r="AN323" s="100"/>
      <c r="AO323" s="100"/>
      <c r="AP323" s="100"/>
      <c r="AQ323" s="100"/>
      <c r="AR323" s="100"/>
      <c r="AS323" s="100"/>
      <c r="AT323" s="100"/>
      <c r="AU323" s="100"/>
      <c r="AW323" s="65"/>
      <c r="AX323" s="71"/>
    </row>
    <row r="324" spans="17:50">
      <c r="Q324" s="2"/>
      <c r="AA324" s="100"/>
      <c r="AB324" s="100"/>
      <c r="AC324" s="100"/>
      <c r="AD324" s="100"/>
      <c r="AE324" s="100"/>
      <c r="AG324" s="101"/>
      <c r="AN324" s="100"/>
      <c r="AO324" s="100"/>
      <c r="AP324" s="100"/>
      <c r="AQ324" s="100"/>
      <c r="AR324" s="100"/>
      <c r="AS324" s="100"/>
      <c r="AT324" s="100"/>
      <c r="AU324" s="100"/>
      <c r="AW324" s="65"/>
      <c r="AX324" s="71"/>
    </row>
    <row r="325" spans="17:50">
      <c r="Q325" s="2"/>
      <c r="AA325" s="100"/>
      <c r="AB325" s="100"/>
      <c r="AC325" s="100"/>
      <c r="AD325" s="100"/>
      <c r="AE325" s="100"/>
      <c r="AG325" s="101"/>
      <c r="AN325" s="100"/>
      <c r="AO325" s="100"/>
      <c r="AP325" s="100"/>
      <c r="AQ325" s="100"/>
      <c r="AR325" s="100"/>
      <c r="AS325" s="100"/>
      <c r="AT325" s="100"/>
      <c r="AU325" s="100"/>
      <c r="AW325" s="65"/>
      <c r="AX325" s="71"/>
    </row>
    <row r="326" spans="17:50">
      <c r="Q326" s="2"/>
      <c r="AA326" s="100"/>
      <c r="AB326" s="100"/>
      <c r="AC326" s="100"/>
      <c r="AD326" s="100"/>
      <c r="AE326" s="100"/>
      <c r="AG326" s="101"/>
      <c r="AN326" s="100"/>
      <c r="AO326" s="100"/>
      <c r="AP326" s="100"/>
      <c r="AQ326" s="100"/>
      <c r="AR326" s="100"/>
      <c r="AS326" s="100"/>
      <c r="AT326" s="100"/>
      <c r="AU326" s="100"/>
      <c r="AW326" s="65"/>
      <c r="AX326" s="71"/>
    </row>
    <row r="327" spans="17:50">
      <c r="Q327" s="2"/>
      <c r="AA327" s="100"/>
      <c r="AB327" s="100"/>
      <c r="AC327" s="100"/>
      <c r="AD327" s="100"/>
      <c r="AE327" s="100"/>
      <c r="AG327" s="101"/>
      <c r="AN327" s="100"/>
      <c r="AO327" s="100"/>
      <c r="AP327" s="100"/>
      <c r="AQ327" s="100"/>
      <c r="AR327" s="100"/>
      <c r="AS327" s="100"/>
      <c r="AT327" s="100"/>
      <c r="AU327" s="100"/>
      <c r="AW327" s="65"/>
      <c r="AX327" s="71"/>
    </row>
    <row r="328" spans="17:50">
      <c r="Q328" s="2"/>
      <c r="AA328" s="100"/>
      <c r="AB328" s="100"/>
      <c r="AC328" s="100"/>
      <c r="AD328" s="100"/>
      <c r="AE328" s="100"/>
      <c r="AG328" s="101"/>
      <c r="AN328" s="100"/>
      <c r="AO328" s="100"/>
      <c r="AP328" s="100"/>
      <c r="AQ328" s="100"/>
      <c r="AR328" s="100"/>
      <c r="AS328" s="100"/>
      <c r="AT328" s="100"/>
      <c r="AU328" s="100"/>
      <c r="AW328" s="65"/>
      <c r="AX328" s="71"/>
    </row>
    <row r="329" spans="17:50">
      <c r="Q329" s="2"/>
      <c r="AA329" s="100"/>
      <c r="AB329" s="100"/>
      <c r="AC329" s="100"/>
      <c r="AD329" s="100"/>
      <c r="AE329" s="100"/>
      <c r="AG329" s="101"/>
      <c r="AN329" s="100"/>
      <c r="AO329" s="100"/>
      <c r="AP329" s="100"/>
      <c r="AQ329" s="100"/>
      <c r="AR329" s="100"/>
      <c r="AS329" s="100"/>
      <c r="AT329" s="100"/>
      <c r="AU329" s="100"/>
      <c r="AW329" s="65"/>
      <c r="AX329" s="71"/>
    </row>
    <row r="330" spans="17:50">
      <c r="Q330" s="2"/>
      <c r="AA330" s="100"/>
      <c r="AB330" s="100"/>
      <c r="AC330" s="100"/>
      <c r="AD330" s="100"/>
      <c r="AE330" s="100"/>
      <c r="AG330" s="101"/>
      <c r="AN330" s="100"/>
      <c r="AO330" s="100"/>
      <c r="AP330" s="100"/>
      <c r="AQ330" s="100"/>
      <c r="AR330" s="100"/>
      <c r="AS330" s="100"/>
      <c r="AT330" s="100"/>
      <c r="AU330" s="100"/>
      <c r="AW330" s="65"/>
      <c r="AX330" s="71"/>
    </row>
    <row r="331" spans="17:50">
      <c r="Q331" s="2"/>
      <c r="AA331" s="100"/>
      <c r="AB331" s="100"/>
      <c r="AC331" s="100"/>
      <c r="AD331" s="100"/>
      <c r="AE331" s="100"/>
      <c r="AG331" s="101"/>
      <c r="AN331" s="100"/>
      <c r="AO331" s="100"/>
      <c r="AP331" s="100"/>
      <c r="AQ331" s="100"/>
      <c r="AR331" s="100"/>
      <c r="AS331" s="100"/>
      <c r="AT331" s="100"/>
      <c r="AU331" s="100"/>
      <c r="AW331" s="65"/>
      <c r="AX331" s="71"/>
    </row>
    <row r="332" spans="17:50">
      <c r="Q332" s="2"/>
      <c r="AA332" s="100"/>
      <c r="AB332" s="100"/>
      <c r="AC332" s="100"/>
      <c r="AD332" s="100"/>
      <c r="AE332" s="100"/>
      <c r="AG332" s="101"/>
      <c r="AN332" s="100"/>
      <c r="AO332" s="100"/>
      <c r="AP332" s="100"/>
      <c r="AQ332" s="100"/>
      <c r="AR332" s="100"/>
      <c r="AS332" s="100"/>
      <c r="AT332" s="100"/>
      <c r="AU332" s="100"/>
      <c r="AW332" s="65"/>
      <c r="AX332" s="71"/>
    </row>
    <row r="333" spans="17:50">
      <c r="Q333" s="2"/>
      <c r="AA333" s="100"/>
      <c r="AB333" s="100"/>
      <c r="AC333" s="100"/>
      <c r="AD333" s="100"/>
      <c r="AE333" s="100"/>
      <c r="AG333" s="101"/>
      <c r="AN333" s="100"/>
      <c r="AO333" s="100"/>
      <c r="AP333" s="100"/>
      <c r="AQ333" s="100"/>
      <c r="AR333" s="100"/>
      <c r="AS333" s="100"/>
      <c r="AT333" s="100"/>
      <c r="AU333" s="100"/>
      <c r="AW333" s="65"/>
      <c r="AX333" s="71"/>
    </row>
    <row r="334" spans="17:50">
      <c r="Q334" s="2"/>
      <c r="AA334" s="100"/>
      <c r="AB334" s="100"/>
      <c r="AC334" s="100"/>
      <c r="AD334" s="100"/>
      <c r="AE334" s="100"/>
      <c r="AG334" s="101"/>
      <c r="AN334" s="100"/>
      <c r="AO334" s="100"/>
      <c r="AP334" s="100"/>
      <c r="AQ334" s="100"/>
      <c r="AR334" s="100"/>
      <c r="AS334" s="100"/>
      <c r="AT334" s="100"/>
      <c r="AU334" s="100"/>
      <c r="AW334" s="65"/>
      <c r="AX334" s="71"/>
    </row>
    <row r="335" spans="17:50">
      <c r="Q335" s="2"/>
      <c r="AA335" s="100"/>
      <c r="AB335" s="100"/>
      <c r="AC335" s="100"/>
      <c r="AD335" s="100"/>
      <c r="AE335" s="100"/>
      <c r="AG335" s="101"/>
      <c r="AN335" s="100"/>
      <c r="AO335" s="100"/>
      <c r="AP335" s="100"/>
      <c r="AQ335" s="100"/>
      <c r="AR335" s="100"/>
      <c r="AS335" s="100"/>
      <c r="AT335" s="100"/>
      <c r="AU335" s="100"/>
      <c r="AV335" s="100"/>
      <c r="AW335" s="65"/>
      <c r="AX335" s="71"/>
    </row>
    <row r="336" spans="17:50">
      <c r="Q336" s="2"/>
      <c r="AA336" s="100"/>
      <c r="AB336" s="100"/>
      <c r="AC336" s="100"/>
      <c r="AD336" s="100"/>
      <c r="AE336" s="100"/>
      <c r="AG336" s="101"/>
      <c r="AN336" s="100"/>
      <c r="AO336" s="100"/>
      <c r="AP336" s="100"/>
      <c r="AQ336" s="100"/>
      <c r="AR336" s="100"/>
      <c r="AS336" s="100"/>
      <c r="AT336" s="100"/>
      <c r="AU336" s="100"/>
      <c r="AW336" s="65"/>
      <c r="AX336" s="71"/>
    </row>
    <row r="337" spans="17:50">
      <c r="Q337" s="2"/>
      <c r="AA337" s="100"/>
      <c r="AB337" s="100"/>
      <c r="AC337" s="100"/>
      <c r="AD337" s="100"/>
      <c r="AE337" s="100"/>
      <c r="AG337" s="101"/>
      <c r="AN337" s="100"/>
      <c r="AO337" s="100"/>
      <c r="AP337" s="100"/>
      <c r="AQ337" s="100"/>
      <c r="AR337" s="100"/>
      <c r="AS337" s="100"/>
      <c r="AT337" s="100"/>
      <c r="AU337" s="100"/>
      <c r="AW337" s="65"/>
      <c r="AX337" s="71"/>
    </row>
    <row r="338" spans="17:50">
      <c r="Q338" s="2"/>
      <c r="AA338" s="100"/>
      <c r="AB338" s="100"/>
      <c r="AC338" s="100"/>
      <c r="AD338" s="100"/>
      <c r="AE338" s="100"/>
      <c r="AG338" s="101"/>
      <c r="AN338" s="100"/>
      <c r="AO338" s="100"/>
      <c r="AP338" s="100"/>
      <c r="AQ338" s="100"/>
      <c r="AR338" s="100"/>
      <c r="AS338" s="100"/>
      <c r="AT338" s="100"/>
      <c r="AU338" s="100"/>
      <c r="AW338" s="65"/>
      <c r="AX338" s="71"/>
    </row>
    <row r="339" spans="17:50">
      <c r="Q339" s="2"/>
      <c r="AA339" s="100"/>
      <c r="AB339" s="100"/>
      <c r="AC339" s="100"/>
      <c r="AD339" s="100"/>
      <c r="AE339" s="100"/>
      <c r="AG339" s="101"/>
      <c r="AN339" s="100"/>
      <c r="AO339" s="100"/>
      <c r="AP339" s="100"/>
      <c r="AQ339" s="100"/>
      <c r="AR339" s="100"/>
      <c r="AS339" s="100"/>
      <c r="AT339" s="100"/>
      <c r="AU339" s="100"/>
      <c r="AW339" s="65"/>
      <c r="AX339" s="71"/>
    </row>
    <row r="340" spans="17:50">
      <c r="Q340" s="2"/>
      <c r="AA340" s="100"/>
      <c r="AB340" s="100"/>
      <c r="AC340" s="100"/>
      <c r="AD340" s="100"/>
      <c r="AE340" s="100"/>
      <c r="AG340" s="101"/>
      <c r="AN340" s="100"/>
      <c r="AO340" s="100"/>
      <c r="AP340" s="100"/>
      <c r="AQ340" s="100"/>
      <c r="AR340" s="100"/>
      <c r="AS340" s="100"/>
      <c r="AT340" s="100"/>
      <c r="AU340" s="100"/>
      <c r="AW340" s="65"/>
      <c r="AX340" s="71"/>
    </row>
    <row r="341" spans="17:50">
      <c r="Q341" s="2"/>
      <c r="AA341" s="100"/>
      <c r="AB341" s="100"/>
      <c r="AC341" s="100"/>
      <c r="AD341" s="100"/>
      <c r="AE341" s="100"/>
      <c r="AG341" s="101"/>
      <c r="AN341" s="100"/>
      <c r="AO341" s="100"/>
      <c r="AP341" s="100"/>
      <c r="AQ341" s="100"/>
      <c r="AR341" s="100"/>
      <c r="AS341" s="100"/>
      <c r="AT341" s="100"/>
      <c r="AU341" s="100"/>
      <c r="AW341" s="65"/>
      <c r="AX341" s="71"/>
    </row>
    <row r="342" spans="17:50">
      <c r="Q342" s="2"/>
      <c r="AA342" s="100"/>
      <c r="AB342" s="100"/>
      <c r="AC342" s="100"/>
      <c r="AD342" s="100"/>
      <c r="AE342" s="100"/>
      <c r="AG342" s="101"/>
      <c r="AN342" s="100"/>
      <c r="AO342" s="100"/>
      <c r="AP342" s="100"/>
      <c r="AQ342" s="100"/>
      <c r="AR342" s="100"/>
      <c r="AS342" s="100"/>
      <c r="AT342" s="100"/>
      <c r="AU342" s="100"/>
      <c r="AW342" s="65"/>
      <c r="AX342" s="71"/>
    </row>
    <row r="343" spans="17:50">
      <c r="Q343" s="2"/>
      <c r="AA343" s="100"/>
      <c r="AB343" s="100"/>
      <c r="AC343" s="100"/>
      <c r="AD343" s="100"/>
      <c r="AE343" s="100"/>
      <c r="AG343" s="101"/>
      <c r="AN343" s="100"/>
      <c r="AO343" s="100"/>
      <c r="AP343" s="100"/>
      <c r="AQ343" s="100"/>
      <c r="AR343" s="100"/>
      <c r="AS343" s="100"/>
      <c r="AT343" s="100"/>
      <c r="AU343" s="100"/>
      <c r="AW343" s="65"/>
      <c r="AX343" s="71"/>
    </row>
    <row r="344" spans="17:50">
      <c r="Q344" s="2"/>
      <c r="AA344" s="100"/>
      <c r="AB344" s="100"/>
      <c r="AC344" s="100"/>
      <c r="AD344" s="100"/>
      <c r="AE344" s="100"/>
      <c r="AG344" s="101"/>
      <c r="AN344" s="100"/>
      <c r="AO344" s="100"/>
      <c r="AP344" s="100"/>
      <c r="AQ344" s="100"/>
      <c r="AR344" s="100"/>
      <c r="AS344" s="100"/>
      <c r="AT344" s="100"/>
      <c r="AU344" s="100"/>
      <c r="AW344" s="65"/>
      <c r="AX344" s="71"/>
    </row>
    <row r="345" spans="17:50">
      <c r="Q345" s="2"/>
      <c r="AA345" s="100"/>
      <c r="AB345" s="100"/>
      <c r="AC345" s="100"/>
      <c r="AD345" s="100"/>
      <c r="AE345" s="100"/>
      <c r="AG345" s="101"/>
      <c r="AN345" s="100"/>
      <c r="AO345" s="100"/>
      <c r="AP345" s="100"/>
      <c r="AQ345" s="100"/>
      <c r="AR345" s="100"/>
      <c r="AS345" s="100"/>
      <c r="AT345" s="100"/>
      <c r="AU345" s="100"/>
      <c r="AW345" s="65"/>
      <c r="AX345" s="71"/>
    </row>
    <row r="346" spans="17:50">
      <c r="Q346" s="2"/>
      <c r="AA346" s="100"/>
      <c r="AB346" s="100"/>
      <c r="AC346" s="100"/>
      <c r="AD346" s="100"/>
      <c r="AE346" s="100"/>
      <c r="AG346" s="101"/>
      <c r="AN346" s="100"/>
      <c r="AO346" s="100"/>
      <c r="AP346" s="100"/>
      <c r="AQ346" s="100"/>
      <c r="AR346" s="100"/>
      <c r="AS346" s="100"/>
      <c r="AT346" s="100"/>
      <c r="AU346" s="100"/>
      <c r="AW346" s="65"/>
      <c r="AX346" s="71"/>
    </row>
    <row r="347" spans="17:50">
      <c r="Q347" s="2"/>
      <c r="AA347" s="100"/>
      <c r="AB347" s="100"/>
      <c r="AC347" s="100"/>
      <c r="AD347" s="100"/>
      <c r="AE347" s="100"/>
      <c r="AG347" s="101"/>
      <c r="AN347" s="100"/>
      <c r="AO347" s="100"/>
      <c r="AP347" s="100"/>
      <c r="AQ347" s="100"/>
      <c r="AR347" s="100"/>
      <c r="AS347" s="100"/>
      <c r="AT347" s="100"/>
      <c r="AU347" s="100"/>
      <c r="AW347" s="65"/>
      <c r="AX347" s="71"/>
    </row>
    <row r="348" spans="17:50">
      <c r="Q348" s="2"/>
      <c r="AA348" s="100"/>
      <c r="AB348" s="100"/>
      <c r="AC348" s="100"/>
      <c r="AD348" s="100"/>
      <c r="AE348" s="100"/>
      <c r="AG348" s="101"/>
      <c r="AN348" s="100"/>
      <c r="AO348" s="100"/>
      <c r="AP348" s="100"/>
      <c r="AQ348" s="100"/>
      <c r="AR348" s="100"/>
      <c r="AS348" s="100"/>
      <c r="AT348" s="100"/>
      <c r="AU348" s="100"/>
      <c r="AW348" s="65"/>
      <c r="AX348" s="71"/>
    </row>
    <row r="349" spans="17:50">
      <c r="Q349" s="2"/>
      <c r="AA349" s="100"/>
      <c r="AB349" s="100"/>
      <c r="AC349" s="100"/>
      <c r="AD349" s="100"/>
      <c r="AE349" s="100"/>
      <c r="AG349" s="101"/>
      <c r="AN349" s="100"/>
      <c r="AO349" s="100"/>
      <c r="AP349" s="100"/>
      <c r="AQ349" s="100"/>
      <c r="AR349" s="100"/>
      <c r="AS349" s="100"/>
      <c r="AT349" s="100"/>
      <c r="AU349" s="100"/>
      <c r="AW349" s="65"/>
      <c r="AX349" s="71"/>
    </row>
    <row r="350" spans="17:50">
      <c r="Q350" s="2"/>
      <c r="AA350" s="100"/>
      <c r="AB350" s="100"/>
      <c r="AC350" s="100"/>
      <c r="AD350" s="100"/>
      <c r="AE350" s="100"/>
      <c r="AG350" s="101"/>
      <c r="AN350" s="100"/>
      <c r="AO350" s="100"/>
      <c r="AP350" s="100"/>
      <c r="AQ350" s="100"/>
      <c r="AR350" s="100"/>
      <c r="AS350" s="100"/>
      <c r="AT350" s="100"/>
      <c r="AU350" s="100"/>
      <c r="AW350" s="65"/>
      <c r="AX350" s="71"/>
    </row>
    <row r="351" spans="17:50">
      <c r="Q351" s="2"/>
      <c r="AA351" s="100"/>
      <c r="AB351" s="100"/>
      <c r="AC351" s="100"/>
      <c r="AD351" s="100"/>
      <c r="AE351" s="100"/>
      <c r="AG351" s="101"/>
      <c r="AN351" s="100"/>
      <c r="AO351" s="100"/>
      <c r="AP351" s="100"/>
      <c r="AQ351" s="100"/>
      <c r="AR351" s="100"/>
      <c r="AS351" s="100"/>
      <c r="AT351" s="100"/>
      <c r="AU351" s="100"/>
      <c r="AW351" s="65"/>
      <c r="AX351" s="71"/>
    </row>
    <row r="352" spans="17:50">
      <c r="Q352" s="2"/>
      <c r="AA352" s="100"/>
      <c r="AB352" s="100"/>
      <c r="AC352" s="100"/>
      <c r="AD352" s="100"/>
      <c r="AE352" s="100"/>
      <c r="AG352" s="101"/>
      <c r="AN352" s="100"/>
      <c r="AO352" s="100"/>
      <c r="AP352" s="100"/>
      <c r="AQ352" s="100"/>
      <c r="AR352" s="100"/>
      <c r="AS352" s="100"/>
      <c r="AT352" s="100"/>
      <c r="AU352" s="100"/>
      <c r="AW352" s="65"/>
      <c r="AX352" s="71"/>
    </row>
    <row r="353" spans="17:64">
      <c r="Q353" s="2"/>
      <c r="AA353" s="100"/>
      <c r="AB353" s="100"/>
      <c r="AC353" s="100"/>
      <c r="AD353" s="100"/>
      <c r="AE353" s="100"/>
      <c r="AG353" s="101"/>
      <c r="AN353" s="100"/>
      <c r="AO353" s="100"/>
      <c r="AP353" s="100"/>
      <c r="AQ353" s="100"/>
      <c r="AR353" s="100"/>
      <c r="AS353" s="100"/>
      <c r="AT353" s="100"/>
      <c r="AU353" s="100"/>
      <c r="AV353" s="100"/>
      <c r="AW353" s="65"/>
      <c r="AX353" s="71"/>
    </row>
    <row r="354" spans="17:64">
      <c r="Q354" s="2"/>
      <c r="AA354" s="100"/>
      <c r="AB354" s="100"/>
      <c r="AC354" s="100"/>
      <c r="AD354" s="100"/>
      <c r="AE354" s="100"/>
      <c r="AG354" s="101"/>
      <c r="AN354" s="100"/>
      <c r="AO354" s="100"/>
      <c r="AP354" s="100"/>
      <c r="AQ354" s="100"/>
      <c r="AR354" s="100"/>
      <c r="AS354" s="100"/>
      <c r="AT354" s="100"/>
      <c r="AU354" s="100"/>
      <c r="AW354" s="65"/>
      <c r="AX354" s="71"/>
    </row>
    <row r="355" spans="17:64">
      <c r="Q355" s="2"/>
      <c r="AA355" s="100"/>
      <c r="AB355" s="100"/>
      <c r="AC355" s="100"/>
      <c r="AD355" s="100"/>
      <c r="AE355" s="100"/>
      <c r="AG355" s="101"/>
      <c r="AN355" s="100"/>
      <c r="AO355" s="100"/>
      <c r="AP355" s="100"/>
      <c r="AQ355" s="100"/>
      <c r="AR355" s="100"/>
      <c r="AS355" s="100"/>
      <c r="AT355" s="100"/>
      <c r="AU355" s="100"/>
      <c r="AW355" s="65"/>
      <c r="AX355" s="71"/>
    </row>
    <row r="356" spans="17:64">
      <c r="Q356" s="2"/>
      <c r="AA356" s="100"/>
      <c r="AB356" s="100"/>
      <c r="AC356" s="100"/>
      <c r="AD356" s="100"/>
      <c r="AE356" s="100"/>
      <c r="AG356" s="101"/>
      <c r="AN356" s="100"/>
      <c r="AO356" s="100"/>
      <c r="AP356" s="100"/>
      <c r="AQ356" s="100"/>
      <c r="AR356" s="100"/>
      <c r="AS356" s="100"/>
      <c r="AT356" s="100"/>
      <c r="AU356" s="100"/>
      <c r="AW356" s="65"/>
      <c r="AX356" s="71"/>
    </row>
    <row r="357" spans="17:64">
      <c r="Q357" s="2"/>
      <c r="AA357" s="100"/>
      <c r="AB357" s="100"/>
      <c r="AC357" s="100"/>
      <c r="AD357" s="100"/>
      <c r="AE357" s="100"/>
      <c r="AG357" s="101"/>
      <c r="AN357" s="100"/>
      <c r="AO357" s="100"/>
      <c r="AP357" s="100"/>
      <c r="AQ357" s="100"/>
      <c r="AR357" s="100"/>
      <c r="AS357" s="100"/>
      <c r="AT357" s="100"/>
      <c r="AU357" s="100"/>
      <c r="AW357" s="65"/>
      <c r="AX357" s="71"/>
    </row>
    <row r="358" spans="17:64">
      <c r="Q358" s="2"/>
      <c r="AA358" s="100"/>
      <c r="AB358" s="100"/>
      <c r="AC358" s="100"/>
      <c r="AD358" s="100"/>
      <c r="AE358" s="100"/>
      <c r="AG358" s="101"/>
      <c r="AN358" s="100"/>
      <c r="AO358" s="100"/>
      <c r="AP358" s="100"/>
      <c r="AQ358" s="100"/>
      <c r="AR358" s="100"/>
      <c r="AS358" s="100"/>
      <c r="AT358" s="100"/>
      <c r="AU358" s="100"/>
      <c r="AW358" s="65"/>
      <c r="AX358" s="71"/>
    </row>
    <row r="359" spans="17:64">
      <c r="Q359" s="2"/>
      <c r="AA359" s="100"/>
      <c r="AB359" s="100"/>
      <c r="AC359" s="100"/>
      <c r="AD359" s="100"/>
      <c r="AE359" s="100"/>
      <c r="AG359" s="101"/>
      <c r="AN359" s="100"/>
      <c r="AO359" s="100"/>
      <c r="AP359" s="100"/>
      <c r="AQ359" s="100"/>
      <c r="AR359" s="100"/>
      <c r="AS359" s="100"/>
      <c r="AT359" s="100"/>
      <c r="AU359" s="100"/>
      <c r="AW359" s="65"/>
      <c r="AX359" s="71"/>
    </row>
    <row r="360" spans="17:64">
      <c r="Q360" s="2"/>
      <c r="AA360" s="100"/>
      <c r="AB360" s="100"/>
      <c r="AC360" s="100"/>
      <c r="AD360" s="100"/>
      <c r="AE360" s="100"/>
      <c r="AG360" s="101"/>
      <c r="AN360" s="100"/>
      <c r="AO360" s="100"/>
      <c r="AP360" s="100"/>
      <c r="AQ360" s="100"/>
      <c r="AR360" s="100"/>
      <c r="AS360" s="100"/>
      <c r="AT360" s="100"/>
      <c r="AU360" s="100"/>
    </row>
    <row r="361" spans="17:64">
      <c r="Q361" s="2"/>
      <c r="AA361" s="100"/>
      <c r="AB361" s="100"/>
      <c r="AC361" s="100"/>
      <c r="AD361" s="100"/>
      <c r="AE361" s="100"/>
      <c r="AG361" s="101"/>
      <c r="AN361" s="100"/>
      <c r="AO361" s="100"/>
      <c r="AP361" s="100"/>
      <c r="AQ361" s="100"/>
      <c r="AR361" s="100"/>
      <c r="AS361" s="100"/>
      <c r="AT361" s="100"/>
      <c r="AU361" s="100"/>
    </row>
    <row r="362" spans="17:64">
      <c r="Q362" s="2"/>
      <c r="AA362" s="100"/>
      <c r="AB362" s="100"/>
      <c r="AC362" s="100"/>
      <c r="AD362" s="100"/>
      <c r="AE362" s="100"/>
      <c r="AG362" s="101"/>
      <c r="AN362" s="100"/>
      <c r="AO362" s="100"/>
      <c r="AP362" s="100"/>
      <c r="AQ362" s="100"/>
      <c r="AR362" s="100"/>
      <c r="AS362" s="100"/>
      <c r="AT362" s="100"/>
      <c r="AU362" s="100"/>
    </row>
    <row r="363" spans="17:64">
      <c r="Q363" s="2"/>
      <c r="AA363" s="100"/>
      <c r="AB363" s="100"/>
      <c r="AC363" s="100"/>
      <c r="AD363" s="100"/>
      <c r="AE363" s="100"/>
      <c r="AG363" s="101"/>
      <c r="AN363" s="100"/>
      <c r="AO363" s="100"/>
      <c r="AP363" s="100"/>
      <c r="AQ363" s="100"/>
      <c r="AR363" s="100"/>
      <c r="AS363" s="100"/>
      <c r="AT363" s="100"/>
      <c r="AU363" s="100"/>
    </row>
    <row r="364" spans="17:64">
      <c r="Q364" s="2"/>
      <c r="AA364" s="100"/>
      <c r="AB364" s="100"/>
      <c r="AC364" s="100"/>
      <c r="AD364" s="100"/>
      <c r="AE364" s="100"/>
      <c r="AG364" s="101"/>
      <c r="AN364" s="100"/>
      <c r="AO364" s="100"/>
      <c r="AP364" s="100"/>
      <c r="AQ364" s="100"/>
      <c r="AR364" s="100"/>
      <c r="AS364" s="100"/>
      <c r="AT364" s="100"/>
      <c r="AU364" s="100"/>
    </row>
    <row r="365" spans="17:64">
      <c r="Q365" s="2"/>
      <c r="AA365" s="100"/>
      <c r="AB365" s="100"/>
      <c r="AC365" s="100"/>
      <c r="AD365" s="100"/>
      <c r="AE365" s="100"/>
      <c r="AG365" s="101"/>
      <c r="AN365" s="100"/>
      <c r="AO365" s="100"/>
      <c r="AP365" s="100"/>
      <c r="AQ365" s="100"/>
      <c r="AR365" s="100"/>
      <c r="AS365" s="100"/>
      <c r="AT365" s="100"/>
      <c r="AU365" s="100"/>
    </row>
    <row r="366" spans="17:64">
      <c r="Q366" s="2"/>
      <c r="AA366" s="100"/>
      <c r="AB366" s="100"/>
      <c r="AC366" s="100"/>
      <c r="AD366" s="100"/>
      <c r="AE366" s="100"/>
      <c r="AG366" s="101"/>
      <c r="AN366" s="100"/>
      <c r="AO366" s="100"/>
      <c r="AP366" s="100"/>
      <c r="AQ366" s="100"/>
      <c r="AR366" s="100"/>
      <c r="AS366" s="100"/>
      <c r="AT366" s="100"/>
      <c r="AU366" s="100"/>
    </row>
    <row r="367" spans="17:64">
      <c r="Q367" s="2"/>
      <c r="AA367" s="100"/>
      <c r="AB367" s="100"/>
      <c r="AC367" s="100"/>
      <c r="AD367" s="100"/>
      <c r="AE367" s="100"/>
      <c r="AG367" s="101"/>
      <c r="AN367" s="100"/>
      <c r="AO367" s="100"/>
      <c r="AP367" s="100"/>
      <c r="AQ367" s="100"/>
      <c r="AR367" s="100"/>
      <c r="AS367" s="100"/>
      <c r="AT367" s="100"/>
      <c r="AU367" s="100"/>
      <c r="AV367" s="100"/>
      <c r="AW367" s="100"/>
      <c r="AX367" s="100"/>
      <c r="AY367" s="100"/>
      <c r="AZ367" s="100"/>
      <c r="BA367" s="100"/>
      <c r="BB367" s="100"/>
      <c r="BC367" s="100"/>
      <c r="BD367" s="100"/>
      <c r="BE367" s="100"/>
      <c r="BF367" s="100"/>
      <c r="BG367" s="100"/>
      <c r="BH367" s="100"/>
      <c r="BI367" s="100"/>
      <c r="BJ367" s="100"/>
      <c r="BK367" s="100"/>
      <c r="BL367" s="100"/>
    </row>
    <row r="368" spans="17:64">
      <c r="Q368" s="2"/>
      <c r="AA368" s="100"/>
      <c r="AB368" s="100"/>
      <c r="AC368" s="100"/>
      <c r="AD368" s="100"/>
      <c r="AE368" s="100"/>
      <c r="AG368" s="101"/>
      <c r="AN368" s="100"/>
      <c r="AO368" s="100"/>
      <c r="AP368" s="100"/>
      <c r="AQ368" s="100"/>
      <c r="AR368" s="100"/>
      <c r="AS368" s="100"/>
      <c r="AT368" s="100"/>
      <c r="AU368" s="100"/>
    </row>
    <row r="369" spans="17:47">
      <c r="Q369" s="2"/>
      <c r="AA369" s="100"/>
      <c r="AB369" s="100"/>
      <c r="AC369" s="100"/>
      <c r="AD369" s="100"/>
      <c r="AE369" s="100"/>
      <c r="AG369" s="101"/>
      <c r="AN369" s="100"/>
      <c r="AO369" s="100"/>
      <c r="AP369" s="100"/>
      <c r="AQ369" s="100"/>
      <c r="AR369" s="100"/>
      <c r="AS369" s="100"/>
      <c r="AT369" s="100"/>
      <c r="AU369" s="100"/>
    </row>
    <row r="370" spans="17:47">
      <c r="Q370" s="2"/>
      <c r="AA370" s="100"/>
      <c r="AB370" s="100"/>
      <c r="AC370" s="100"/>
      <c r="AD370" s="100"/>
      <c r="AE370" s="100"/>
      <c r="AG370" s="101"/>
      <c r="AN370" s="100"/>
      <c r="AO370" s="100"/>
      <c r="AP370" s="100"/>
      <c r="AQ370" s="100"/>
      <c r="AR370" s="100"/>
      <c r="AS370" s="100"/>
      <c r="AT370" s="100"/>
      <c r="AU370" s="100"/>
    </row>
    <row r="371" spans="17:47">
      <c r="Q371" s="2"/>
      <c r="AA371" s="100"/>
      <c r="AB371" s="100"/>
      <c r="AC371" s="100"/>
      <c r="AD371" s="100"/>
      <c r="AE371" s="100"/>
      <c r="AG371" s="101"/>
      <c r="AN371" s="100"/>
      <c r="AO371" s="100"/>
      <c r="AP371" s="100"/>
      <c r="AQ371" s="100"/>
      <c r="AR371" s="100"/>
      <c r="AS371" s="100"/>
      <c r="AT371" s="100"/>
      <c r="AU371" s="100"/>
    </row>
    <row r="372" spans="17:47">
      <c r="Q372" s="2"/>
      <c r="AA372" s="100"/>
      <c r="AB372" s="100"/>
      <c r="AC372" s="100"/>
      <c r="AD372" s="100"/>
      <c r="AE372" s="100"/>
      <c r="AG372" s="101"/>
      <c r="AN372" s="100"/>
      <c r="AO372" s="100"/>
      <c r="AP372" s="100"/>
      <c r="AQ372" s="100"/>
      <c r="AR372" s="100"/>
      <c r="AS372" s="100"/>
      <c r="AT372" s="100"/>
      <c r="AU372" s="100"/>
    </row>
    <row r="373" spans="17:47">
      <c r="Q373" s="2"/>
      <c r="AA373" s="100"/>
      <c r="AB373" s="100"/>
      <c r="AC373" s="100"/>
      <c r="AD373" s="100"/>
      <c r="AE373" s="100"/>
      <c r="AG373" s="101"/>
      <c r="AN373" s="100"/>
      <c r="AO373" s="100"/>
      <c r="AP373" s="100"/>
      <c r="AQ373" s="100"/>
      <c r="AR373" s="100"/>
      <c r="AS373" s="100"/>
      <c r="AT373" s="100"/>
      <c r="AU373" s="100"/>
    </row>
    <row r="374" spans="17:47">
      <c r="Q374" s="2"/>
      <c r="AA374" s="100"/>
      <c r="AB374" s="100"/>
      <c r="AC374" s="100"/>
      <c r="AD374" s="100"/>
      <c r="AE374" s="100"/>
      <c r="AG374" s="101"/>
      <c r="AN374" s="100"/>
      <c r="AO374" s="100"/>
      <c r="AP374" s="100"/>
      <c r="AQ374" s="100"/>
      <c r="AR374" s="100"/>
      <c r="AS374" s="100"/>
      <c r="AT374" s="100"/>
      <c r="AU374" s="100"/>
    </row>
    <row r="375" spans="17:47">
      <c r="Q375" s="2"/>
      <c r="AA375" s="100"/>
      <c r="AB375" s="100"/>
      <c r="AC375" s="100"/>
      <c r="AD375" s="100"/>
      <c r="AE375" s="100"/>
      <c r="AG375" s="101"/>
      <c r="AN375" s="100"/>
      <c r="AO375" s="100"/>
      <c r="AP375" s="100"/>
      <c r="AQ375" s="100"/>
      <c r="AR375" s="100"/>
      <c r="AS375" s="100"/>
      <c r="AT375" s="100"/>
      <c r="AU375" s="100"/>
    </row>
    <row r="376" spans="17:47">
      <c r="Q376" s="2"/>
      <c r="AA376" s="100"/>
      <c r="AB376" s="100"/>
      <c r="AC376" s="100"/>
      <c r="AD376" s="100"/>
      <c r="AE376" s="100"/>
      <c r="AG376" s="101"/>
      <c r="AN376" s="100"/>
      <c r="AO376" s="100"/>
      <c r="AP376" s="100"/>
      <c r="AQ376" s="100"/>
      <c r="AR376" s="100"/>
      <c r="AS376" s="100"/>
      <c r="AT376" s="100"/>
      <c r="AU376" s="100"/>
    </row>
    <row r="377" spans="17:47">
      <c r="Q377" s="2"/>
      <c r="AA377" s="100"/>
      <c r="AB377" s="100"/>
      <c r="AC377" s="100"/>
      <c r="AD377" s="100"/>
      <c r="AE377" s="100"/>
      <c r="AG377" s="101"/>
      <c r="AN377" s="100"/>
      <c r="AO377" s="100"/>
      <c r="AP377" s="100"/>
      <c r="AQ377" s="100"/>
      <c r="AR377" s="100"/>
      <c r="AS377" s="100"/>
      <c r="AT377" s="100"/>
      <c r="AU377" s="100"/>
    </row>
    <row r="378" spans="17:47">
      <c r="Q378" s="2"/>
      <c r="AA378" s="100"/>
      <c r="AB378" s="100"/>
      <c r="AC378" s="100"/>
      <c r="AD378" s="100"/>
      <c r="AE378" s="100"/>
      <c r="AG378" s="101"/>
      <c r="AN378" s="100"/>
      <c r="AO378" s="100"/>
      <c r="AP378" s="100"/>
      <c r="AQ378" s="100"/>
      <c r="AR378" s="100"/>
      <c r="AS378" s="100"/>
      <c r="AT378" s="100"/>
      <c r="AU378" s="100"/>
    </row>
    <row r="379" spans="17:47">
      <c r="Q379" s="2"/>
      <c r="AA379" s="100"/>
      <c r="AB379" s="100"/>
      <c r="AC379" s="100"/>
      <c r="AD379" s="100"/>
      <c r="AE379" s="100"/>
      <c r="AG379" s="101"/>
      <c r="AN379" s="100"/>
      <c r="AO379" s="100"/>
      <c r="AP379" s="100"/>
      <c r="AQ379" s="100"/>
      <c r="AR379" s="100"/>
      <c r="AS379" s="100"/>
      <c r="AT379" s="100"/>
      <c r="AU379" s="100"/>
    </row>
    <row r="380" spans="17:47">
      <c r="Q380" s="2"/>
      <c r="AA380" s="100"/>
      <c r="AB380" s="100"/>
      <c r="AC380" s="100"/>
      <c r="AD380" s="100"/>
      <c r="AE380" s="100"/>
      <c r="AG380" s="101"/>
      <c r="AN380" s="100"/>
      <c r="AO380" s="100"/>
      <c r="AP380" s="100"/>
      <c r="AQ380" s="100"/>
      <c r="AR380" s="100"/>
      <c r="AS380" s="100"/>
      <c r="AT380" s="100"/>
      <c r="AU380" s="100"/>
    </row>
    <row r="381" spans="17:47">
      <c r="Q381" s="2"/>
      <c r="AA381" s="100"/>
      <c r="AB381" s="100"/>
      <c r="AC381" s="100"/>
      <c r="AD381" s="100"/>
      <c r="AE381" s="100"/>
      <c r="AG381" s="101"/>
      <c r="AN381" s="100"/>
      <c r="AO381" s="100"/>
      <c r="AP381" s="100"/>
      <c r="AQ381" s="100"/>
      <c r="AR381" s="100"/>
      <c r="AS381" s="100"/>
      <c r="AT381" s="100"/>
      <c r="AU381" s="100"/>
    </row>
    <row r="382" spans="17:47">
      <c r="Q382" s="2"/>
      <c r="AA382" s="100"/>
      <c r="AB382" s="100"/>
      <c r="AC382" s="100"/>
      <c r="AD382" s="100"/>
      <c r="AE382" s="100"/>
      <c r="AG382" s="101"/>
      <c r="AN382" s="100"/>
      <c r="AO382" s="100"/>
      <c r="AP382" s="100"/>
      <c r="AQ382" s="100"/>
      <c r="AR382" s="100"/>
      <c r="AS382" s="100"/>
      <c r="AT382" s="100"/>
      <c r="AU382" s="100"/>
    </row>
    <row r="383" spans="17:47">
      <c r="Q383" s="2"/>
      <c r="AA383" s="100"/>
      <c r="AB383" s="100"/>
      <c r="AC383" s="100"/>
      <c r="AD383" s="100"/>
      <c r="AE383" s="100"/>
      <c r="AG383" s="101"/>
      <c r="AN383" s="100"/>
      <c r="AO383" s="100"/>
      <c r="AP383" s="100"/>
      <c r="AQ383" s="100"/>
      <c r="AR383" s="100"/>
      <c r="AS383" s="100"/>
      <c r="AT383" s="100"/>
      <c r="AU383" s="100"/>
    </row>
    <row r="384" spans="17:47">
      <c r="Q384" s="2"/>
      <c r="AA384" s="100"/>
      <c r="AB384" s="100"/>
      <c r="AC384" s="100"/>
      <c r="AD384" s="100"/>
      <c r="AE384" s="100"/>
      <c r="AG384" s="101"/>
      <c r="AN384" s="100"/>
      <c r="AO384" s="100"/>
      <c r="AP384" s="100"/>
      <c r="AQ384" s="100"/>
      <c r="AR384" s="100"/>
      <c r="AS384" s="100"/>
      <c r="AT384" s="100"/>
      <c r="AU384" s="100"/>
    </row>
    <row r="385" spans="17:64">
      <c r="Q385" s="2"/>
      <c r="AA385" s="100"/>
      <c r="AB385" s="100"/>
      <c r="AC385" s="100"/>
      <c r="AD385" s="100"/>
      <c r="AE385" s="100"/>
      <c r="AG385" s="101"/>
      <c r="AN385" s="100"/>
      <c r="AO385" s="100"/>
      <c r="AP385" s="100"/>
      <c r="AQ385" s="100"/>
      <c r="AR385" s="100"/>
      <c r="AS385" s="100"/>
      <c r="AT385" s="100"/>
      <c r="AU385" s="100"/>
    </row>
    <row r="386" spans="17:64">
      <c r="Q386" s="2"/>
      <c r="AA386" s="100"/>
      <c r="AB386" s="100"/>
      <c r="AC386" s="100"/>
      <c r="AD386" s="100"/>
      <c r="AE386" s="100"/>
      <c r="AG386" s="101"/>
      <c r="AN386" s="100"/>
      <c r="AO386" s="100"/>
      <c r="AP386" s="100"/>
      <c r="AQ386" s="100"/>
      <c r="AR386" s="100"/>
      <c r="AS386" s="100"/>
      <c r="AT386" s="100"/>
      <c r="AU386" s="100"/>
    </row>
    <row r="387" spans="17:64">
      <c r="Q387" s="2"/>
      <c r="AA387" s="100"/>
      <c r="AB387" s="100"/>
      <c r="AC387" s="100"/>
      <c r="AD387" s="100"/>
      <c r="AE387" s="100"/>
      <c r="AG387" s="101"/>
      <c r="AN387" s="100"/>
      <c r="AO387" s="100"/>
      <c r="AP387" s="100"/>
      <c r="AQ387" s="100"/>
      <c r="AR387" s="100"/>
      <c r="AS387" s="100"/>
      <c r="AT387" s="100"/>
      <c r="AU387" s="100"/>
    </row>
    <row r="388" spans="17:64">
      <c r="Q388" s="2"/>
      <c r="AA388" s="100"/>
      <c r="AB388" s="100"/>
      <c r="AC388" s="100"/>
      <c r="AD388" s="100"/>
      <c r="AE388" s="100"/>
      <c r="AG388" s="101"/>
      <c r="AN388" s="100"/>
      <c r="AO388" s="100"/>
      <c r="AP388" s="100"/>
      <c r="AQ388" s="100"/>
      <c r="AR388" s="100"/>
      <c r="AS388" s="100"/>
      <c r="AT388" s="100"/>
      <c r="AU388" s="100"/>
      <c r="AV388" s="100"/>
      <c r="AW388" s="100"/>
      <c r="AX388" s="102"/>
      <c r="AY388" s="100"/>
      <c r="AZ388" s="100"/>
      <c r="BA388" s="100"/>
      <c r="BB388" s="100"/>
      <c r="BC388" s="100"/>
      <c r="BD388" s="100"/>
      <c r="BE388" s="100"/>
      <c r="BF388" s="100"/>
      <c r="BG388" s="100"/>
      <c r="BH388" s="100"/>
      <c r="BI388" s="100"/>
      <c r="BJ388" s="100"/>
      <c r="BK388" s="100"/>
      <c r="BL388" s="100"/>
    </row>
    <row r="389" spans="17:64">
      <c r="Q389" s="2"/>
      <c r="AA389" s="100"/>
      <c r="AB389" s="100"/>
      <c r="AC389" s="100"/>
      <c r="AD389" s="100"/>
      <c r="AE389" s="100"/>
      <c r="AG389" s="101"/>
      <c r="AN389" s="100"/>
      <c r="AO389" s="100"/>
      <c r="AP389" s="100"/>
      <c r="AQ389" s="100"/>
      <c r="AR389" s="100"/>
      <c r="AS389" s="100"/>
      <c r="AT389" s="100"/>
      <c r="AU389" s="100"/>
    </row>
    <row r="390" spans="17:64">
      <c r="Q390" s="2"/>
      <c r="AA390" s="100"/>
      <c r="AB390" s="100"/>
      <c r="AC390" s="100"/>
      <c r="AD390" s="100"/>
      <c r="AE390" s="100"/>
      <c r="AG390" s="101"/>
      <c r="AN390" s="100"/>
      <c r="AO390" s="100"/>
      <c r="AP390" s="100"/>
      <c r="AQ390" s="100"/>
      <c r="AR390" s="100"/>
      <c r="AS390" s="100"/>
      <c r="AT390" s="100"/>
      <c r="AU390" s="100"/>
      <c r="AV390" s="100"/>
      <c r="AW390" s="65"/>
      <c r="AX390" s="71"/>
    </row>
    <row r="391" spans="17:64">
      <c r="Q391" s="2"/>
      <c r="AA391" s="100"/>
      <c r="AB391" s="100"/>
      <c r="AC391" s="100"/>
      <c r="AD391" s="100"/>
      <c r="AE391" s="100"/>
      <c r="AG391" s="101"/>
      <c r="AN391" s="100"/>
      <c r="AO391" s="100"/>
      <c r="AP391" s="100"/>
      <c r="AQ391" s="100"/>
      <c r="AR391" s="100"/>
      <c r="AS391" s="100"/>
      <c r="AT391" s="100"/>
      <c r="AU391" s="100"/>
    </row>
    <row r="392" spans="17:64">
      <c r="Q392" s="2"/>
      <c r="AA392" s="100"/>
      <c r="AB392" s="100"/>
      <c r="AC392" s="100"/>
      <c r="AD392" s="100"/>
      <c r="AE392" s="100"/>
      <c r="AG392" s="101"/>
      <c r="AN392" s="100"/>
      <c r="AO392" s="100"/>
      <c r="AP392" s="100"/>
      <c r="AQ392" s="100"/>
      <c r="AR392" s="100"/>
      <c r="AS392" s="100"/>
      <c r="AT392" s="100"/>
      <c r="AU392" s="100"/>
    </row>
    <row r="393" spans="17:64">
      <c r="Q393" s="2"/>
      <c r="AA393" s="100"/>
      <c r="AB393" s="100"/>
      <c r="AC393" s="100"/>
      <c r="AD393" s="100"/>
      <c r="AE393" s="100"/>
      <c r="AG393" s="101"/>
      <c r="AN393" s="100"/>
      <c r="AO393" s="100"/>
      <c r="AP393" s="100"/>
      <c r="AQ393" s="100"/>
      <c r="AR393" s="100"/>
      <c r="AS393" s="100"/>
      <c r="AT393" s="100"/>
      <c r="AU393" s="100"/>
    </row>
    <row r="394" spans="17:64">
      <c r="Q394" s="2"/>
      <c r="AA394" s="100"/>
      <c r="AB394" s="100"/>
      <c r="AC394" s="100"/>
      <c r="AD394" s="100"/>
      <c r="AE394" s="100"/>
      <c r="AG394" s="101"/>
      <c r="AN394" s="100"/>
      <c r="AO394" s="100"/>
      <c r="AP394" s="100"/>
      <c r="AQ394" s="100"/>
      <c r="AR394" s="100"/>
      <c r="AS394" s="100"/>
      <c r="AT394" s="100"/>
      <c r="AU394" s="100"/>
    </row>
    <row r="395" spans="17:64">
      <c r="Q395" s="2"/>
      <c r="AA395" s="100"/>
      <c r="AB395" s="100"/>
      <c r="AC395" s="100"/>
      <c r="AD395" s="100"/>
      <c r="AE395" s="100"/>
      <c r="AG395" s="101"/>
      <c r="AN395" s="100"/>
      <c r="AO395" s="100"/>
      <c r="AP395" s="100"/>
      <c r="AQ395" s="100"/>
      <c r="AR395" s="100"/>
      <c r="AS395" s="100"/>
      <c r="AT395" s="100"/>
      <c r="AU395" s="100"/>
    </row>
    <row r="396" spans="17:64">
      <c r="Q396" s="2"/>
      <c r="AA396" s="100"/>
      <c r="AB396" s="100"/>
      <c r="AC396" s="100"/>
      <c r="AD396" s="100"/>
      <c r="AE396" s="100"/>
      <c r="AG396" s="101"/>
      <c r="AN396" s="100"/>
      <c r="AO396" s="100"/>
      <c r="AP396" s="100"/>
      <c r="AQ396" s="100"/>
      <c r="AR396" s="100"/>
      <c r="AS396" s="100"/>
      <c r="AT396" s="100"/>
      <c r="AU396" s="100"/>
    </row>
    <row r="397" spans="17:64">
      <c r="Q397" s="2"/>
      <c r="AA397" s="100"/>
      <c r="AB397" s="100"/>
      <c r="AC397" s="100"/>
      <c r="AD397" s="100"/>
      <c r="AE397" s="100"/>
      <c r="AG397" s="101"/>
      <c r="AN397" s="100"/>
      <c r="AO397" s="100"/>
      <c r="AP397" s="100"/>
      <c r="AQ397" s="100"/>
      <c r="AR397" s="100"/>
      <c r="AS397" s="100"/>
      <c r="AT397" s="100"/>
      <c r="AU397" s="100"/>
    </row>
    <row r="398" spans="17:64">
      <c r="Q398" s="2"/>
      <c r="AA398" s="100"/>
      <c r="AB398" s="100"/>
      <c r="AC398" s="100"/>
      <c r="AD398" s="100"/>
      <c r="AE398" s="100"/>
      <c r="AG398" s="101"/>
      <c r="AN398" s="100"/>
      <c r="AO398" s="100"/>
      <c r="AP398" s="100"/>
      <c r="AQ398" s="100"/>
      <c r="AR398" s="100"/>
      <c r="AS398" s="100"/>
      <c r="AT398" s="100"/>
      <c r="AU398" s="100"/>
    </row>
    <row r="399" spans="17:64">
      <c r="Q399" s="2"/>
      <c r="AA399" s="100"/>
      <c r="AB399" s="100"/>
      <c r="AC399" s="100"/>
      <c r="AD399" s="100"/>
      <c r="AE399" s="100"/>
      <c r="AG399" s="101"/>
      <c r="AN399" s="100"/>
      <c r="AO399" s="100"/>
      <c r="AP399" s="100"/>
      <c r="AQ399" s="100"/>
      <c r="AR399" s="100"/>
      <c r="AS399" s="100"/>
      <c r="AT399" s="100"/>
      <c r="AU399" s="100"/>
    </row>
    <row r="400" spans="17:64">
      <c r="Q400" s="2"/>
      <c r="AA400" s="100"/>
      <c r="AB400" s="100"/>
      <c r="AC400" s="100"/>
      <c r="AD400" s="100"/>
      <c r="AE400" s="100"/>
      <c r="AG400" s="101"/>
      <c r="AN400" s="100"/>
      <c r="AO400" s="100"/>
      <c r="AP400" s="100"/>
      <c r="AQ400" s="100"/>
      <c r="AR400" s="100"/>
      <c r="AS400" s="100"/>
      <c r="AT400" s="100"/>
      <c r="AU400" s="100"/>
    </row>
    <row r="401" spans="17:64">
      <c r="Q401" s="2"/>
      <c r="AA401" s="100"/>
      <c r="AB401" s="100"/>
      <c r="AC401" s="100"/>
      <c r="AD401" s="100"/>
      <c r="AE401" s="100"/>
      <c r="AG401" s="101"/>
      <c r="AN401" s="100"/>
      <c r="AO401" s="100"/>
      <c r="AP401" s="100"/>
      <c r="AQ401" s="100"/>
      <c r="AR401" s="100"/>
      <c r="AS401" s="100"/>
      <c r="AT401" s="100"/>
      <c r="AU401" s="100"/>
    </row>
    <row r="402" spans="17:64">
      <c r="Q402" s="2"/>
      <c r="AA402" s="100"/>
      <c r="AB402" s="100"/>
      <c r="AC402" s="100"/>
      <c r="AD402" s="100"/>
      <c r="AE402" s="100"/>
      <c r="AG402" s="101"/>
      <c r="AN402" s="100"/>
      <c r="AO402" s="100"/>
      <c r="AP402" s="100"/>
      <c r="AQ402" s="100"/>
      <c r="AR402" s="100"/>
      <c r="AS402" s="100"/>
      <c r="AT402" s="100"/>
      <c r="AU402" s="100"/>
    </row>
    <row r="403" spans="17:64">
      <c r="Q403" s="2"/>
      <c r="AA403" s="100"/>
      <c r="AB403" s="100"/>
      <c r="AC403" s="100"/>
      <c r="AD403" s="100"/>
      <c r="AE403" s="100"/>
      <c r="AG403" s="101"/>
      <c r="AN403" s="100"/>
      <c r="AO403" s="100"/>
      <c r="AP403" s="100"/>
      <c r="AQ403" s="100"/>
      <c r="AR403" s="100"/>
      <c r="AS403" s="100"/>
      <c r="AT403" s="100"/>
      <c r="AU403" s="100"/>
    </row>
    <row r="404" spans="17:64">
      <c r="Q404" s="2"/>
      <c r="AA404" s="100"/>
      <c r="AB404" s="100"/>
      <c r="AC404" s="100"/>
      <c r="AD404" s="100"/>
      <c r="AE404" s="100"/>
      <c r="AG404" s="101"/>
      <c r="AN404" s="100"/>
      <c r="AO404" s="100"/>
      <c r="AP404" s="100"/>
      <c r="AQ404" s="100"/>
      <c r="AR404" s="100"/>
      <c r="AS404" s="100"/>
      <c r="AT404" s="100"/>
      <c r="AU404" s="100"/>
    </row>
    <row r="405" spans="17:64">
      <c r="Q405" s="2"/>
      <c r="AA405" s="100"/>
      <c r="AB405" s="100"/>
      <c r="AC405" s="100"/>
      <c r="AD405" s="100"/>
      <c r="AE405" s="100"/>
      <c r="AG405" s="101"/>
      <c r="AN405" s="100"/>
      <c r="AO405" s="100"/>
      <c r="AP405" s="100"/>
      <c r="AQ405" s="100"/>
      <c r="AR405" s="100"/>
      <c r="AS405" s="100"/>
      <c r="AT405" s="100"/>
      <c r="AU405" s="100"/>
    </row>
    <row r="406" spans="17:64">
      <c r="Q406" s="2"/>
      <c r="AA406" s="100"/>
      <c r="AB406" s="100"/>
      <c r="AC406" s="100"/>
      <c r="AD406" s="100"/>
      <c r="AE406" s="100"/>
      <c r="AG406" s="101"/>
      <c r="AN406" s="100"/>
      <c r="AO406" s="100"/>
      <c r="AP406" s="100"/>
      <c r="AQ406" s="100"/>
      <c r="AR406" s="100"/>
      <c r="AS406" s="100"/>
      <c r="AT406" s="100"/>
      <c r="AU406" s="100"/>
    </row>
    <row r="407" spans="17:64">
      <c r="Q407" s="2"/>
      <c r="AA407" s="100"/>
      <c r="AB407" s="100"/>
      <c r="AC407" s="100"/>
      <c r="AD407" s="100"/>
      <c r="AE407" s="100"/>
      <c r="AG407" s="101"/>
      <c r="AN407" s="100"/>
      <c r="AO407" s="100"/>
      <c r="AP407" s="100"/>
      <c r="AQ407" s="100"/>
      <c r="AR407" s="100"/>
      <c r="AS407" s="100"/>
      <c r="AT407" s="100"/>
      <c r="AU407" s="100"/>
      <c r="AV407" s="100"/>
      <c r="AW407" s="100"/>
      <c r="AX407" s="100"/>
      <c r="AY407" s="100"/>
      <c r="AZ407" s="100"/>
      <c r="BA407" s="100"/>
      <c r="BB407" s="100"/>
      <c r="BC407" s="100"/>
      <c r="BD407" s="100"/>
      <c r="BE407" s="100"/>
      <c r="BF407" s="100"/>
      <c r="BG407" s="100"/>
      <c r="BH407" s="100"/>
      <c r="BI407" s="100"/>
      <c r="BJ407" s="100"/>
      <c r="BK407" s="100"/>
      <c r="BL407" s="100"/>
    </row>
    <row r="408" spans="17:64">
      <c r="Q408" s="2"/>
      <c r="AA408" s="100"/>
      <c r="AB408" s="100"/>
      <c r="AC408" s="100"/>
      <c r="AD408" s="100"/>
      <c r="AE408" s="100"/>
      <c r="AG408" s="101"/>
      <c r="AN408" s="100"/>
      <c r="AO408" s="100"/>
      <c r="AP408" s="100"/>
      <c r="AQ408" s="100"/>
      <c r="AR408" s="100"/>
      <c r="AS408" s="100"/>
      <c r="AT408" s="100"/>
      <c r="AU408" s="100"/>
      <c r="AV408" s="100"/>
    </row>
    <row r="409" spans="17:64">
      <c r="Q409" s="2"/>
      <c r="AA409" s="100"/>
      <c r="AB409" s="100"/>
      <c r="AC409" s="100"/>
      <c r="AD409" s="100"/>
      <c r="AE409" s="100"/>
      <c r="AG409" s="101"/>
      <c r="AN409" s="100"/>
      <c r="AO409" s="100"/>
      <c r="AP409" s="100"/>
      <c r="AQ409" s="100"/>
      <c r="AR409" s="100"/>
      <c r="AS409" s="100"/>
      <c r="AT409" s="100"/>
      <c r="AU409" s="100"/>
      <c r="AV409" s="100"/>
      <c r="AW409" s="65"/>
      <c r="AX409" s="102"/>
    </row>
    <row r="410" spans="17:64">
      <c r="Q410" s="2"/>
      <c r="AA410" s="100"/>
      <c r="AB410" s="100"/>
      <c r="AC410" s="100"/>
      <c r="AD410" s="100"/>
      <c r="AE410" s="100"/>
      <c r="AG410" s="101"/>
      <c r="AN410" s="100"/>
      <c r="AO410" s="100"/>
      <c r="AP410" s="100"/>
      <c r="AQ410" s="100"/>
      <c r="AR410" s="100"/>
      <c r="AS410" s="100"/>
      <c r="AT410" s="100"/>
      <c r="AU410" s="100"/>
    </row>
    <row r="411" spans="17:64">
      <c r="Q411" s="2"/>
      <c r="AA411" s="100"/>
      <c r="AB411" s="100"/>
      <c r="AC411" s="100"/>
      <c r="AD411" s="100"/>
      <c r="AE411" s="100"/>
      <c r="AG411" s="101"/>
      <c r="AN411" s="100"/>
      <c r="AO411" s="100"/>
      <c r="AP411" s="100"/>
      <c r="AQ411" s="100"/>
      <c r="AR411" s="100"/>
      <c r="AS411" s="100"/>
      <c r="AT411" s="100"/>
      <c r="AU411" s="100"/>
    </row>
    <row r="412" spans="17:64">
      <c r="Q412" s="2"/>
      <c r="AA412" s="100"/>
      <c r="AB412" s="100"/>
      <c r="AC412" s="100"/>
      <c r="AD412" s="100"/>
      <c r="AE412" s="100"/>
      <c r="AG412" s="101"/>
      <c r="AN412" s="100"/>
      <c r="AO412" s="100"/>
      <c r="AP412" s="100"/>
      <c r="AQ412" s="100"/>
      <c r="AR412" s="100"/>
      <c r="AS412" s="100"/>
      <c r="AT412" s="100"/>
      <c r="AU412" s="100"/>
    </row>
    <row r="413" spans="17:64">
      <c r="Q413" s="2"/>
      <c r="AA413" s="100"/>
      <c r="AB413" s="100"/>
      <c r="AC413" s="100"/>
      <c r="AD413" s="100"/>
      <c r="AE413" s="100"/>
      <c r="AG413" s="101"/>
      <c r="AN413" s="100"/>
      <c r="AO413" s="100"/>
      <c r="AP413" s="100"/>
      <c r="AQ413" s="100"/>
      <c r="AR413" s="100"/>
      <c r="AS413" s="100"/>
      <c r="AT413" s="100"/>
      <c r="AU413" s="100"/>
      <c r="AV413" s="100"/>
      <c r="AW413" s="65"/>
      <c r="AX413" s="71"/>
    </row>
    <row r="414" spans="17:64">
      <c r="Q414" s="2"/>
      <c r="AA414" s="100"/>
      <c r="AB414" s="100"/>
      <c r="AC414" s="100"/>
      <c r="AD414" s="100"/>
      <c r="AE414" s="100"/>
      <c r="AG414" s="101"/>
      <c r="AN414" s="100"/>
      <c r="AO414" s="100"/>
      <c r="AP414" s="100"/>
      <c r="AQ414" s="100"/>
      <c r="AR414" s="100"/>
      <c r="AS414" s="100"/>
      <c r="AT414" s="100"/>
      <c r="AU414" s="100"/>
    </row>
    <row r="415" spans="17:64">
      <c r="Q415" s="2"/>
      <c r="AA415" s="100"/>
      <c r="AB415" s="100"/>
      <c r="AC415" s="100"/>
      <c r="AD415" s="100"/>
      <c r="AE415" s="100"/>
      <c r="AG415" s="101"/>
      <c r="AN415" s="100"/>
      <c r="AO415" s="100"/>
      <c r="AP415" s="100"/>
      <c r="AQ415" s="100"/>
      <c r="AR415" s="100"/>
      <c r="AS415" s="100"/>
      <c r="AT415" s="100"/>
      <c r="AU415" s="100"/>
    </row>
    <row r="416" spans="17:64">
      <c r="Q416" s="2"/>
      <c r="AA416" s="100"/>
      <c r="AB416" s="100"/>
      <c r="AC416" s="100"/>
      <c r="AD416" s="100"/>
      <c r="AE416" s="100"/>
      <c r="AG416" s="101"/>
      <c r="AN416" s="100"/>
      <c r="AO416" s="100"/>
      <c r="AP416" s="100"/>
      <c r="AQ416" s="100"/>
      <c r="AR416" s="100"/>
      <c r="AS416" s="100"/>
      <c r="AT416" s="100"/>
      <c r="AU416" s="100"/>
    </row>
    <row r="417" spans="17:47">
      <c r="Q417" s="2"/>
      <c r="AA417" s="100"/>
      <c r="AB417" s="100"/>
      <c r="AC417" s="100"/>
      <c r="AD417" s="100"/>
      <c r="AE417" s="100"/>
      <c r="AG417" s="101"/>
      <c r="AN417" s="100"/>
      <c r="AO417" s="100"/>
      <c r="AP417" s="100"/>
      <c r="AQ417" s="100"/>
      <c r="AR417" s="100"/>
      <c r="AS417" s="100"/>
      <c r="AT417" s="100"/>
      <c r="AU417" s="100"/>
    </row>
    <row r="418" spans="17:47">
      <c r="Q418" s="2"/>
      <c r="AA418" s="100"/>
      <c r="AB418" s="100"/>
      <c r="AC418" s="100"/>
      <c r="AD418" s="100"/>
      <c r="AE418" s="100"/>
      <c r="AG418" s="101"/>
      <c r="AN418" s="100"/>
      <c r="AO418" s="100"/>
      <c r="AP418" s="100"/>
      <c r="AQ418" s="100"/>
      <c r="AR418" s="100"/>
      <c r="AS418" s="100"/>
      <c r="AT418" s="100"/>
      <c r="AU418" s="100"/>
    </row>
    <row r="419" spans="17:47">
      <c r="Q419" s="2"/>
      <c r="AA419" s="100"/>
      <c r="AB419" s="100"/>
      <c r="AC419" s="100"/>
      <c r="AD419" s="100"/>
      <c r="AE419" s="100"/>
      <c r="AG419" s="101"/>
      <c r="AN419" s="100"/>
      <c r="AO419" s="100"/>
      <c r="AP419" s="100"/>
      <c r="AQ419" s="100"/>
      <c r="AR419" s="100"/>
      <c r="AS419" s="100"/>
      <c r="AT419" s="100"/>
      <c r="AU419" s="100"/>
    </row>
    <row r="420" spans="17:47">
      <c r="Q420" s="2"/>
      <c r="AA420" s="100"/>
      <c r="AB420" s="100"/>
      <c r="AC420" s="100"/>
      <c r="AD420" s="100"/>
      <c r="AE420" s="100"/>
      <c r="AG420" s="101"/>
      <c r="AN420" s="100"/>
      <c r="AO420" s="100"/>
      <c r="AP420" s="100"/>
      <c r="AQ420" s="100"/>
      <c r="AR420" s="100"/>
      <c r="AS420" s="100"/>
      <c r="AT420" s="100"/>
      <c r="AU420" s="100"/>
    </row>
    <row r="421" spans="17:47">
      <c r="Q421" s="2"/>
      <c r="AA421" s="100"/>
      <c r="AB421" s="100"/>
      <c r="AC421" s="100"/>
      <c r="AD421" s="100"/>
      <c r="AE421" s="100"/>
      <c r="AG421" s="101"/>
      <c r="AN421" s="100"/>
      <c r="AO421" s="100"/>
      <c r="AP421" s="100"/>
      <c r="AQ421" s="100"/>
      <c r="AR421" s="100"/>
      <c r="AS421" s="100"/>
      <c r="AT421" s="100"/>
      <c r="AU421" s="100"/>
    </row>
    <row r="422" spans="17:47">
      <c r="Q422" s="2"/>
      <c r="AA422" s="100"/>
      <c r="AB422" s="100"/>
      <c r="AC422" s="100"/>
      <c r="AD422" s="100"/>
      <c r="AE422" s="100"/>
      <c r="AG422" s="101"/>
      <c r="AN422" s="100"/>
      <c r="AO422" s="100"/>
      <c r="AP422" s="100"/>
      <c r="AQ422" s="100"/>
      <c r="AR422" s="100"/>
      <c r="AS422" s="100"/>
      <c r="AT422" s="100"/>
      <c r="AU422" s="100"/>
    </row>
    <row r="423" spans="17:47">
      <c r="Q423" s="2"/>
      <c r="AA423" s="100"/>
      <c r="AB423" s="100"/>
      <c r="AC423" s="100"/>
      <c r="AD423" s="100"/>
      <c r="AE423" s="100"/>
      <c r="AG423" s="101"/>
      <c r="AN423" s="100"/>
      <c r="AO423" s="100"/>
      <c r="AP423" s="100"/>
      <c r="AQ423" s="100"/>
      <c r="AR423" s="100"/>
      <c r="AS423" s="100"/>
      <c r="AT423" s="100"/>
      <c r="AU423" s="100"/>
    </row>
    <row r="424" spans="17:47">
      <c r="Q424" s="2"/>
      <c r="AA424" s="100"/>
      <c r="AB424" s="100"/>
      <c r="AC424" s="100"/>
      <c r="AD424" s="100"/>
      <c r="AE424" s="100"/>
      <c r="AG424" s="101"/>
      <c r="AN424" s="100"/>
      <c r="AO424" s="100"/>
      <c r="AP424" s="100"/>
      <c r="AQ424" s="100"/>
      <c r="AR424" s="100"/>
      <c r="AS424" s="100"/>
      <c r="AT424" s="100"/>
      <c r="AU424" s="100"/>
    </row>
    <row r="425" spans="17:47">
      <c r="Q425" s="2"/>
      <c r="AA425" s="100"/>
      <c r="AB425" s="100"/>
      <c r="AC425" s="100"/>
      <c r="AD425" s="100"/>
      <c r="AE425" s="100"/>
      <c r="AG425" s="101"/>
      <c r="AN425" s="100"/>
      <c r="AO425" s="100"/>
      <c r="AP425" s="100"/>
      <c r="AQ425" s="100"/>
      <c r="AR425" s="100"/>
      <c r="AS425" s="100"/>
      <c r="AT425" s="100"/>
      <c r="AU425" s="100"/>
    </row>
    <row r="426" spans="17:47">
      <c r="Q426" s="2"/>
      <c r="AA426" s="100"/>
      <c r="AB426" s="100"/>
      <c r="AC426" s="100"/>
      <c r="AD426" s="100"/>
      <c r="AE426" s="100"/>
      <c r="AG426" s="101"/>
      <c r="AN426" s="100"/>
      <c r="AO426" s="100"/>
      <c r="AP426" s="100"/>
      <c r="AQ426" s="100"/>
      <c r="AR426" s="100"/>
      <c r="AS426" s="100"/>
      <c r="AT426" s="100"/>
      <c r="AU426" s="100"/>
    </row>
    <row r="427" spans="17:47">
      <c r="Q427" s="2"/>
      <c r="AA427" s="100"/>
      <c r="AB427" s="100"/>
      <c r="AC427" s="100"/>
      <c r="AD427" s="100"/>
      <c r="AE427" s="100"/>
      <c r="AG427" s="101"/>
      <c r="AN427" s="100"/>
      <c r="AO427" s="100"/>
      <c r="AP427" s="100"/>
      <c r="AQ427" s="100"/>
      <c r="AR427" s="100"/>
      <c r="AS427" s="100"/>
      <c r="AT427" s="100"/>
      <c r="AU427" s="100"/>
    </row>
    <row r="428" spans="17:47">
      <c r="Q428" s="2"/>
      <c r="AA428" s="100"/>
      <c r="AB428" s="100"/>
      <c r="AC428" s="100"/>
      <c r="AD428" s="100"/>
      <c r="AE428" s="100"/>
      <c r="AG428" s="101"/>
      <c r="AN428" s="100"/>
      <c r="AO428" s="100"/>
      <c r="AP428" s="100"/>
      <c r="AQ428" s="100"/>
      <c r="AR428" s="100"/>
      <c r="AS428" s="100"/>
      <c r="AT428" s="100"/>
      <c r="AU428" s="100"/>
    </row>
    <row r="429" spans="17:47">
      <c r="Q429" s="2"/>
      <c r="AA429" s="100"/>
      <c r="AB429" s="100"/>
      <c r="AC429" s="100"/>
      <c r="AD429" s="100"/>
      <c r="AE429" s="100"/>
      <c r="AG429" s="101"/>
      <c r="AN429" s="100"/>
      <c r="AO429" s="100"/>
      <c r="AP429" s="100"/>
      <c r="AQ429" s="100"/>
      <c r="AR429" s="100"/>
      <c r="AS429" s="100"/>
      <c r="AT429" s="100"/>
      <c r="AU429" s="100"/>
    </row>
    <row r="430" spans="17:47">
      <c r="Q430" s="2"/>
      <c r="AA430" s="100"/>
      <c r="AB430" s="100"/>
      <c r="AC430" s="100"/>
      <c r="AD430" s="100"/>
      <c r="AE430" s="100"/>
      <c r="AG430" s="101"/>
      <c r="AN430" s="100"/>
      <c r="AO430" s="100"/>
      <c r="AP430" s="100"/>
      <c r="AQ430" s="100"/>
      <c r="AR430" s="100"/>
      <c r="AS430" s="100"/>
      <c r="AT430" s="100"/>
      <c r="AU430" s="100"/>
    </row>
    <row r="431" spans="17:47">
      <c r="Q431" s="2"/>
      <c r="AA431" s="100"/>
      <c r="AB431" s="100"/>
      <c r="AC431" s="100"/>
      <c r="AD431" s="100"/>
      <c r="AE431" s="100"/>
      <c r="AG431" s="101"/>
      <c r="AN431" s="100"/>
      <c r="AO431" s="100"/>
      <c r="AP431" s="100"/>
      <c r="AQ431" s="100"/>
      <c r="AR431" s="100"/>
      <c r="AS431" s="100"/>
      <c r="AT431" s="100"/>
      <c r="AU431" s="100"/>
    </row>
    <row r="432" spans="17:47">
      <c r="Q432" s="2"/>
      <c r="AA432" s="100"/>
      <c r="AB432" s="100"/>
      <c r="AC432" s="100"/>
      <c r="AD432" s="100"/>
      <c r="AE432" s="100"/>
      <c r="AG432" s="101"/>
      <c r="AN432" s="100"/>
      <c r="AO432" s="100"/>
      <c r="AP432" s="100"/>
      <c r="AQ432" s="100"/>
      <c r="AR432" s="100"/>
      <c r="AS432" s="100"/>
      <c r="AT432" s="100"/>
      <c r="AU432" s="100"/>
    </row>
    <row r="433" spans="17:47">
      <c r="Q433" s="2"/>
      <c r="AA433" s="100"/>
      <c r="AB433" s="100"/>
      <c r="AC433" s="100"/>
      <c r="AD433" s="100"/>
      <c r="AE433" s="100"/>
      <c r="AG433" s="101"/>
      <c r="AN433" s="100"/>
      <c r="AO433" s="100"/>
      <c r="AP433" s="100"/>
      <c r="AQ433" s="100"/>
      <c r="AR433" s="100"/>
      <c r="AS433" s="100"/>
      <c r="AT433" s="100"/>
      <c r="AU433" s="100"/>
    </row>
    <row r="434" spans="17:47">
      <c r="Q434" s="2"/>
      <c r="AA434" s="100"/>
      <c r="AB434" s="100"/>
      <c r="AC434" s="100"/>
      <c r="AD434" s="100"/>
      <c r="AE434" s="100"/>
      <c r="AG434" s="101"/>
      <c r="AN434" s="100"/>
      <c r="AO434" s="100"/>
      <c r="AP434" s="100"/>
      <c r="AQ434" s="100"/>
      <c r="AR434" s="100"/>
      <c r="AS434" s="100"/>
      <c r="AT434" s="100"/>
      <c r="AU434" s="100"/>
    </row>
    <row r="435" spans="17:47">
      <c r="Q435" s="2"/>
      <c r="AA435" s="100"/>
      <c r="AB435" s="100"/>
      <c r="AC435" s="100"/>
      <c r="AD435" s="100"/>
      <c r="AE435" s="100"/>
      <c r="AG435" s="101"/>
      <c r="AN435" s="100"/>
      <c r="AO435" s="100"/>
      <c r="AP435" s="100"/>
      <c r="AQ435" s="100"/>
      <c r="AR435" s="100"/>
      <c r="AS435" s="100"/>
      <c r="AT435" s="100"/>
      <c r="AU435" s="100"/>
    </row>
    <row r="436" spans="17:47">
      <c r="Q436" s="2"/>
      <c r="AA436" s="100"/>
      <c r="AB436" s="100"/>
      <c r="AC436" s="100"/>
      <c r="AD436" s="100"/>
      <c r="AE436" s="100"/>
      <c r="AG436" s="101"/>
      <c r="AN436" s="100"/>
      <c r="AO436" s="100"/>
      <c r="AP436" s="100"/>
      <c r="AQ436" s="100"/>
      <c r="AR436" s="100"/>
      <c r="AS436" s="100"/>
      <c r="AT436" s="100"/>
      <c r="AU436" s="100"/>
    </row>
    <row r="437" spans="17:47">
      <c r="Q437" s="2"/>
      <c r="AA437" s="100"/>
      <c r="AB437" s="100"/>
      <c r="AC437" s="100"/>
      <c r="AD437" s="100"/>
      <c r="AE437" s="100"/>
      <c r="AG437" s="101"/>
      <c r="AN437" s="100"/>
      <c r="AO437" s="100"/>
      <c r="AP437" s="100"/>
      <c r="AQ437" s="100"/>
      <c r="AR437" s="100"/>
      <c r="AS437" s="100"/>
      <c r="AT437" s="100"/>
      <c r="AU437" s="100"/>
    </row>
    <row r="438" spans="17:47">
      <c r="Q438" s="2"/>
      <c r="AA438" s="100"/>
      <c r="AB438" s="100"/>
      <c r="AC438" s="100"/>
      <c r="AD438" s="100"/>
      <c r="AE438" s="100"/>
      <c r="AG438" s="101"/>
      <c r="AN438" s="100"/>
      <c r="AO438" s="100"/>
      <c r="AP438" s="100"/>
      <c r="AQ438" s="100"/>
      <c r="AR438" s="100"/>
      <c r="AS438" s="100"/>
      <c r="AT438" s="100"/>
      <c r="AU438" s="100"/>
    </row>
    <row r="439" spans="17:47">
      <c r="Q439" s="2"/>
      <c r="AA439" s="100"/>
      <c r="AB439" s="100"/>
      <c r="AC439" s="100"/>
      <c r="AD439" s="100"/>
      <c r="AE439" s="100"/>
      <c r="AG439" s="101"/>
      <c r="AN439" s="100"/>
      <c r="AO439" s="100"/>
      <c r="AP439" s="100"/>
      <c r="AQ439" s="100"/>
      <c r="AR439" s="100"/>
      <c r="AS439" s="100"/>
      <c r="AT439" s="100"/>
      <c r="AU439" s="100"/>
    </row>
    <row r="440" spans="17:47">
      <c r="Q440" s="2"/>
      <c r="AA440" s="100"/>
      <c r="AB440" s="100"/>
      <c r="AC440" s="100"/>
      <c r="AD440" s="100"/>
      <c r="AE440" s="100"/>
      <c r="AG440" s="101"/>
      <c r="AN440" s="100"/>
      <c r="AO440" s="100"/>
      <c r="AP440" s="100"/>
      <c r="AQ440" s="100"/>
      <c r="AR440" s="100"/>
      <c r="AS440" s="100"/>
      <c r="AT440" s="100"/>
      <c r="AU440" s="100"/>
    </row>
    <row r="441" spans="17:47">
      <c r="Q441" s="2"/>
      <c r="AA441" s="100"/>
      <c r="AB441" s="100"/>
      <c r="AC441" s="100"/>
      <c r="AD441" s="100"/>
      <c r="AE441" s="100"/>
      <c r="AG441" s="101"/>
      <c r="AN441" s="100"/>
      <c r="AO441" s="100"/>
      <c r="AP441" s="100"/>
      <c r="AQ441" s="100"/>
      <c r="AR441" s="100"/>
      <c r="AS441" s="100"/>
      <c r="AT441" s="100"/>
      <c r="AU441" s="100"/>
    </row>
    <row r="442" spans="17:47">
      <c r="Q442" s="2"/>
      <c r="AA442" s="100"/>
      <c r="AB442" s="100"/>
      <c r="AC442" s="100"/>
      <c r="AD442" s="100"/>
      <c r="AE442" s="100"/>
      <c r="AG442" s="101"/>
      <c r="AN442" s="100"/>
      <c r="AO442" s="100"/>
      <c r="AP442" s="100"/>
      <c r="AQ442" s="100"/>
      <c r="AR442" s="100"/>
      <c r="AS442" s="100"/>
      <c r="AT442" s="100"/>
      <c r="AU442" s="100"/>
    </row>
    <row r="443" spans="17:47">
      <c r="Q443" s="2"/>
      <c r="AA443" s="100"/>
      <c r="AB443" s="100"/>
      <c r="AC443" s="100"/>
      <c r="AD443" s="100"/>
      <c r="AE443" s="100"/>
      <c r="AG443" s="101"/>
      <c r="AN443" s="100"/>
      <c r="AO443" s="100"/>
      <c r="AP443" s="100"/>
      <c r="AQ443" s="100"/>
      <c r="AR443" s="100"/>
      <c r="AS443" s="100"/>
      <c r="AT443" s="100"/>
      <c r="AU443" s="100"/>
    </row>
    <row r="444" spans="17:47">
      <c r="Q444" s="2"/>
      <c r="AA444" s="100"/>
      <c r="AB444" s="100"/>
      <c r="AC444" s="100"/>
      <c r="AD444" s="100"/>
      <c r="AE444" s="100"/>
      <c r="AG444" s="101"/>
      <c r="AN444" s="100"/>
      <c r="AO444" s="100"/>
      <c r="AP444" s="100"/>
      <c r="AQ444" s="100"/>
      <c r="AR444" s="100"/>
      <c r="AS444" s="100"/>
      <c r="AT444" s="100"/>
      <c r="AU444" s="100"/>
    </row>
    <row r="445" spans="17:47">
      <c r="Q445" s="2"/>
      <c r="AA445" s="100"/>
      <c r="AB445" s="100"/>
      <c r="AC445" s="100"/>
      <c r="AD445" s="100"/>
      <c r="AE445" s="100"/>
      <c r="AG445" s="101"/>
      <c r="AN445" s="100"/>
      <c r="AO445" s="100"/>
      <c r="AP445" s="100"/>
      <c r="AQ445" s="100"/>
      <c r="AR445" s="100"/>
      <c r="AS445" s="100"/>
      <c r="AT445" s="100"/>
      <c r="AU445" s="100"/>
    </row>
    <row r="446" spans="17:47">
      <c r="Q446" s="2"/>
      <c r="AA446" s="100"/>
      <c r="AB446" s="100"/>
      <c r="AC446" s="100"/>
      <c r="AD446" s="100"/>
      <c r="AE446" s="100"/>
      <c r="AG446" s="101"/>
      <c r="AN446" s="100"/>
      <c r="AO446" s="100"/>
      <c r="AP446" s="100"/>
      <c r="AQ446" s="100"/>
      <c r="AR446" s="100"/>
      <c r="AS446" s="100"/>
      <c r="AT446" s="100"/>
      <c r="AU446" s="100"/>
    </row>
    <row r="447" spans="17:47">
      <c r="Q447" s="2"/>
      <c r="AA447" s="100"/>
      <c r="AB447" s="100"/>
      <c r="AC447" s="100"/>
      <c r="AD447" s="100"/>
      <c r="AE447" s="100"/>
      <c r="AG447" s="101"/>
      <c r="AN447" s="100"/>
      <c r="AO447" s="100"/>
      <c r="AP447" s="100"/>
      <c r="AQ447" s="100"/>
      <c r="AR447" s="100"/>
      <c r="AS447" s="100"/>
      <c r="AT447" s="100"/>
      <c r="AU447" s="100"/>
    </row>
    <row r="448" spans="17:47">
      <c r="Q448" s="2"/>
      <c r="AA448" s="100"/>
      <c r="AB448" s="100"/>
      <c r="AC448" s="100"/>
      <c r="AD448" s="100"/>
      <c r="AE448" s="100"/>
      <c r="AG448" s="101"/>
      <c r="AN448" s="100"/>
      <c r="AO448" s="100"/>
      <c r="AP448" s="100"/>
      <c r="AQ448" s="100"/>
      <c r="AR448" s="100"/>
      <c r="AS448" s="100"/>
      <c r="AT448" s="100"/>
      <c r="AU448" s="100"/>
    </row>
    <row r="449" spans="17:47">
      <c r="Q449" s="2"/>
      <c r="AA449" s="100"/>
      <c r="AB449" s="100"/>
      <c r="AC449" s="100"/>
      <c r="AD449" s="100"/>
      <c r="AE449" s="100"/>
      <c r="AG449" s="101"/>
      <c r="AN449" s="100"/>
      <c r="AO449" s="100"/>
      <c r="AP449" s="100"/>
      <c r="AQ449" s="100"/>
      <c r="AR449" s="100"/>
      <c r="AS449" s="100"/>
      <c r="AT449" s="100"/>
      <c r="AU449" s="100"/>
    </row>
    <row r="450" spans="17:47">
      <c r="Q450" s="2"/>
      <c r="AA450" s="100"/>
      <c r="AB450" s="100"/>
      <c r="AC450" s="100"/>
      <c r="AD450" s="100"/>
      <c r="AE450" s="100"/>
      <c r="AG450" s="101"/>
      <c r="AN450" s="100"/>
      <c r="AO450" s="100"/>
      <c r="AP450" s="100"/>
      <c r="AQ450" s="100"/>
      <c r="AR450" s="100"/>
      <c r="AS450" s="100"/>
      <c r="AT450" s="100"/>
      <c r="AU450" s="100"/>
    </row>
    <row r="451" spans="17:47">
      <c r="Q451" s="2"/>
      <c r="AA451" s="100"/>
      <c r="AB451" s="100"/>
      <c r="AC451" s="100"/>
      <c r="AD451" s="100"/>
      <c r="AE451" s="100"/>
      <c r="AG451" s="101"/>
      <c r="AN451" s="100"/>
      <c r="AO451" s="100"/>
      <c r="AP451" s="100"/>
      <c r="AQ451" s="100"/>
      <c r="AR451" s="100"/>
      <c r="AS451" s="100"/>
      <c r="AT451" s="100"/>
      <c r="AU451" s="100"/>
    </row>
    <row r="452" spans="17:47">
      <c r="Q452" s="2"/>
      <c r="AA452" s="100"/>
      <c r="AB452" s="100"/>
      <c r="AC452" s="100"/>
      <c r="AD452" s="100"/>
      <c r="AE452" s="100"/>
      <c r="AG452" s="101"/>
      <c r="AN452" s="100"/>
      <c r="AO452" s="100"/>
      <c r="AP452" s="100"/>
      <c r="AQ452" s="100"/>
      <c r="AR452" s="100"/>
      <c r="AS452" s="100"/>
      <c r="AT452" s="100"/>
      <c r="AU452" s="100"/>
    </row>
    <row r="453" spans="17:47">
      <c r="Q453" s="2"/>
      <c r="AA453" s="100"/>
      <c r="AB453" s="100"/>
      <c r="AC453" s="100"/>
      <c r="AD453" s="100"/>
      <c r="AE453" s="100"/>
      <c r="AG453" s="101"/>
      <c r="AN453" s="100"/>
      <c r="AO453" s="100"/>
      <c r="AP453" s="100"/>
      <c r="AQ453" s="100"/>
      <c r="AR453" s="100"/>
      <c r="AS453" s="100"/>
      <c r="AT453" s="100"/>
      <c r="AU453" s="100"/>
    </row>
    <row r="454" spans="17:47">
      <c r="Q454" s="2"/>
      <c r="AA454" s="100"/>
      <c r="AB454" s="100"/>
      <c r="AC454" s="100"/>
      <c r="AD454" s="100"/>
      <c r="AE454" s="100"/>
      <c r="AG454" s="101"/>
      <c r="AN454" s="100"/>
      <c r="AO454" s="100"/>
      <c r="AP454" s="100"/>
      <c r="AQ454" s="100"/>
      <c r="AR454" s="100"/>
      <c r="AS454" s="100"/>
      <c r="AT454" s="100"/>
      <c r="AU454" s="100"/>
    </row>
    <row r="455" spans="17:47">
      <c r="Q455" s="2"/>
      <c r="AA455" s="100"/>
      <c r="AB455" s="100"/>
      <c r="AC455" s="100"/>
      <c r="AD455" s="100"/>
      <c r="AE455" s="100"/>
      <c r="AG455" s="101"/>
      <c r="AN455" s="100"/>
      <c r="AO455" s="100"/>
      <c r="AP455" s="100"/>
      <c r="AQ455" s="100"/>
      <c r="AR455" s="100"/>
      <c r="AS455" s="100"/>
      <c r="AT455" s="100"/>
      <c r="AU455" s="100"/>
    </row>
    <row r="456" spans="17:47">
      <c r="Q456" s="2"/>
      <c r="AA456" s="100"/>
      <c r="AB456" s="100"/>
      <c r="AC456" s="100"/>
      <c r="AD456" s="100"/>
      <c r="AE456" s="100"/>
      <c r="AG456" s="101"/>
      <c r="AN456" s="100"/>
      <c r="AO456" s="100"/>
      <c r="AP456" s="100"/>
      <c r="AQ456" s="100"/>
      <c r="AR456" s="100"/>
      <c r="AS456" s="100"/>
      <c r="AT456" s="100"/>
      <c r="AU456" s="100"/>
    </row>
    <row r="457" spans="17:47">
      <c r="Q457" s="2"/>
      <c r="AA457" s="100"/>
      <c r="AB457" s="100"/>
      <c r="AC457" s="100"/>
      <c r="AD457" s="100"/>
      <c r="AE457" s="100"/>
      <c r="AG457" s="101"/>
      <c r="AN457" s="100"/>
      <c r="AO457" s="100"/>
      <c r="AP457" s="100"/>
      <c r="AQ457" s="100"/>
      <c r="AR457" s="100"/>
      <c r="AS457" s="100"/>
      <c r="AT457" s="100"/>
      <c r="AU457" s="100"/>
    </row>
    <row r="458" spans="17:47">
      <c r="Q458" s="2"/>
      <c r="AA458" s="100"/>
      <c r="AB458" s="100"/>
      <c r="AC458" s="100"/>
      <c r="AD458" s="100"/>
      <c r="AE458" s="100"/>
      <c r="AG458" s="101"/>
      <c r="AN458" s="100"/>
      <c r="AO458" s="100"/>
      <c r="AP458" s="100"/>
      <c r="AQ458" s="100"/>
      <c r="AR458" s="100"/>
      <c r="AS458" s="100"/>
      <c r="AT458" s="100"/>
      <c r="AU458" s="100"/>
    </row>
    <row r="459" spans="17:47">
      <c r="Q459" s="2"/>
      <c r="AA459" s="100"/>
      <c r="AB459" s="100"/>
      <c r="AC459" s="100"/>
      <c r="AD459" s="100"/>
      <c r="AE459" s="100"/>
      <c r="AG459" s="101"/>
      <c r="AN459" s="100"/>
      <c r="AO459" s="100"/>
      <c r="AP459" s="100"/>
      <c r="AQ459" s="100"/>
      <c r="AR459" s="100"/>
      <c r="AS459" s="100"/>
      <c r="AT459" s="100"/>
      <c r="AU459" s="100"/>
    </row>
    <row r="460" spans="17:47">
      <c r="Q460" s="2"/>
      <c r="AA460" s="100"/>
      <c r="AB460" s="100"/>
      <c r="AC460" s="100"/>
      <c r="AD460" s="100"/>
      <c r="AE460" s="100"/>
      <c r="AG460" s="101"/>
      <c r="AN460" s="100"/>
      <c r="AO460" s="100"/>
      <c r="AP460" s="100"/>
      <c r="AQ460" s="100"/>
      <c r="AR460" s="100"/>
      <c r="AS460" s="100"/>
      <c r="AT460" s="100"/>
      <c r="AU460" s="100"/>
    </row>
    <row r="461" spans="17:47">
      <c r="Q461" s="2"/>
      <c r="AA461" s="100"/>
      <c r="AB461" s="100"/>
      <c r="AC461" s="100"/>
      <c r="AD461" s="100"/>
      <c r="AE461" s="100"/>
      <c r="AG461" s="101"/>
      <c r="AN461" s="100"/>
      <c r="AO461" s="100"/>
      <c r="AP461" s="100"/>
      <c r="AQ461" s="100"/>
      <c r="AR461" s="100"/>
      <c r="AS461" s="100"/>
      <c r="AT461" s="100"/>
      <c r="AU461" s="100"/>
    </row>
    <row r="462" spans="17:47">
      <c r="Q462" s="2"/>
      <c r="AA462" s="100"/>
      <c r="AB462" s="100"/>
      <c r="AC462" s="100"/>
      <c r="AD462" s="100"/>
      <c r="AE462" s="100"/>
      <c r="AG462" s="101"/>
      <c r="AN462" s="100"/>
      <c r="AO462" s="100"/>
      <c r="AP462" s="100"/>
      <c r="AQ462" s="100"/>
      <c r="AR462" s="100"/>
      <c r="AS462" s="100"/>
      <c r="AT462" s="100"/>
      <c r="AU462" s="100"/>
    </row>
    <row r="463" spans="17:47">
      <c r="Q463" s="2"/>
      <c r="AA463" s="100"/>
      <c r="AB463" s="100"/>
      <c r="AC463" s="100"/>
      <c r="AD463" s="100"/>
      <c r="AE463" s="100"/>
      <c r="AG463" s="101"/>
      <c r="AN463" s="100"/>
      <c r="AO463" s="100"/>
      <c r="AP463" s="100"/>
      <c r="AQ463" s="100"/>
      <c r="AR463" s="100"/>
      <c r="AS463" s="100"/>
      <c r="AT463" s="100"/>
      <c r="AU463" s="100"/>
    </row>
    <row r="464" spans="17:47">
      <c r="Q464" s="2"/>
      <c r="AA464" s="100"/>
      <c r="AB464" s="100"/>
      <c r="AC464" s="100"/>
      <c r="AD464" s="100"/>
      <c r="AE464" s="100"/>
      <c r="AG464" s="101"/>
      <c r="AN464" s="100"/>
      <c r="AO464" s="100"/>
      <c r="AP464" s="100"/>
      <c r="AQ464" s="100"/>
      <c r="AR464" s="100"/>
      <c r="AS464" s="100"/>
      <c r="AT464" s="100"/>
      <c r="AU464" s="100"/>
    </row>
    <row r="465" spans="17:50">
      <c r="Q465" s="2"/>
      <c r="AA465" s="100"/>
      <c r="AB465" s="100"/>
      <c r="AC465" s="100"/>
      <c r="AD465" s="100"/>
      <c r="AE465" s="100"/>
      <c r="AG465" s="101"/>
      <c r="AN465" s="100"/>
      <c r="AO465" s="100"/>
      <c r="AP465" s="100"/>
      <c r="AQ465" s="100"/>
      <c r="AR465" s="100"/>
      <c r="AS465" s="100"/>
      <c r="AT465" s="100"/>
      <c r="AU465" s="100"/>
    </row>
    <row r="466" spans="17:50">
      <c r="Q466" s="2"/>
      <c r="AA466" s="100"/>
      <c r="AB466" s="100"/>
      <c r="AC466" s="100"/>
      <c r="AD466" s="100"/>
      <c r="AE466" s="100"/>
      <c r="AG466" s="101"/>
      <c r="AN466" s="100"/>
      <c r="AO466" s="100"/>
      <c r="AP466" s="100"/>
      <c r="AQ466" s="100"/>
      <c r="AR466" s="100"/>
      <c r="AS466" s="100"/>
      <c r="AT466" s="100"/>
      <c r="AU466" s="100"/>
    </row>
    <row r="467" spans="17:50">
      <c r="Q467" s="2"/>
      <c r="AA467" s="100"/>
      <c r="AB467" s="100"/>
      <c r="AC467" s="100"/>
      <c r="AD467" s="100"/>
      <c r="AE467" s="100"/>
      <c r="AG467" s="101"/>
      <c r="AN467" s="100"/>
      <c r="AO467" s="100"/>
      <c r="AP467" s="100"/>
      <c r="AQ467" s="100"/>
      <c r="AR467" s="100"/>
      <c r="AS467" s="100"/>
      <c r="AT467" s="100"/>
      <c r="AU467" s="100"/>
    </row>
    <row r="468" spans="17:50">
      <c r="Q468" s="2"/>
      <c r="AA468" s="100"/>
      <c r="AB468" s="100"/>
      <c r="AC468" s="100"/>
      <c r="AD468" s="100"/>
      <c r="AE468" s="100"/>
      <c r="AG468" s="101"/>
      <c r="AN468" s="100"/>
      <c r="AO468" s="100"/>
      <c r="AP468" s="100"/>
      <c r="AQ468" s="100"/>
      <c r="AR468" s="100"/>
      <c r="AS468" s="100"/>
      <c r="AT468" s="100"/>
      <c r="AU468" s="100"/>
    </row>
    <row r="469" spans="17:50">
      <c r="Q469" s="2"/>
      <c r="AA469" s="100"/>
      <c r="AB469" s="100"/>
      <c r="AC469" s="100"/>
      <c r="AD469" s="100"/>
      <c r="AE469" s="100"/>
      <c r="AG469" s="101"/>
      <c r="AN469" s="100"/>
      <c r="AO469" s="100"/>
      <c r="AP469" s="100"/>
      <c r="AQ469" s="100"/>
      <c r="AR469" s="100"/>
      <c r="AS469" s="100"/>
      <c r="AT469" s="100"/>
      <c r="AU469" s="100"/>
    </row>
    <row r="470" spans="17:50">
      <c r="Q470" s="2"/>
      <c r="AA470" s="100"/>
      <c r="AB470" s="100"/>
      <c r="AC470" s="100"/>
      <c r="AD470" s="100"/>
      <c r="AE470" s="100"/>
      <c r="AG470" s="101"/>
      <c r="AN470" s="100"/>
      <c r="AO470" s="100"/>
      <c r="AP470" s="100"/>
      <c r="AQ470" s="100"/>
      <c r="AR470" s="100"/>
      <c r="AS470" s="100"/>
      <c r="AT470" s="100"/>
      <c r="AU470" s="100"/>
    </row>
    <row r="471" spans="17:50">
      <c r="Q471" s="2"/>
      <c r="AA471" s="100"/>
      <c r="AB471" s="100"/>
      <c r="AC471" s="100"/>
      <c r="AD471" s="100"/>
      <c r="AE471" s="100"/>
      <c r="AG471" s="101"/>
      <c r="AN471" s="100"/>
      <c r="AO471" s="100"/>
      <c r="AP471" s="100"/>
      <c r="AQ471" s="100"/>
      <c r="AR471" s="100"/>
      <c r="AS471" s="100"/>
      <c r="AT471" s="100"/>
      <c r="AU471" s="100"/>
      <c r="AV471" s="100"/>
      <c r="AW471" s="65"/>
      <c r="AX471" s="102"/>
    </row>
    <row r="472" spans="17:50">
      <c r="Q472" s="2"/>
      <c r="AA472" s="100"/>
      <c r="AB472" s="100"/>
      <c r="AC472" s="100"/>
      <c r="AD472" s="100"/>
      <c r="AE472" s="100"/>
      <c r="AG472" s="101"/>
      <c r="AN472" s="100"/>
      <c r="AO472" s="100"/>
      <c r="AP472" s="100"/>
      <c r="AQ472" s="100"/>
      <c r="AR472" s="100"/>
      <c r="AS472" s="100"/>
      <c r="AT472" s="100"/>
      <c r="AU472" s="100"/>
    </row>
    <row r="473" spans="17:50">
      <c r="Q473" s="2"/>
      <c r="AA473" s="100"/>
      <c r="AB473" s="100"/>
      <c r="AC473" s="100"/>
      <c r="AD473" s="100"/>
      <c r="AE473" s="100"/>
      <c r="AG473" s="101"/>
      <c r="AN473" s="100"/>
      <c r="AO473" s="100"/>
      <c r="AP473" s="100"/>
      <c r="AQ473" s="100"/>
      <c r="AR473" s="100"/>
      <c r="AS473" s="100"/>
      <c r="AT473" s="100"/>
      <c r="AU473" s="100"/>
    </row>
    <row r="474" spans="17:50">
      <c r="Q474" s="2"/>
      <c r="AA474" s="100"/>
      <c r="AB474" s="100"/>
      <c r="AC474" s="100"/>
      <c r="AD474" s="100"/>
      <c r="AE474" s="100"/>
      <c r="AG474" s="101"/>
      <c r="AN474" s="100"/>
      <c r="AO474" s="100"/>
      <c r="AP474" s="100"/>
      <c r="AQ474" s="100"/>
      <c r="AR474" s="100"/>
      <c r="AS474" s="100"/>
      <c r="AT474" s="100"/>
      <c r="AU474" s="100"/>
    </row>
    <row r="475" spans="17:50">
      <c r="Q475" s="2"/>
      <c r="AA475" s="100"/>
      <c r="AB475" s="100"/>
      <c r="AC475" s="100"/>
      <c r="AD475" s="100"/>
      <c r="AE475" s="100"/>
      <c r="AG475" s="101"/>
      <c r="AN475" s="100"/>
      <c r="AO475" s="100"/>
      <c r="AP475" s="100"/>
      <c r="AQ475" s="100"/>
      <c r="AR475" s="100"/>
      <c r="AS475" s="100"/>
      <c r="AT475" s="100"/>
      <c r="AU475" s="100"/>
    </row>
    <row r="476" spans="17:50">
      <c r="AA476" s="100"/>
      <c r="AB476" s="100"/>
      <c r="AC476" s="100"/>
      <c r="AD476" s="100"/>
      <c r="AE476" s="100"/>
      <c r="AG476" s="101"/>
      <c r="AN476" s="100"/>
      <c r="AO476" s="100"/>
      <c r="AP476" s="100"/>
      <c r="AQ476" s="100"/>
      <c r="AR476" s="100"/>
      <c r="AS476" s="100"/>
      <c r="AT476" s="100"/>
      <c r="AU476" s="100"/>
    </row>
    <row r="477" spans="17:50">
      <c r="AA477" s="100"/>
      <c r="AB477" s="100"/>
      <c r="AC477" s="100"/>
      <c r="AD477" s="100"/>
      <c r="AE477" s="100"/>
      <c r="AG477" s="101"/>
      <c r="AN477" s="100"/>
      <c r="AO477" s="100"/>
      <c r="AP477" s="100"/>
      <c r="AQ477" s="100"/>
      <c r="AR477" s="100"/>
      <c r="AS477" s="100"/>
      <c r="AT477" s="100"/>
      <c r="AU477" s="100"/>
    </row>
    <row r="478" spans="17:50">
      <c r="AA478" s="100"/>
      <c r="AB478" s="100"/>
      <c r="AC478" s="100"/>
      <c r="AD478" s="100"/>
      <c r="AE478" s="100"/>
      <c r="AG478" s="101"/>
      <c r="AN478" s="100"/>
      <c r="AO478" s="100"/>
      <c r="AP478" s="100"/>
      <c r="AQ478" s="100"/>
      <c r="AR478" s="100"/>
      <c r="AS478" s="100"/>
      <c r="AT478" s="100"/>
      <c r="AU478" s="100"/>
    </row>
    <row r="479" spans="17:50">
      <c r="AA479" s="100"/>
      <c r="AB479" s="100"/>
      <c r="AC479" s="100"/>
      <c r="AD479" s="100"/>
      <c r="AE479" s="100"/>
      <c r="AG479" s="101"/>
      <c r="AN479" s="100"/>
      <c r="AO479" s="100"/>
      <c r="AP479" s="100"/>
      <c r="AQ479" s="100"/>
      <c r="AR479" s="100"/>
      <c r="AS479" s="100"/>
      <c r="AT479" s="100"/>
      <c r="AU479" s="100"/>
    </row>
    <row r="480" spans="17:50">
      <c r="AA480" s="100"/>
      <c r="AB480" s="100"/>
      <c r="AC480" s="100"/>
      <c r="AD480" s="100"/>
      <c r="AE480" s="100"/>
      <c r="AG480" s="101"/>
      <c r="AN480" s="100"/>
      <c r="AO480" s="100"/>
      <c r="AP480" s="100"/>
      <c r="AQ480" s="100"/>
      <c r="AR480" s="100"/>
      <c r="AS480" s="100"/>
      <c r="AT480" s="100"/>
      <c r="AU480" s="100"/>
    </row>
    <row r="481" spans="27:64">
      <c r="AA481" s="100"/>
      <c r="AB481" s="100"/>
      <c r="AC481" s="100"/>
      <c r="AD481" s="100"/>
      <c r="AE481" s="100"/>
      <c r="AG481" s="101"/>
      <c r="AN481" s="100"/>
      <c r="AO481" s="100"/>
      <c r="AP481" s="100"/>
      <c r="AQ481" s="100"/>
      <c r="AR481" s="100"/>
      <c r="AS481" s="100"/>
      <c r="AT481" s="100"/>
      <c r="AU481" s="100"/>
    </row>
    <row r="482" spans="27:64">
      <c r="AA482" s="100"/>
      <c r="AB482" s="100"/>
      <c r="AC482" s="100"/>
      <c r="AD482" s="100"/>
      <c r="AE482" s="100"/>
      <c r="AG482" s="101"/>
      <c r="AN482" s="100"/>
      <c r="AO482" s="100"/>
      <c r="AP482" s="100"/>
      <c r="AQ482" s="100"/>
      <c r="AR482" s="100"/>
      <c r="AS482" s="100"/>
      <c r="AT482" s="100"/>
      <c r="AU482" s="100"/>
    </row>
    <row r="483" spans="27:64">
      <c r="AA483" s="100"/>
      <c r="AB483" s="100"/>
      <c r="AC483" s="100"/>
      <c r="AD483" s="100"/>
      <c r="AE483" s="100"/>
      <c r="AG483" s="101"/>
      <c r="AN483" s="100"/>
      <c r="AO483" s="100"/>
      <c r="AP483" s="100"/>
      <c r="AQ483" s="100"/>
      <c r="AR483" s="100"/>
      <c r="AS483" s="100"/>
      <c r="AT483" s="100"/>
      <c r="AU483" s="100"/>
    </row>
    <row r="484" spans="27:64">
      <c r="AA484" s="100"/>
      <c r="AB484" s="100"/>
      <c r="AC484" s="100"/>
      <c r="AD484" s="100"/>
      <c r="AE484" s="100"/>
      <c r="AG484" s="101"/>
      <c r="AN484" s="100"/>
      <c r="AO484" s="100"/>
      <c r="AP484" s="100"/>
      <c r="AQ484" s="100"/>
      <c r="AR484" s="100"/>
      <c r="AS484" s="100"/>
      <c r="AT484" s="100"/>
      <c r="AU484" s="100"/>
      <c r="AV484" s="100"/>
      <c r="AW484" s="100"/>
      <c r="AX484" s="100"/>
      <c r="AY484" s="100"/>
      <c r="AZ484" s="100"/>
      <c r="BA484" s="100"/>
      <c r="BB484" s="100"/>
      <c r="BC484" s="100"/>
      <c r="BD484" s="100"/>
      <c r="BE484" s="100"/>
      <c r="BF484" s="100"/>
      <c r="BG484" s="100"/>
      <c r="BH484" s="100"/>
      <c r="BI484" s="100"/>
      <c r="BJ484" s="100"/>
      <c r="BK484" s="100"/>
      <c r="BL484" s="100"/>
    </row>
    <row r="485" spans="27:64">
      <c r="AA485" s="100"/>
      <c r="AB485" s="100"/>
      <c r="AC485" s="100"/>
      <c r="AD485" s="100"/>
      <c r="AE485" s="100"/>
      <c r="AG485" s="101"/>
      <c r="AN485" s="100"/>
      <c r="AO485" s="100"/>
      <c r="AP485" s="100"/>
      <c r="AQ485" s="100"/>
      <c r="AR485" s="100"/>
      <c r="AS485" s="100"/>
      <c r="AT485" s="100"/>
      <c r="AU485" s="100"/>
    </row>
    <row r="486" spans="27:64">
      <c r="AA486" s="100"/>
      <c r="AB486" s="100"/>
      <c r="AC486" s="100"/>
      <c r="AD486" s="100"/>
      <c r="AE486" s="100"/>
      <c r="AG486" s="101"/>
      <c r="AN486" s="100"/>
      <c r="AO486" s="100"/>
      <c r="AP486" s="100"/>
      <c r="AQ486" s="100"/>
      <c r="AR486" s="100"/>
      <c r="AS486" s="100"/>
      <c r="AT486" s="100"/>
      <c r="AU486" s="100"/>
    </row>
    <row r="487" spans="27:64">
      <c r="AA487" s="100"/>
      <c r="AB487" s="100"/>
      <c r="AC487" s="100"/>
      <c r="AD487" s="100"/>
      <c r="AE487" s="100"/>
      <c r="AG487" s="101"/>
      <c r="AN487" s="100"/>
      <c r="AO487" s="100"/>
      <c r="AP487" s="100"/>
      <c r="AQ487" s="100"/>
      <c r="AR487" s="100"/>
      <c r="AS487" s="100"/>
      <c r="AT487" s="100"/>
      <c r="AU487" s="100"/>
    </row>
    <row r="488" spans="27:64">
      <c r="AA488" s="100"/>
      <c r="AB488" s="100"/>
      <c r="AC488" s="100"/>
      <c r="AD488" s="100"/>
      <c r="AE488" s="100"/>
      <c r="AG488" s="101"/>
      <c r="AN488" s="100"/>
      <c r="AO488" s="100"/>
      <c r="AP488" s="100"/>
      <c r="AQ488" s="100"/>
      <c r="AR488" s="100"/>
      <c r="AS488" s="100"/>
      <c r="AT488" s="100"/>
      <c r="AU488" s="100"/>
    </row>
    <row r="489" spans="27:64">
      <c r="AA489" s="100"/>
      <c r="AB489" s="100"/>
      <c r="AC489" s="100"/>
      <c r="AD489" s="100"/>
      <c r="AE489" s="100"/>
      <c r="AG489" s="101"/>
      <c r="AN489" s="100"/>
      <c r="AO489" s="100"/>
      <c r="AP489" s="100"/>
      <c r="AQ489" s="100"/>
      <c r="AR489" s="100"/>
      <c r="AS489" s="100"/>
      <c r="AT489" s="100"/>
      <c r="AU489" s="100"/>
    </row>
    <row r="490" spans="27:64">
      <c r="AA490" s="100"/>
      <c r="AB490" s="100"/>
      <c r="AC490" s="100"/>
      <c r="AD490" s="100"/>
      <c r="AE490" s="100"/>
      <c r="AG490" s="101"/>
      <c r="AN490" s="100"/>
      <c r="AO490" s="100"/>
      <c r="AP490" s="100"/>
      <c r="AQ490" s="100"/>
      <c r="AR490" s="100"/>
      <c r="AS490" s="100"/>
      <c r="AT490" s="100"/>
      <c r="AU490" s="100"/>
    </row>
    <row r="491" spans="27:64">
      <c r="AA491" s="100"/>
      <c r="AB491" s="100"/>
      <c r="AC491" s="100"/>
      <c r="AD491" s="100"/>
      <c r="AE491" s="100"/>
      <c r="AG491" s="101"/>
      <c r="AN491" s="100"/>
      <c r="AO491" s="100"/>
      <c r="AP491" s="100"/>
      <c r="AQ491" s="100"/>
      <c r="AR491" s="100"/>
      <c r="AS491" s="100"/>
      <c r="AT491" s="100"/>
      <c r="AU491" s="100"/>
    </row>
    <row r="492" spans="27:64">
      <c r="AA492" s="100"/>
      <c r="AB492" s="100"/>
      <c r="AC492" s="100"/>
      <c r="AD492" s="100"/>
      <c r="AE492" s="100"/>
      <c r="AG492" s="101"/>
      <c r="AN492" s="100"/>
      <c r="AO492" s="100"/>
      <c r="AP492" s="100"/>
      <c r="AQ492" s="100"/>
      <c r="AR492" s="100"/>
      <c r="AS492" s="100"/>
      <c r="AT492" s="100"/>
      <c r="AU492" s="100"/>
    </row>
    <row r="493" spans="27:64">
      <c r="AA493" s="100"/>
      <c r="AB493" s="100"/>
      <c r="AC493" s="100"/>
      <c r="AD493" s="100"/>
      <c r="AE493" s="100"/>
      <c r="AG493" s="101"/>
      <c r="AN493" s="100"/>
      <c r="AO493" s="100"/>
      <c r="AP493" s="100"/>
      <c r="AQ493" s="100"/>
      <c r="AR493" s="100"/>
      <c r="AS493" s="100"/>
      <c r="AT493" s="100"/>
      <c r="AU493" s="100"/>
    </row>
    <row r="494" spans="27:64">
      <c r="AA494" s="100"/>
      <c r="AB494" s="100"/>
      <c r="AC494" s="100"/>
      <c r="AD494" s="100"/>
      <c r="AE494" s="100"/>
      <c r="AG494" s="101"/>
      <c r="AN494" s="100"/>
      <c r="AO494" s="100"/>
      <c r="AP494" s="100"/>
      <c r="AQ494" s="100"/>
      <c r="AR494" s="100"/>
      <c r="AS494" s="100"/>
      <c r="AT494" s="100"/>
      <c r="AU494" s="100"/>
    </row>
    <row r="495" spans="27:64">
      <c r="AA495" s="100"/>
      <c r="AB495" s="100"/>
      <c r="AC495" s="100"/>
      <c r="AD495" s="100"/>
      <c r="AE495" s="100"/>
      <c r="AG495" s="101"/>
      <c r="AN495" s="100"/>
      <c r="AO495" s="100"/>
      <c r="AP495" s="100"/>
      <c r="AQ495" s="100"/>
      <c r="AR495" s="100"/>
      <c r="AS495" s="100"/>
      <c r="AT495" s="100"/>
      <c r="AU495" s="100"/>
    </row>
    <row r="496" spans="27:64">
      <c r="AA496" s="100"/>
      <c r="AB496" s="100"/>
      <c r="AC496" s="100"/>
      <c r="AD496" s="100"/>
      <c r="AE496" s="100"/>
      <c r="AG496" s="101"/>
      <c r="AN496" s="100"/>
      <c r="AO496" s="100"/>
      <c r="AP496" s="100"/>
      <c r="AQ496" s="100"/>
      <c r="AR496" s="100"/>
      <c r="AS496" s="100"/>
      <c r="AT496" s="100"/>
      <c r="AU496" s="100"/>
    </row>
    <row r="497" spans="27:47">
      <c r="AA497" s="100"/>
      <c r="AB497" s="100"/>
      <c r="AC497" s="100"/>
      <c r="AD497" s="100"/>
      <c r="AE497" s="100"/>
      <c r="AG497" s="101"/>
      <c r="AN497" s="100"/>
      <c r="AO497" s="100"/>
      <c r="AP497" s="100"/>
      <c r="AQ497" s="100"/>
      <c r="AR497" s="100"/>
      <c r="AS497" s="100"/>
      <c r="AT497" s="100"/>
      <c r="AU497" s="100"/>
    </row>
    <row r="498" spans="27:47">
      <c r="AA498" s="100"/>
      <c r="AB498" s="100"/>
      <c r="AC498" s="100"/>
      <c r="AD498" s="100"/>
      <c r="AE498" s="100"/>
      <c r="AG498" s="101"/>
      <c r="AN498" s="100"/>
      <c r="AO498" s="100"/>
      <c r="AP498" s="100"/>
      <c r="AQ498" s="100"/>
      <c r="AR498" s="100"/>
      <c r="AS498" s="100"/>
      <c r="AT498" s="100"/>
      <c r="AU498" s="100"/>
    </row>
    <row r="499" spans="27:47">
      <c r="AA499" s="100"/>
      <c r="AB499" s="100"/>
      <c r="AC499" s="100"/>
      <c r="AD499" s="100"/>
      <c r="AE499" s="100"/>
      <c r="AG499" s="101"/>
      <c r="AN499" s="100"/>
      <c r="AO499" s="100"/>
      <c r="AP499" s="100"/>
      <c r="AQ499" s="100"/>
      <c r="AR499" s="100"/>
      <c r="AS499" s="100"/>
      <c r="AT499" s="100"/>
      <c r="AU499" s="100"/>
    </row>
    <row r="500" spans="27:47">
      <c r="AA500" s="100"/>
      <c r="AB500" s="100"/>
      <c r="AC500" s="100"/>
      <c r="AD500" s="100"/>
      <c r="AE500" s="100"/>
      <c r="AG500" s="101"/>
      <c r="AN500" s="100"/>
      <c r="AO500" s="100"/>
      <c r="AP500" s="100"/>
      <c r="AQ500" s="100"/>
      <c r="AR500" s="100"/>
      <c r="AS500" s="100"/>
      <c r="AT500" s="100"/>
      <c r="AU500" s="100"/>
    </row>
    <row r="501" spans="27:47">
      <c r="AA501" s="100"/>
      <c r="AB501" s="100"/>
      <c r="AC501" s="100"/>
      <c r="AD501" s="100"/>
      <c r="AE501" s="100"/>
      <c r="AG501" s="101"/>
      <c r="AN501" s="100"/>
      <c r="AO501" s="100"/>
      <c r="AP501" s="100"/>
      <c r="AQ501" s="100"/>
      <c r="AR501" s="100"/>
      <c r="AS501" s="100"/>
      <c r="AT501" s="100"/>
      <c r="AU501" s="100"/>
    </row>
    <row r="502" spans="27:47">
      <c r="AA502" s="100"/>
      <c r="AB502" s="100"/>
      <c r="AC502" s="100"/>
      <c r="AD502" s="100"/>
      <c r="AE502" s="100"/>
      <c r="AG502" s="101"/>
      <c r="AN502" s="100"/>
      <c r="AO502" s="100"/>
      <c r="AP502" s="100"/>
      <c r="AQ502" s="100"/>
      <c r="AR502" s="100"/>
      <c r="AS502" s="100"/>
      <c r="AT502" s="100"/>
      <c r="AU502" s="100"/>
    </row>
    <row r="503" spans="27:47">
      <c r="AA503" s="100"/>
      <c r="AB503" s="100"/>
      <c r="AC503" s="100"/>
      <c r="AD503" s="100"/>
      <c r="AE503" s="100"/>
      <c r="AG503" s="101"/>
      <c r="AN503" s="100"/>
      <c r="AO503" s="100"/>
      <c r="AP503" s="100"/>
      <c r="AQ503" s="100"/>
      <c r="AR503" s="100"/>
      <c r="AS503" s="100"/>
      <c r="AT503" s="100"/>
      <c r="AU503" s="100"/>
    </row>
    <row r="504" spans="27:47">
      <c r="AA504" s="100"/>
      <c r="AB504" s="100"/>
      <c r="AC504" s="100"/>
      <c r="AD504" s="100"/>
      <c r="AE504" s="100"/>
      <c r="AG504" s="101"/>
      <c r="AN504" s="100"/>
      <c r="AO504" s="100"/>
      <c r="AP504" s="100"/>
      <c r="AQ504" s="100"/>
      <c r="AR504" s="100"/>
      <c r="AS504" s="100"/>
      <c r="AT504" s="100"/>
      <c r="AU504" s="100"/>
    </row>
    <row r="505" spans="27:47">
      <c r="AA505" s="100"/>
      <c r="AB505" s="100"/>
      <c r="AC505" s="100"/>
      <c r="AD505" s="100"/>
      <c r="AE505" s="100"/>
      <c r="AG505" s="101"/>
      <c r="AN505" s="100"/>
      <c r="AO505" s="100"/>
      <c r="AP505" s="100"/>
      <c r="AQ505" s="100"/>
      <c r="AR505" s="100"/>
      <c r="AS505" s="100"/>
      <c r="AT505" s="100"/>
      <c r="AU505" s="100"/>
    </row>
    <row r="506" spans="27:47">
      <c r="AA506" s="100"/>
      <c r="AB506" s="100"/>
      <c r="AC506" s="100"/>
      <c r="AD506" s="100"/>
      <c r="AE506" s="100"/>
      <c r="AG506" s="101"/>
      <c r="AN506" s="100"/>
      <c r="AO506" s="100"/>
      <c r="AP506" s="100"/>
      <c r="AQ506" s="100"/>
      <c r="AR506" s="100"/>
      <c r="AS506" s="100"/>
      <c r="AT506" s="100"/>
      <c r="AU506" s="100"/>
    </row>
    <row r="507" spans="27:47">
      <c r="AA507" s="100"/>
      <c r="AB507" s="100"/>
      <c r="AC507" s="100"/>
      <c r="AD507" s="100"/>
      <c r="AE507" s="100"/>
      <c r="AG507" s="101"/>
      <c r="AN507" s="100"/>
      <c r="AO507" s="100"/>
      <c r="AP507" s="100"/>
      <c r="AQ507" s="100"/>
      <c r="AR507" s="100"/>
      <c r="AS507" s="100"/>
      <c r="AT507" s="100"/>
      <c r="AU507" s="100"/>
    </row>
    <row r="508" spans="27:47">
      <c r="AA508" s="100"/>
      <c r="AB508" s="100"/>
      <c r="AC508" s="100"/>
      <c r="AD508" s="100"/>
      <c r="AE508" s="100"/>
      <c r="AG508" s="101"/>
      <c r="AN508" s="100"/>
      <c r="AO508" s="100"/>
      <c r="AP508" s="100"/>
      <c r="AQ508" s="100"/>
      <c r="AR508" s="100"/>
      <c r="AS508" s="100"/>
      <c r="AT508" s="100"/>
      <c r="AU508" s="100"/>
    </row>
    <row r="509" spans="27:47">
      <c r="AA509" s="100"/>
      <c r="AB509" s="100"/>
      <c r="AC509" s="100"/>
      <c r="AD509" s="100"/>
      <c r="AE509" s="100"/>
      <c r="AG509" s="101"/>
      <c r="AN509" s="100"/>
      <c r="AO509" s="100"/>
      <c r="AP509" s="100"/>
      <c r="AQ509" s="100"/>
      <c r="AR509" s="100"/>
      <c r="AS509" s="100"/>
      <c r="AT509" s="100"/>
      <c r="AU509" s="100"/>
    </row>
    <row r="510" spans="27:47">
      <c r="AA510" s="100"/>
      <c r="AB510" s="100"/>
      <c r="AC510" s="100"/>
      <c r="AD510" s="100"/>
      <c r="AE510" s="100"/>
      <c r="AG510" s="101"/>
      <c r="AN510" s="100"/>
      <c r="AO510" s="100"/>
      <c r="AP510" s="100"/>
      <c r="AQ510" s="100"/>
      <c r="AR510" s="100"/>
      <c r="AS510" s="100"/>
      <c r="AT510" s="100"/>
      <c r="AU510" s="100"/>
    </row>
    <row r="511" spans="27:47">
      <c r="AA511" s="100"/>
      <c r="AB511" s="100"/>
      <c r="AC511" s="100"/>
      <c r="AD511" s="100"/>
      <c r="AE511" s="100"/>
      <c r="AG511" s="101"/>
      <c r="AN511" s="100"/>
      <c r="AO511" s="100"/>
      <c r="AP511" s="100"/>
      <c r="AQ511" s="100"/>
      <c r="AR511" s="100"/>
      <c r="AS511" s="100"/>
      <c r="AT511" s="100"/>
      <c r="AU511" s="100"/>
    </row>
    <row r="512" spans="27:47">
      <c r="AA512" s="100"/>
      <c r="AB512" s="100"/>
      <c r="AC512" s="100"/>
      <c r="AD512" s="100"/>
      <c r="AE512" s="100"/>
      <c r="AG512" s="101"/>
      <c r="AN512" s="100"/>
      <c r="AO512" s="100"/>
      <c r="AP512" s="100"/>
      <c r="AQ512" s="100"/>
      <c r="AR512" s="100"/>
      <c r="AS512" s="100"/>
      <c r="AT512" s="100"/>
      <c r="AU512" s="100"/>
    </row>
    <row r="513" spans="27:64">
      <c r="AA513" s="100"/>
      <c r="AB513" s="100"/>
      <c r="AC513" s="100"/>
      <c r="AD513" s="100"/>
      <c r="AE513" s="100"/>
      <c r="AG513" s="101"/>
      <c r="AN513" s="100"/>
      <c r="AO513" s="100"/>
      <c r="AP513" s="100"/>
      <c r="AQ513" s="100"/>
      <c r="AR513" s="100"/>
      <c r="AS513" s="100"/>
      <c r="AT513" s="100"/>
      <c r="AU513" s="100"/>
    </row>
    <row r="514" spans="27:64">
      <c r="AA514" s="100"/>
      <c r="AB514" s="100"/>
      <c r="AC514" s="100"/>
      <c r="AD514" s="100"/>
      <c r="AE514" s="100"/>
      <c r="AG514" s="101"/>
      <c r="AN514" s="100"/>
      <c r="AO514" s="100"/>
      <c r="AP514" s="100"/>
      <c r="AQ514" s="100"/>
      <c r="AR514" s="100"/>
      <c r="AS514" s="100"/>
      <c r="AT514" s="100"/>
      <c r="AU514" s="100"/>
      <c r="AV514" s="100"/>
      <c r="AW514" s="65"/>
      <c r="AX514" s="71"/>
    </row>
    <row r="515" spans="27:64">
      <c r="AA515" s="100"/>
      <c r="AB515" s="100"/>
      <c r="AC515" s="100"/>
      <c r="AD515" s="100"/>
      <c r="AE515" s="100"/>
      <c r="AG515" s="101"/>
      <c r="AN515" s="100"/>
      <c r="AO515" s="100"/>
      <c r="AP515" s="100"/>
      <c r="AQ515" s="100"/>
      <c r="AR515" s="100"/>
      <c r="AS515" s="100"/>
      <c r="AT515" s="100"/>
      <c r="AU515" s="100"/>
    </row>
    <row r="516" spans="27:64">
      <c r="AA516" s="100"/>
      <c r="AB516" s="100"/>
      <c r="AC516" s="100"/>
      <c r="AD516" s="100"/>
      <c r="AE516" s="100"/>
      <c r="AG516" s="101"/>
      <c r="AN516" s="100"/>
      <c r="AO516" s="100"/>
      <c r="AP516" s="100"/>
      <c r="AQ516" s="100"/>
      <c r="AR516" s="100"/>
      <c r="AS516" s="100"/>
      <c r="AT516" s="100"/>
      <c r="AU516" s="100"/>
    </row>
    <row r="517" spans="27:64">
      <c r="AA517" s="100"/>
      <c r="AB517" s="100"/>
      <c r="AC517" s="100"/>
      <c r="AD517" s="100"/>
      <c r="AE517" s="100"/>
      <c r="AG517" s="101"/>
      <c r="AN517" s="100"/>
      <c r="AO517" s="100"/>
      <c r="AP517" s="100"/>
      <c r="AQ517" s="100"/>
      <c r="AR517" s="100"/>
      <c r="AS517" s="100"/>
      <c r="AT517" s="100"/>
      <c r="AU517" s="100"/>
      <c r="AV517" s="100"/>
      <c r="AW517" s="65"/>
      <c r="AX517" s="71"/>
    </row>
    <row r="518" spans="27:64">
      <c r="AA518" s="100"/>
      <c r="AB518" s="100"/>
      <c r="AC518" s="100"/>
      <c r="AD518" s="100"/>
      <c r="AE518" s="100"/>
      <c r="AG518" s="101"/>
      <c r="AN518" s="100"/>
      <c r="AO518" s="100"/>
      <c r="AP518" s="100"/>
      <c r="AQ518" s="100"/>
      <c r="AR518" s="100"/>
      <c r="AS518" s="100"/>
      <c r="AT518" s="100"/>
      <c r="AU518" s="100"/>
      <c r="AV518" s="100"/>
      <c r="AW518" s="100"/>
      <c r="AX518" s="100"/>
      <c r="AY518" s="100"/>
      <c r="AZ518" s="100"/>
      <c r="BA518" s="100"/>
      <c r="BB518" s="100"/>
      <c r="BC518" s="100"/>
      <c r="BD518" s="100"/>
      <c r="BE518" s="100"/>
      <c r="BF518" s="100"/>
      <c r="BG518" s="100"/>
      <c r="BH518" s="100"/>
      <c r="BI518" s="100"/>
      <c r="BJ518" s="100"/>
      <c r="BK518" s="100"/>
      <c r="BL518" s="100"/>
    </row>
    <row r="519" spans="27:64">
      <c r="AA519" s="100"/>
      <c r="AB519" s="100"/>
      <c r="AC519" s="100"/>
      <c r="AD519" s="100"/>
      <c r="AE519" s="100"/>
      <c r="AG519" s="101"/>
      <c r="AN519" s="100"/>
      <c r="AO519" s="100"/>
      <c r="AP519" s="100"/>
      <c r="AQ519" s="100"/>
      <c r="AR519" s="100"/>
      <c r="AS519" s="100"/>
      <c r="AT519" s="100"/>
      <c r="AU519" s="100"/>
    </row>
    <row r="520" spans="27:64">
      <c r="AA520" s="100"/>
      <c r="AB520" s="100"/>
      <c r="AC520" s="100"/>
      <c r="AD520" s="100"/>
      <c r="AE520" s="100"/>
      <c r="AG520" s="101"/>
      <c r="AN520" s="100"/>
      <c r="AO520" s="100"/>
      <c r="AP520" s="100"/>
      <c r="AQ520" s="100"/>
      <c r="AR520" s="100"/>
      <c r="AS520" s="100"/>
      <c r="AT520" s="100"/>
      <c r="AU520" s="100"/>
    </row>
    <row r="521" spans="27:64">
      <c r="AA521" s="100"/>
      <c r="AB521" s="100"/>
      <c r="AC521" s="100"/>
      <c r="AD521" s="100"/>
      <c r="AE521" s="100"/>
      <c r="AG521" s="101"/>
      <c r="AN521" s="100"/>
      <c r="AO521" s="100"/>
      <c r="AP521" s="100"/>
      <c r="AQ521" s="100"/>
      <c r="AR521" s="100"/>
      <c r="AS521" s="100"/>
      <c r="AT521" s="100"/>
      <c r="AU521" s="100"/>
    </row>
    <row r="522" spans="27:64">
      <c r="AA522" s="100"/>
      <c r="AB522" s="100"/>
      <c r="AC522" s="100"/>
      <c r="AD522" s="100"/>
      <c r="AE522" s="100"/>
      <c r="AG522" s="101"/>
      <c r="AN522" s="100"/>
      <c r="AO522" s="100"/>
      <c r="AP522" s="100"/>
      <c r="AQ522" s="100"/>
      <c r="AR522" s="100"/>
      <c r="AS522" s="100"/>
      <c r="AT522" s="100"/>
      <c r="AU522" s="100"/>
    </row>
    <row r="523" spans="27:64">
      <c r="AA523" s="100"/>
      <c r="AB523" s="100"/>
      <c r="AC523" s="100"/>
      <c r="AD523" s="100"/>
      <c r="AE523" s="100"/>
      <c r="AG523" s="101"/>
      <c r="AN523" s="100"/>
      <c r="AO523" s="100"/>
      <c r="AP523" s="100"/>
      <c r="AQ523" s="100"/>
      <c r="AR523" s="100"/>
      <c r="AS523" s="100"/>
      <c r="AT523" s="100"/>
      <c r="AU523" s="100"/>
    </row>
    <row r="524" spans="27:64">
      <c r="AA524" s="100"/>
      <c r="AB524" s="100"/>
      <c r="AC524" s="100"/>
      <c r="AD524" s="100"/>
      <c r="AE524" s="100"/>
      <c r="AG524" s="101"/>
      <c r="AN524" s="100"/>
      <c r="AO524" s="100"/>
      <c r="AP524" s="100"/>
      <c r="AQ524" s="100"/>
      <c r="AR524" s="100"/>
      <c r="AS524" s="100"/>
      <c r="AT524" s="100"/>
      <c r="AU524" s="100"/>
    </row>
    <row r="525" spans="27:64">
      <c r="AA525" s="100"/>
      <c r="AB525" s="100"/>
      <c r="AC525" s="100"/>
      <c r="AD525" s="100"/>
      <c r="AE525" s="100"/>
      <c r="AG525" s="101"/>
      <c r="AN525" s="100"/>
      <c r="AO525" s="100"/>
      <c r="AP525" s="100"/>
      <c r="AQ525" s="100"/>
      <c r="AR525" s="100"/>
      <c r="AS525" s="100"/>
      <c r="AT525" s="100"/>
      <c r="AU525" s="100"/>
    </row>
    <row r="526" spans="27:64">
      <c r="AA526" s="100"/>
      <c r="AB526" s="100"/>
      <c r="AC526" s="100"/>
      <c r="AD526" s="100"/>
      <c r="AE526" s="100"/>
      <c r="AG526" s="101"/>
      <c r="AN526" s="100"/>
      <c r="AO526" s="100"/>
      <c r="AP526" s="100"/>
      <c r="AQ526" s="100"/>
      <c r="AR526" s="100"/>
      <c r="AS526" s="100"/>
      <c r="AT526" s="100"/>
      <c r="AU526" s="100"/>
    </row>
    <row r="527" spans="27:64">
      <c r="AA527" s="100"/>
      <c r="AB527" s="100"/>
      <c r="AC527" s="100"/>
      <c r="AD527" s="100"/>
      <c r="AE527" s="100"/>
      <c r="AG527" s="101"/>
      <c r="AN527" s="100"/>
      <c r="AO527" s="100"/>
      <c r="AP527" s="100"/>
      <c r="AQ527" s="100"/>
      <c r="AR527" s="100"/>
      <c r="AS527" s="100"/>
      <c r="AT527" s="100"/>
      <c r="AU527" s="100"/>
      <c r="AV527" s="100"/>
      <c r="AW527" s="65"/>
      <c r="AX527" s="102"/>
    </row>
    <row r="528" spans="27:64">
      <c r="AA528" s="100"/>
      <c r="AB528" s="100"/>
      <c r="AC528" s="100"/>
      <c r="AD528" s="100"/>
      <c r="AE528" s="100"/>
      <c r="AG528" s="101"/>
      <c r="AN528" s="100"/>
      <c r="AO528" s="100"/>
      <c r="AP528" s="100"/>
      <c r="AQ528" s="100"/>
      <c r="AR528" s="100"/>
      <c r="AS528" s="100"/>
      <c r="AT528" s="100"/>
      <c r="AU528" s="100"/>
    </row>
    <row r="529" spans="27:64">
      <c r="AA529" s="100"/>
      <c r="AB529" s="100"/>
      <c r="AC529" s="100"/>
      <c r="AD529" s="100"/>
      <c r="AE529" s="100"/>
      <c r="AG529" s="101"/>
      <c r="AN529" s="100"/>
      <c r="AO529" s="100"/>
      <c r="AP529" s="100"/>
      <c r="AQ529" s="100"/>
      <c r="AR529" s="100"/>
      <c r="AS529" s="100"/>
      <c r="AT529" s="100"/>
      <c r="AU529" s="100"/>
    </row>
    <row r="530" spans="27:64">
      <c r="AA530" s="100"/>
      <c r="AB530" s="100"/>
      <c r="AC530" s="100"/>
      <c r="AD530" s="100"/>
      <c r="AE530" s="100"/>
      <c r="AG530" s="101"/>
      <c r="AN530" s="100"/>
      <c r="AO530" s="100"/>
      <c r="AP530" s="100"/>
      <c r="AQ530" s="100"/>
      <c r="AR530" s="100"/>
      <c r="AS530" s="100"/>
      <c r="AT530" s="100"/>
      <c r="AU530" s="100"/>
    </row>
    <row r="531" spans="27:64">
      <c r="AA531" s="100"/>
      <c r="AB531" s="100"/>
      <c r="AC531" s="100"/>
      <c r="AD531" s="100"/>
      <c r="AE531" s="100"/>
      <c r="AG531" s="101"/>
      <c r="AN531" s="100"/>
      <c r="AO531" s="100"/>
      <c r="AP531" s="100"/>
      <c r="AQ531" s="100"/>
      <c r="AR531" s="100"/>
      <c r="AS531" s="100"/>
      <c r="AT531" s="100"/>
      <c r="AU531" s="100"/>
    </row>
    <row r="532" spans="27:64">
      <c r="AA532" s="100"/>
      <c r="AB532" s="100"/>
      <c r="AC532" s="100"/>
      <c r="AD532" s="100"/>
      <c r="AE532" s="100"/>
      <c r="AG532" s="101"/>
      <c r="AN532" s="100"/>
      <c r="AO532" s="100"/>
      <c r="AP532" s="100"/>
      <c r="AQ532" s="100"/>
      <c r="AR532" s="100"/>
      <c r="AS532" s="100"/>
      <c r="AT532" s="100"/>
      <c r="AU532" s="100"/>
    </row>
    <row r="533" spans="27:64">
      <c r="AA533" s="100"/>
      <c r="AB533" s="100"/>
      <c r="AC533" s="100"/>
      <c r="AD533" s="100"/>
      <c r="AE533" s="100"/>
      <c r="AG533" s="101"/>
      <c r="AN533" s="100"/>
      <c r="AO533" s="100"/>
      <c r="AP533" s="100"/>
      <c r="AQ533" s="100"/>
      <c r="AR533" s="100"/>
      <c r="AS533" s="100"/>
      <c r="AT533" s="100"/>
      <c r="AU533" s="100"/>
      <c r="AV533" s="100"/>
      <c r="AW533" s="100"/>
      <c r="AX533" s="100"/>
      <c r="AY533" s="100"/>
      <c r="AZ533" s="100"/>
      <c r="BA533" s="100"/>
      <c r="BB533" s="100"/>
      <c r="BC533" s="100"/>
      <c r="BD533" s="100"/>
      <c r="BE533" s="100"/>
      <c r="BF533" s="100"/>
      <c r="BG533" s="100"/>
      <c r="BH533" s="100"/>
      <c r="BI533" s="100"/>
      <c r="BJ533" s="100"/>
      <c r="BK533" s="100"/>
      <c r="BL533" s="100"/>
    </row>
    <row r="534" spans="27:64">
      <c r="AA534" s="100"/>
      <c r="AB534" s="100"/>
      <c r="AC534" s="100"/>
      <c r="AD534" s="100"/>
      <c r="AE534" s="100"/>
      <c r="AG534" s="101"/>
      <c r="AN534" s="100"/>
      <c r="AO534" s="100"/>
      <c r="AP534" s="100"/>
      <c r="AQ534" s="100"/>
      <c r="AR534" s="100"/>
      <c r="AS534" s="100"/>
      <c r="AT534" s="100"/>
      <c r="AU534" s="100"/>
    </row>
    <row r="535" spans="27:64">
      <c r="AA535" s="100"/>
      <c r="AB535" s="100"/>
      <c r="AC535" s="100"/>
      <c r="AD535" s="100"/>
      <c r="AE535" s="100"/>
      <c r="AG535" s="101"/>
      <c r="AN535" s="100"/>
      <c r="AO535" s="100"/>
      <c r="AP535" s="100"/>
      <c r="AQ535" s="100"/>
      <c r="AR535" s="100"/>
      <c r="AS535" s="100"/>
      <c r="AT535" s="100"/>
      <c r="AU535" s="100"/>
    </row>
    <row r="536" spans="27:64">
      <c r="AA536" s="100"/>
      <c r="AB536" s="100"/>
      <c r="AC536" s="100"/>
      <c r="AD536" s="100"/>
      <c r="AE536" s="100"/>
      <c r="AG536" s="101"/>
      <c r="AN536" s="100"/>
      <c r="AO536" s="100"/>
      <c r="AP536" s="100"/>
      <c r="AQ536" s="100"/>
      <c r="AR536" s="100"/>
      <c r="AS536" s="100"/>
      <c r="AT536" s="100"/>
      <c r="AU536" s="100"/>
    </row>
    <row r="537" spans="27:64">
      <c r="AA537" s="100"/>
      <c r="AB537" s="100"/>
      <c r="AC537" s="100"/>
      <c r="AD537" s="100"/>
      <c r="AE537" s="100"/>
      <c r="AG537" s="101"/>
      <c r="AN537" s="100"/>
      <c r="AO537" s="100"/>
      <c r="AP537" s="100"/>
      <c r="AQ537" s="100"/>
      <c r="AR537" s="100"/>
      <c r="AS537" s="100"/>
      <c r="AT537" s="100"/>
      <c r="AU537" s="100"/>
    </row>
    <row r="538" spans="27:64">
      <c r="AA538" s="100"/>
      <c r="AB538" s="100"/>
      <c r="AC538" s="100"/>
      <c r="AD538" s="100"/>
      <c r="AE538" s="100"/>
      <c r="AG538" s="101"/>
      <c r="AN538" s="100"/>
      <c r="AO538" s="100"/>
      <c r="AP538" s="100"/>
      <c r="AQ538" s="100"/>
      <c r="AR538" s="100"/>
      <c r="AS538" s="100"/>
      <c r="AT538" s="100"/>
      <c r="AU538" s="100"/>
    </row>
    <row r="539" spans="27:64">
      <c r="AA539" s="100"/>
      <c r="AB539" s="100"/>
      <c r="AC539" s="100"/>
      <c r="AD539" s="100"/>
      <c r="AE539" s="100"/>
      <c r="AG539" s="101"/>
      <c r="AN539" s="100"/>
      <c r="AO539" s="100"/>
      <c r="AP539" s="100"/>
      <c r="AQ539" s="100"/>
      <c r="AR539" s="100"/>
      <c r="AS539" s="100"/>
      <c r="AT539" s="100"/>
      <c r="AU539" s="100"/>
    </row>
    <row r="540" spans="27:64">
      <c r="AA540" s="100"/>
      <c r="AB540" s="100"/>
      <c r="AC540" s="100"/>
      <c r="AD540" s="100"/>
      <c r="AE540" s="100"/>
      <c r="AG540" s="101"/>
      <c r="AN540" s="100"/>
      <c r="AO540" s="100"/>
      <c r="AP540" s="100"/>
      <c r="AQ540" s="100"/>
      <c r="AR540" s="100"/>
      <c r="AS540" s="100"/>
      <c r="AT540" s="100"/>
      <c r="AU540" s="100"/>
    </row>
    <row r="541" spans="27:64">
      <c r="AA541" s="100"/>
      <c r="AB541" s="100"/>
      <c r="AC541" s="100"/>
      <c r="AD541" s="100"/>
      <c r="AE541" s="100"/>
      <c r="AG541" s="101"/>
      <c r="AN541" s="100"/>
      <c r="AO541" s="100"/>
      <c r="AP541" s="100"/>
      <c r="AQ541" s="100"/>
      <c r="AR541" s="100"/>
      <c r="AS541" s="100"/>
      <c r="AT541" s="100"/>
      <c r="AU541" s="100"/>
    </row>
    <row r="542" spans="27:64">
      <c r="AA542" s="100"/>
      <c r="AB542" s="100"/>
      <c r="AC542" s="100"/>
      <c r="AD542" s="100"/>
      <c r="AE542" s="100"/>
      <c r="AG542" s="101"/>
      <c r="AN542" s="100"/>
      <c r="AO542" s="100"/>
      <c r="AP542" s="100"/>
      <c r="AQ542" s="100"/>
      <c r="AR542" s="100"/>
      <c r="AS542" s="100"/>
      <c r="AT542" s="100"/>
      <c r="AU542" s="100"/>
    </row>
    <row r="543" spans="27:64">
      <c r="AA543" s="100"/>
      <c r="AB543" s="100"/>
      <c r="AC543" s="100"/>
      <c r="AD543" s="100"/>
      <c r="AE543" s="100"/>
      <c r="AG543" s="101"/>
      <c r="AN543" s="100"/>
      <c r="AO543" s="100"/>
      <c r="AP543" s="100"/>
      <c r="AQ543" s="100"/>
      <c r="AR543" s="100"/>
      <c r="AS543" s="100"/>
      <c r="AT543" s="100"/>
      <c r="AU543" s="100"/>
    </row>
    <row r="544" spans="27:64">
      <c r="AA544" s="100"/>
      <c r="AB544" s="100"/>
      <c r="AC544" s="100"/>
      <c r="AD544" s="100"/>
      <c r="AE544" s="100"/>
      <c r="AG544" s="101"/>
      <c r="AN544" s="100"/>
      <c r="AO544" s="100"/>
      <c r="AP544" s="100"/>
      <c r="AQ544" s="100"/>
      <c r="AR544" s="100"/>
      <c r="AS544" s="100"/>
      <c r="AT544" s="100"/>
      <c r="AU544" s="100"/>
    </row>
    <row r="545" spans="27:50">
      <c r="AA545" s="100"/>
      <c r="AB545" s="100"/>
      <c r="AC545" s="100"/>
      <c r="AD545" s="100"/>
      <c r="AE545" s="100"/>
      <c r="AG545" s="101"/>
      <c r="AN545" s="100"/>
      <c r="AO545" s="100"/>
      <c r="AP545" s="100"/>
      <c r="AQ545" s="100"/>
      <c r="AR545" s="100"/>
      <c r="AS545" s="100"/>
      <c r="AT545" s="100"/>
      <c r="AU545" s="100"/>
    </row>
    <row r="546" spans="27:50">
      <c r="AA546" s="100"/>
      <c r="AB546" s="100"/>
      <c r="AC546" s="100"/>
      <c r="AD546" s="100"/>
      <c r="AE546" s="100"/>
      <c r="AG546" s="101"/>
      <c r="AN546" s="100"/>
      <c r="AO546" s="100"/>
      <c r="AP546" s="100"/>
      <c r="AQ546" s="100"/>
      <c r="AR546" s="100"/>
      <c r="AS546" s="100"/>
      <c r="AT546" s="100"/>
      <c r="AU546" s="100"/>
    </row>
    <row r="547" spans="27:50">
      <c r="AA547" s="100"/>
      <c r="AB547" s="100"/>
      <c r="AC547" s="100"/>
      <c r="AD547" s="100"/>
      <c r="AE547" s="100"/>
      <c r="AG547" s="101"/>
      <c r="AN547" s="100"/>
      <c r="AO547" s="100"/>
      <c r="AP547" s="100"/>
      <c r="AQ547" s="100"/>
      <c r="AR547" s="100"/>
      <c r="AS547" s="100"/>
      <c r="AT547" s="100"/>
      <c r="AU547" s="100"/>
    </row>
    <row r="548" spans="27:50">
      <c r="AA548" s="100"/>
      <c r="AB548" s="100"/>
      <c r="AC548" s="100"/>
      <c r="AD548" s="100"/>
      <c r="AE548" s="100"/>
      <c r="AG548" s="101"/>
      <c r="AN548" s="100"/>
      <c r="AO548" s="100"/>
      <c r="AP548" s="100"/>
      <c r="AQ548" s="100"/>
      <c r="AR548" s="100"/>
      <c r="AS548" s="100"/>
      <c r="AT548" s="100"/>
      <c r="AU548" s="100"/>
    </row>
    <row r="549" spans="27:50">
      <c r="AA549" s="100"/>
      <c r="AB549" s="100"/>
      <c r="AC549" s="100"/>
      <c r="AD549" s="100"/>
      <c r="AE549" s="100"/>
      <c r="AG549" s="101"/>
      <c r="AN549" s="100"/>
      <c r="AO549" s="100"/>
      <c r="AP549" s="100"/>
      <c r="AQ549" s="100"/>
      <c r="AR549" s="100"/>
      <c r="AS549" s="100"/>
      <c r="AT549" s="100"/>
      <c r="AU549" s="100"/>
    </row>
    <row r="550" spans="27:50">
      <c r="AA550" s="100"/>
      <c r="AB550" s="100"/>
      <c r="AC550" s="100"/>
      <c r="AD550" s="100"/>
      <c r="AE550" s="100"/>
      <c r="AG550" s="101"/>
      <c r="AN550" s="100"/>
      <c r="AO550" s="100"/>
      <c r="AP550" s="100"/>
      <c r="AQ550" s="100"/>
      <c r="AR550" s="100"/>
      <c r="AS550" s="100"/>
      <c r="AT550" s="100"/>
      <c r="AU550" s="100"/>
    </row>
    <row r="551" spans="27:50">
      <c r="AA551" s="100"/>
      <c r="AB551" s="100"/>
      <c r="AC551" s="100"/>
      <c r="AD551" s="100"/>
      <c r="AE551" s="100"/>
      <c r="AG551" s="101"/>
      <c r="AN551" s="100"/>
      <c r="AO551" s="100"/>
      <c r="AP551" s="100"/>
      <c r="AQ551" s="100"/>
      <c r="AR551" s="100"/>
      <c r="AS551" s="100"/>
      <c r="AT551" s="100"/>
      <c r="AU551" s="100"/>
    </row>
    <row r="552" spans="27:50">
      <c r="AA552" s="100"/>
      <c r="AB552" s="100"/>
      <c r="AC552" s="100"/>
      <c r="AD552" s="100"/>
      <c r="AE552" s="100"/>
      <c r="AG552" s="101"/>
      <c r="AN552" s="100"/>
      <c r="AO552" s="100"/>
      <c r="AP552" s="100"/>
      <c r="AQ552" s="100"/>
      <c r="AR552" s="100"/>
      <c r="AS552" s="100"/>
      <c r="AT552" s="100"/>
      <c r="AU552" s="100"/>
    </row>
    <row r="553" spans="27:50">
      <c r="AA553" s="100"/>
      <c r="AB553" s="100"/>
      <c r="AC553" s="100"/>
      <c r="AD553" s="100"/>
      <c r="AE553" s="100"/>
      <c r="AG553" s="101"/>
      <c r="AN553" s="100"/>
      <c r="AO553" s="100"/>
      <c r="AP553" s="100"/>
      <c r="AQ553" s="100"/>
      <c r="AR553" s="100"/>
      <c r="AS553" s="100"/>
      <c r="AT553" s="100"/>
      <c r="AU553" s="100"/>
    </row>
    <row r="554" spans="27:50">
      <c r="AA554" s="100"/>
      <c r="AB554" s="100"/>
      <c r="AC554" s="100"/>
      <c r="AD554" s="100"/>
      <c r="AE554" s="100"/>
      <c r="AG554" s="101"/>
      <c r="AN554" s="100"/>
      <c r="AO554" s="100"/>
      <c r="AP554" s="100"/>
      <c r="AQ554" s="100"/>
      <c r="AR554" s="100"/>
      <c r="AS554" s="100"/>
      <c r="AT554" s="100"/>
      <c r="AU554" s="100"/>
    </row>
    <row r="555" spans="27:50">
      <c r="AA555" s="100"/>
      <c r="AB555" s="100"/>
      <c r="AC555" s="100"/>
      <c r="AD555" s="100"/>
      <c r="AE555" s="100"/>
      <c r="AG555" s="101"/>
      <c r="AN555" s="100"/>
      <c r="AO555" s="100"/>
      <c r="AP555" s="100"/>
      <c r="AQ555" s="100"/>
      <c r="AR555" s="100"/>
      <c r="AS555" s="100"/>
      <c r="AT555" s="100"/>
      <c r="AU555" s="100"/>
    </row>
    <row r="556" spans="27:50">
      <c r="AA556" s="100"/>
      <c r="AB556" s="100"/>
      <c r="AC556" s="100"/>
      <c r="AD556" s="100"/>
      <c r="AE556" s="100"/>
      <c r="AG556" s="101"/>
      <c r="AN556" s="100"/>
      <c r="AO556" s="100"/>
      <c r="AP556" s="100"/>
      <c r="AQ556" s="100"/>
      <c r="AR556" s="100"/>
      <c r="AS556" s="100"/>
      <c r="AT556" s="100"/>
      <c r="AU556" s="100"/>
    </row>
    <row r="557" spans="27:50">
      <c r="AA557" s="100"/>
      <c r="AB557" s="100"/>
      <c r="AC557" s="100"/>
      <c r="AD557" s="100"/>
      <c r="AE557" s="100"/>
      <c r="AG557" s="101"/>
      <c r="AN557" s="100"/>
      <c r="AO557" s="100"/>
      <c r="AP557" s="100"/>
      <c r="AQ557" s="100"/>
      <c r="AR557" s="100"/>
      <c r="AS557" s="100"/>
      <c r="AT557" s="100"/>
      <c r="AU557" s="100"/>
    </row>
    <row r="558" spans="27:50">
      <c r="AA558" s="100"/>
      <c r="AB558" s="100"/>
      <c r="AC558" s="100"/>
      <c r="AD558" s="100"/>
      <c r="AE558" s="100"/>
      <c r="AG558" s="101"/>
      <c r="AN558" s="100"/>
      <c r="AO558" s="100"/>
      <c r="AP558" s="100"/>
      <c r="AQ558" s="100"/>
      <c r="AR558" s="100"/>
      <c r="AS558" s="100"/>
      <c r="AT558" s="100"/>
      <c r="AU558" s="100"/>
      <c r="AV558" s="100"/>
      <c r="AW558" s="65"/>
      <c r="AX558" s="71"/>
    </row>
    <row r="559" spans="27:50">
      <c r="AA559" s="100"/>
      <c r="AB559" s="100"/>
      <c r="AC559" s="100"/>
      <c r="AD559" s="100"/>
      <c r="AE559" s="100"/>
      <c r="AG559" s="101"/>
      <c r="AN559" s="100"/>
      <c r="AO559" s="100"/>
      <c r="AP559" s="100"/>
      <c r="AQ559" s="100"/>
      <c r="AR559" s="100"/>
      <c r="AS559" s="100"/>
      <c r="AT559" s="100"/>
      <c r="AU559" s="100"/>
    </row>
    <row r="560" spans="27:50">
      <c r="AA560" s="100"/>
      <c r="AB560" s="100"/>
      <c r="AC560" s="100"/>
      <c r="AD560" s="100"/>
      <c r="AE560" s="100"/>
      <c r="AG560" s="101"/>
      <c r="AN560" s="100"/>
      <c r="AO560" s="100"/>
      <c r="AP560" s="100"/>
      <c r="AQ560" s="100"/>
      <c r="AR560" s="100"/>
      <c r="AS560" s="100"/>
      <c r="AT560" s="100"/>
      <c r="AU560" s="100"/>
    </row>
    <row r="561" spans="27:47">
      <c r="AA561" s="100"/>
      <c r="AB561" s="100"/>
      <c r="AC561" s="100"/>
      <c r="AD561" s="100"/>
      <c r="AE561" s="100"/>
      <c r="AG561" s="101"/>
      <c r="AN561" s="100"/>
      <c r="AO561" s="100"/>
      <c r="AP561" s="100"/>
      <c r="AQ561" s="100"/>
      <c r="AR561" s="100"/>
      <c r="AS561" s="100"/>
      <c r="AT561" s="100"/>
      <c r="AU561" s="100"/>
    </row>
    <row r="562" spans="27:47">
      <c r="AA562" s="100"/>
      <c r="AB562" s="100"/>
      <c r="AC562" s="100"/>
      <c r="AD562" s="100"/>
      <c r="AE562" s="100"/>
      <c r="AG562" s="101"/>
      <c r="AN562" s="100"/>
      <c r="AO562" s="100"/>
      <c r="AP562" s="100"/>
      <c r="AQ562" s="100"/>
      <c r="AR562" s="100"/>
      <c r="AS562" s="100"/>
      <c r="AT562" s="100"/>
      <c r="AU562" s="100"/>
    </row>
    <row r="563" spans="27:47">
      <c r="AA563" s="100"/>
      <c r="AB563" s="100"/>
      <c r="AC563" s="100"/>
      <c r="AD563" s="100"/>
      <c r="AE563" s="100"/>
      <c r="AG563" s="101"/>
      <c r="AN563" s="100"/>
      <c r="AO563" s="100"/>
      <c r="AP563" s="100"/>
      <c r="AQ563" s="100"/>
      <c r="AR563" s="100"/>
      <c r="AS563" s="100"/>
      <c r="AT563" s="100"/>
      <c r="AU563" s="100"/>
    </row>
    <row r="564" spans="27:47">
      <c r="AA564" s="100"/>
      <c r="AB564" s="100"/>
      <c r="AC564" s="100"/>
      <c r="AD564" s="100"/>
      <c r="AE564" s="100"/>
      <c r="AG564" s="101"/>
      <c r="AN564" s="100"/>
      <c r="AO564" s="100"/>
      <c r="AP564" s="100"/>
      <c r="AQ564" s="100"/>
      <c r="AR564" s="100"/>
      <c r="AS564" s="100"/>
      <c r="AT564" s="100"/>
      <c r="AU564" s="100"/>
    </row>
    <row r="565" spans="27:47">
      <c r="AA565" s="100"/>
      <c r="AB565" s="100"/>
      <c r="AC565" s="100"/>
      <c r="AD565" s="100"/>
      <c r="AE565" s="100"/>
      <c r="AG565" s="101"/>
      <c r="AN565" s="100"/>
      <c r="AO565" s="100"/>
      <c r="AP565" s="100"/>
      <c r="AQ565" s="100"/>
      <c r="AR565" s="100"/>
      <c r="AS565" s="100"/>
      <c r="AT565" s="100"/>
      <c r="AU565" s="100"/>
    </row>
    <row r="566" spans="27:47">
      <c r="AA566" s="100"/>
      <c r="AB566" s="100"/>
      <c r="AC566" s="100"/>
      <c r="AD566" s="100"/>
      <c r="AE566" s="100"/>
      <c r="AG566" s="101"/>
      <c r="AN566" s="100"/>
      <c r="AO566" s="100"/>
      <c r="AP566" s="100"/>
      <c r="AQ566" s="100"/>
      <c r="AR566" s="100"/>
      <c r="AS566" s="100"/>
      <c r="AT566" s="100"/>
      <c r="AU566" s="100"/>
    </row>
    <row r="567" spans="27:47">
      <c r="AA567" s="100"/>
      <c r="AB567" s="100"/>
      <c r="AC567" s="100"/>
      <c r="AD567" s="100"/>
      <c r="AE567" s="100"/>
      <c r="AG567" s="101"/>
      <c r="AN567" s="100"/>
      <c r="AO567" s="100"/>
      <c r="AP567" s="100"/>
      <c r="AQ567" s="100"/>
      <c r="AR567" s="100"/>
      <c r="AS567" s="100"/>
      <c r="AT567" s="100"/>
      <c r="AU567" s="100"/>
    </row>
    <row r="568" spans="27:47">
      <c r="AA568" s="100"/>
      <c r="AB568" s="100"/>
      <c r="AC568" s="100"/>
      <c r="AD568" s="100"/>
      <c r="AE568" s="100"/>
      <c r="AG568" s="101"/>
      <c r="AN568" s="100"/>
      <c r="AO568" s="100"/>
      <c r="AP568" s="100"/>
      <c r="AQ568" s="100"/>
      <c r="AR568" s="100"/>
      <c r="AS568" s="100"/>
      <c r="AT568" s="100"/>
      <c r="AU568" s="100"/>
    </row>
    <row r="569" spans="27:47">
      <c r="AA569" s="100"/>
      <c r="AB569" s="100"/>
      <c r="AC569" s="100"/>
      <c r="AD569" s="100"/>
      <c r="AE569" s="100"/>
      <c r="AG569" s="101"/>
      <c r="AN569" s="100"/>
      <c r="AO569" s="100"/>
      <c r="AP569" s="100"/>
      <c r="AQ569" s="100"/>
      <c r="AR569" s="100"/>
      <c r="AS569" s="100"/>
      <c r="AT569" s="100"/>
      <c r="AU569" s="100"/>
    </row>
    <row r="570" spans="27:47">
      <c r="AA570" s="100"/>
      <c r="AB570" s="100"/>
      <c r="AC570" s="100"/>
      <c r="AD570" s="100"/>
      <c r="AE570" s="100"/>
      <c r="AG570" s="101"/>
      <c r="AN570" s="100"/>
      <c r="AO570" s="100"/>
      <c r="AP570" s="100"/>
      <c r="AQ570" s="100"/>
      <c r="AR570" s="100"/>
      <c r="AS570" s="100"/>
      <c r="AT570" s="100"/>
      <c r="AU570" s="100"/>
    </row>
    <row r="571" spans="27:47">
      <c r="AA571" s="100"/>
      <c r="AB571" s="100"/>
      <c r="AC571" s="100"/>
      <c r="AD571" s="100"/>
      <c r="AE571" s="100"/>
      <c r="AG571" s="101"/>
      <c r="AN571" s="100"/>
      <c r="AO571" s="100"/>
      <c r="AP571" s="100"/>
      <c r="AQ571" s="100"/>
      <c r="AR571" s="100"/>
      <c r="AS571" s="100"/>
      <c r="AT571" s="100"/>
      <c r="AU571" s="100"/>
    </row>
    <row r="572" spans="27:47">
      <c r="AA572" s="100"/>
      <c r="AB572" s="100"/>
      <c r="AC572" s="100"/>
      <c r="AD572" s="100"/>
      <c r="AE572" s="100"/>
      <c r="AG572" s="101"/>
      <c r="AN572" s="100"/>
      <c r="AO572" s="100"/>
      <c r="AP572" s="100"/>
      <c r="AQ572" s="100"/>
      <c r="AR572" s="100"/>
      <c r="AS572" s="100"/>
      <c r="AT572" s="100"/>
      <c r="AU572" s="100"/>
    </row>
    <row r="573" spans="27:47">
      <c r="AA573" s="100"/>
      <c r="AB573" s="100"/>
      <c r="AC573" s="100"/>
      <c r="AD573" s="100"/>
      <c r="AE573" s="100"/>
      <c r="AG573" s="101"/>
      <c r="AN573" s="100"/>
      <c r="AO573" s="100"/>
      <c r="AP573" s="100"/>
      <c r="AQ573" s="100"/>
      <c r="AR573" s="100"/>
      <c r="AS573" s="100"/>
      <c r="AT573" s="100"/>
      <c r="AU573" s="100"/>
    </row>
    <row r="574" spans="27:47">
      <c r="AA574" s="100"/>
      <c r="AB574" s="100"/>
      <c r="AC574" s="100"/>
      <c r="AD574" s="100"/>
      <c r="AE574" s="100"/>
      <c r="AG574" s="101"/>
      <c r="AN574" s="100"/>
      <c r="AO574" s="100"/>
      <c r="AP574" s="100"/>
      <c r="AQ574" s="100"/>
      <c r="AR574" s="100"/>
      <c r="AS574" s="100"/>
      <c r="AT574" s="100"/>
      <c r="AU574" s="100"/>
    </row>
    <row r="575" spans="27:47">
      <c r="AA575" s="100"/>
      <c r="AB575" s="100"/>
      <c r="AC575" s="100"/>
      <c r="AD575" s="100"/>
      <c r="AE575" s="100"/>
      <c r="AG575" s="101"/>
      <c r="AN575" s="100"/>
      <c r="AO575" s="100"/>
      <c r="AP575" s="100"/>
      <c r="AQ575" s="100"/>
      <c r="AR575" s="100"/>
      <c r="AS575" s="100"/>
      <c r="AT575" s="100"/>
      <c r="AU575" s="100"/>
    </row>
    <row r="576" spans="27:47">
      <c r="AA576" s="100"/>
      <c r="AB576" s="100"/>
      <c r="AC576" s="100"/>
      <c r="AD576" s="100"/>
      <c r="AE576" s="100"/>
      <c r="AG576" s="101"/>
      <c r="AN576" s="100"/>
      <c r="AO576" s="100"/>
      <c r="AP576" s="100"/>
      <c r="AQ576" s="100"/>
      <c r="AR576" s="100"/>
      <c r="AS576" s="100"/>
      <c r="AT576" s="100"/>
      <c r="AU576" s="100"/>
    </row>
    <row r="577" spans="27:50">
      <c r="AA577" s="100"/>
      <c r="AB577" s="100"/>
      <c r="AC577" s="100"/>
      <c r="AD577" s="100"/>
      <c r="AE577" s="100"/>
      <c r="AG577" s="101"/>
      <c r="AN577" s="100"/>
      <c r="AO577" s="100"/>
      <c r="AP577" s="100"/>
      <c r="AQ577" s="100"/>
      <c r="AR577" s="100"/>
      <c r="AS577" s="100"/>
      <c r="AT577" s="100"/>
      <c r="AU577" s="100"/>
    </row>
    <row r="578" spans="27:50">
      <c r="AA578" s="100"/>
      <c r="AB578" s="100"/>
      <c r="AC578" s="100"/>
      <c r="AD578" s="100"/>
      <c r="AE578" s="100"/>
      <c r="AG578" s="101"/>
      <c r="AN578" s="100"/>
      <c r="AO578" s="100"/>
      <c r="AP578" s="100"/>
      <c r="AQ578" s="100"/>
      <c r="AR578" s="100"/>
      <c r="AS578" s="100"/>
      <c r="AT578" s="100"/>
      <c r="AU578" s="100"/>
      <c r="AV578" s="100"/>
      <c r="AW578" s="65"/>
      <c r="AX578" s="71"/>
    </row>
    <row r="579" spans="27:50">
      <c r="AA579" s="100"/>
      <c r="AB579" s="100"/>
      <c r="AC579" s="100"/>
      <c r="AD579" s="100"/>
      <c r="AE579" s="100"/>
      <c r="AG579" s="101"/>
      <c r="AN579" s="100"/>
      <c r="AO579" s="100"/>
      <c r="AP579" s="100"/>
      <c r="AQ579" s="100"/>
      <c r="AR579" s="100"/>
      <c r="AS579" s="100"/>
      <c r="AT579" s="100"/>
      <c r="AU579" s="100"/>
    </row>
    <row r="580" spans="27:50">
      <c r="AA580" s="100"/>
      <c r="AB580" s="100"/>
      <c r="AC580" s="100"/>
      <c r="AD580" s="100"/>
      <c r="AE580" s="100"/>
      <c r="AG580" s="101"/>
      <c r="AN580" s="100"/>
      <c r="AO580" s="100"/>
      <c r="AP580" s="100"/>
      <c r="AQ580" s="100"/>
      <c r="AR580" s="100"/>
      <c r="AS580" s="100"/>
      <c r="AT580" s="100"/>
      <c r="AU580" s="100"/>
    </row>
    <row r="581" spans="27:50">
      <c r="AA581" s="100"/>
      <c r="AB581" s="100"/>
      <c r="AC581" s="100"/>
      <c r="AD581" s="100"/>
      <c r="AE581" s="100"/>
      <c r="AG581" s="101"/>
      <c r="AN581" s="100"/>
      <c r="AO581" s="100"/>
      <c r="AP581" s="100"/>
      <c r="AQ581" s="100"/>
      <c r="AR581" s="100"/>
      <c r="AS581" s="100"/>
      <c r="AT581" s="100"/>
      <c r="AU581" s="100"/>
    </row>
    <row r="582" spans="27:50">
      <c r="AA582" s="100"/>
      <c r="AB582" s="100"/>
      <c r="AC582" s="100"/>
      <c r="AD582" s="100"/>
      <c r="AE582" s="100"/>
      <c r="AG582" s="101"/>
      <c r="AN582" s="100"/>
      <c r="AO582" s="100"/>
      <c r="AP582" s="100"/>
      <c r="AQ582" s="100"/>
      <c r="AR582" s="100"/>
      <c r="AS582" s="100"/>
      <c r="AT582" s="100"/>
      <c r="AU582" s="100"/>
    </row>
    <row r="583" spans="27:50">
      <c r="AA583" s="100"/>
      <c r="AB583" s="100"/>
      <c r="AC583" s="100"/>
      <c r="AD583" s="100"/>
      <c r="AE583" s="100"/>
      <c r="AG583" s="101"/>
      <c r="AN583" s="100"/>
      <c r="AO583" s="100"/>
      <c r="AP583" s="100"/>
      <c r="AQ583" s="100"/>
      <c r="AR583" s="100"/>
      <c r="AS583" s="100"/>
      <c r="AT583" s="100"/>
      <c r="AU583" s="100"/>
    </row>
    <row r="584" spans="27:50">
      <c r="AA584" s="100"/>
      <c r="AB584" s="100"/>
      <c r="AC584" s="100"/>
      <c r="AD584" s="100"/>
      <c r="AE584" s="100"/>
      <c r="AG584" s="101"/>
      <c r="AN584" s="100"/>
      <c r="AO584" s="100"/>
      <c r="AP584" s="100"/>
      <c r="AQ584" s="100"/>
      <c r="AR584" s="100"/>
      <c r="AS584" s="100"/>
      <c r="AT584" s="100"/>
      <c r="AU584" s="100"/>
    </row>
    <row r="585" spans="27:50">
      <c r="AA585" s="100"/>
      <c r="AB585" s="100"/>
      <c r="AC585" s="100"/>
      <c r="AD585" s="100"/>
      <c r="AE585" s="100"/>
      <c r="AG585" s="101"/>
      <c r="AN585" s="100"/>
      <c r="AO585" s="100"/>
      <c r="AP585" s="100"/>
      <c r="AQ585" s="100"/>
      <c r="AR585" s="100"/>
      <c r="AS585" s="100"/>
      <c r="AT585" s="100"/>
      <c r="AU585" s="100"/>
    </row>
    <row r="586" spans="27:50">
      <c r="AA586" s="100"/>
      <c r="AB586" s="100"/>
      <c r="AC586" s="100"/>
      <c r="AD586" s="100"/>
      <c r="AE586" s="100"/>
      <c r="AG586" s="101"/>
      <c r="AN586" s="100"/>
      <c r="AO586" s="100"/>
      <c r="AP586" s="100"/>
      <c r="AQ586" s="100"/>
      <c r="AR586" s="100"/>
      <c r="AS586" s="100"/>
      <c r="AT586" s="100"/>
      <c r="AU586" s="100"/>
    </row>
    <row r="587" spans="27:50">
      <c r="AA587" s="100"/>
      <c r="AB587" s="100"/>
      <c r="AC587" s="100"/>
      <c r="AD587" s="100"/>
      <c r="AE587" s="100"/>
      <c r="AG587" s="101"/>
      <c r="AN587" s="100"/>
      <c r="AO587" s="100"/>
      <c r="AP587" s="100"/>
      <c r="AQ587" s="100"/>
      <c r="AR587" s="100"/>
      <c r="AS587" s="100"/>
      <c r="AT587" s="100"/>
      <c r="AU587" s="100"/>
    </row>
    <row r="588" spans="27:50">
      <c r="AA588" s="100"/>
      <c r="AB588" s="100"/>
      <c r="AC588" s="100"/>
      <c r="AD588" s="100"/>
      <c r="AE588" s="100"/>
      <c r="AG588" s="101"/>
      <c r="AN588" s="100"/>
      <c r="AO588" s="100"/>
      <c r="AP588" s="100"/>
      <c r="AQ588" s="100"/>
      <c r="AR588" s="100"/>
      <c r="AS588" s="100"/>
      <c r="AT588" s="100"/>
      <c r="AU588" s="100"/>
    </row>
    <row r="589" spans="27:50">
      <c r="AA589" s="100"/>
      <c r="AB589" s="100"/>
      <c r="AC589" s="100"/>
      <c r="AD589" s="100"/>
      <c r="AE589" s="100"/>
      <c r="AG589" s="101"/>
      <c r="AN589" s="100"/>
      <c r="AO589" s="100"/>
      <c r="AP589" s="100"/>
      <c r="AQ589" s="100"/>
      <c r="AR589" s="100"/>
      <c r="AS589" s="100"/>
      <c r="AT589" s="100"/>
      <c r="AU589" s="100"/>
    </row>
    <row r="590" spans="27:50">
      <c r="AA590" s="100"/>
      <c r="AB590" s="100"/>
      <c r="AC590" s="100"/>
      <c r="AD590" s="100"/>
      <c r="AE590" s="100"/>
      <c r="AG590" s="101"/>
      <c r="AN590" s="100"/>
      <c r="AO590" s="100"/>
      <c r="AP590" s="100"/>
      <c r="AQ590" s="100"/>
      <c r="AR590" s="100"/>
      <c r="AS590" s="100"/>
      <c r="AT590" s="100"/>
      <c r="AU590" s="100"/>
      <c r="AV590" s="100"/>
      <c r="AW590" s="65"/>
      <c r="AX590" s="71"/>
    </row>
    <row r="591" spans="27:50">
      <c r="AA591" s="100"/>
      <c r="AB591" s="100"/>
      <c r="AC591" s="100"/>
      <c r="AD591" s="100"/>
      <c r="AE591" s="100"/>
      <c r="AG591" s="101"/>
      <c r="AN591" s="100"/>
      <c r="AO591" s="100"/>
      <c r="AP591" s="100"/>
      <c r="AQ591" s="100"/>
      <c r="AR591" s="100"/>
      <c r="AS591" s="100"/>
      <c r="AT591" s="100"/>
      <c r="AU591" s="100"/>
      <c r="AV591" s="100"/>
      <c r="AW591" s="65"/>
      <c r="AX591" s="71"/>
    </row>
    <row r="592" spans="27:50">
      <c r="AA592" s="100"/>
      <c r="AB592" s="100"/>
      <c r="AC592" s="100"/>
      <c r="AD592" s="100"/>
      <c r="AE592" s="100"/>
      <c r="AG592" s="101"/>
      <c r="AN592" s="100"/>
      <c r="AO592" s="100"/>
      <c r="AP592" s="100"/>
      <c r="AQ592" s="100"/>
      <c r="AR592" s="100"/>
      <c r="AS592" s="100"/>
      <c r="AT592" s="100"/>
      <c r="AU592" s="100"/>
      <c r="AV592" s="100"/>
      <c r="AW592" s="65"/>
      <c r="AX592" s="102"/>
    </row>
    <row r="593" spans="27:64">
      <c r="AA593" s="100"/>
      <c r="AB593" s="100"/>
      <c r="AC593" s="100"/>
      <c r="AD593" s="100"/>
      <c r="AE593" s="100"/>
      <c r="AG593" s="101"/>
      <c r="AN593" s="100"/>
      <c r="AO593" s="100"/>
      <c r="AP593" s="100"/>
      <c r="AQ593" s="100"/>
      <c r="AR593" s="100"/>
      <c r="AS593" s="100"/>
      <c r="AT593" s="100"/>
      <c r="AU593" s="100"/>
      <c r="AV593" s="100"/>
    </row>
    <row r="594" spans="27:64">
      <c r="AA594" s="100"/>
      <c r="AB594" s="100"/>
      <c r="AC594" s="100"/>
      <c r="AD594" s="100"/>
      <c r="AE594" s="100"/>
      <c r="AG594" s="101"/>
      <c r="AN594" s="100"/>
      <c r="AO594" s="100"/>
      <c r="AP594" s="100"/>
      <c r="AQ594" s="100"/>
      <c r="AR594" s="100"/>
      <c r="AS594" s="100"/>
      <c r="AT594" s="100"/>
      <c r="AU594" s="100"/>
    </row>
    <row r="595" spans="27:64">
      <c r="AA595" s="100"/>
      <c r="AB595" s="100"/>
      <c r="AC595" s="100"/>
      <c r="AD595" s="100"/>
      <c r="AE595" s="100"/>
      <c r="AG595" s="101"/>
      <c r="AN595" s="100"/>
      <c r="AO595" s="100"/>
      <c r="AP595" s="100"/>
      <c r="AQ595" s="100"/>
      <c r="AR595" s="100"/>
      <c r="AS595" s="100"/>
      <c r="AT595" s="100"/>
      <c r="AU595" s="100"/>
    </row>
    <row r="596" spans="27:64">
      <c r="AA596" s="100"/>
      <c r="AB596" s="100"/>
      <c r="AC596" s="100"/>
      <c r="AD596" s="100"/>
      <c r="AE596" s="100"/>
      <c r="AG596" s="101"/>
      <c r="AN596" s="100"/>
      <c r="AO596" s="100"/>
      <c r="AP596" s="100"/>
      <c r="AQ596" s="100"/>
      <c r="AR596" s="100"/>
      <c r="AS596" s="100"/>
      <c r="AT596" s="100"/>
      <c r="AU596" s="100"/>
    </row>
    <row r="597" spans="27:64">
      <c r="AA597" s="100"/>
      <c r="AB597" s="100"/>
      <c r="AC597" s="100"/>
      <c r="AD597" s="100"/>
      <c r="AE597" s="100"/>
      <c r="AG597" s="101"/>
      <c r="AN597" s="100"/>
      <c r="AO597" s="100"/>
      <c r="AP597" s="100"/>
      <c r="AQ597" s="100"/>
      <c r="AR597" s="100"/>
      <c r="AS597" s="100"/>
      <c r="AT597" s="100"/>
      <c r="AU597" s="100"/>
    </row>
    <row r="598" spans="27:64">
      <c r="AA598" s="100"/>
      <c r="AB598" s="100"/>
      <c r="AC598" s="100"/>
      <c r="AD598" s="100"/>
      <c r="AE598" s="100"/>
      <c r="AG598" s="101"/>
      <c r="AN598" s="100"/>
      <c r="AO598" s="100"/>
      <c r="AP598" s="100"/>
      <c r="AQ598" s="100"/>
      <c r="AR598" s="100"/>
      <c r="AS598" s="100"/>
      <c r="AT598" s="100"/>
      <c r="AU598" s="100"/>
    </row>
    <row r="599" spans="27:64">
      <c r="AA599" s="100"/>
      <c r="AB599" s="100"/>
      <c r="AC599" s="100"/>
      <c r="AD599" s="100"/>
      <c r="AE599" s="100"/>
      <c r="AG599" s="101"/>
      <c r="AN599" s="100"/>
      <c r="AO599" s="100"/>
      <c r="AP599" s="100"/>
      <c r="AQ599" s="100"/>
      <c r="AR599" s="100"/>
      <c r="AS599" s="100"/>
      <c r="AT599" s="100"/>
      <c r="AU599" s="100"/>
    </row>
    <row r="600" spans="27:64">
      <c r="AA600" s="100"/>
      <c r="AB600" s="100"/>
      <c r="AC600" s="100"/>
      <c r="AD600" s="100"/>
      <c r="AE600" s="100"/>
      <c r="AG600" s="101"/>
      <c r="AN600" s="100"/>
      <c r="AO600" s="100"/>
      <c r="AP600" s="100"/>
      <c r="AQ600" s="100"/>
      <c r="AR600" s="100"/>
      <c r="AS600" s="100"/>
      <c r="AT600" s="100"/>
      <c r="AU600" s="100"/>
    </row>
    <row r="601" spans="27:64">
      <c r="AA601" s="100"/>
      <c r="AB601" s="100"/>
      <c r="AC601" s="100"/>
      <c r="AD601" s="100"/>
      <c r="AE601" s="100"/>
      <c r="AG601" s="101"/>
      <c r="AN601" s="100"/>
      <c r="AO601" s="100"/>
      <c r="AP601" s="100"/>
      <c r="AQ601" s="100"/>
      <c r="AR601" s="100"/>
      <c r="AS601" s="100"/>
      <c r="AT601" s="100"/>
      <c r="AU601" s="100"/>
    </row>
    <row r="602" spans="27:64">
      <c r="AA602" s="100"/>
      <c r="AB602" s="100"/>
      <c r="AC602" s="100"/>
      <c r="AD602" s="100"/>
      <c r="AE602" s="100"/>
      <c r="AG602" s="101"/>
      <c r="AN602" s="100"/>
      <c r="AO602" s="100"/>
      <c r="AP602" s="100"/>
      <c r="AQ602" s="100"/>
      <c r="AR602" s="100"/>
      <c r="AS602" s="100"/>
      <c r="AT602" s="100"/>
      <c r="AU602" s="100"/>
    </row>
    <row r="603" spans="27:64">
      <c r="AA603" s="100"/>
      <c r="AB603" s="100"/>
      <c r="AC603" s="100"/>
      <c r="AD603" s="100"/>
      <c r="AE603" s="100"/>
      <c r="AG603" s="101"/>
      <c r="AN603" s="100"/>
      <c r="AO603" s="100"/>
      <c r="AP603" s="100"/>
      <c r="AQ603" s="100"/>
      <c r="AR603" s="100"/>
      <c r="AS603" s="100"/>
      <c r="AT603" s="100"/>
      <c r="AU603" s="100"/>
    </row>
    <row r="604" spans="27:64">
      <c r="AA604" s="100"/>
      <c r="AB604" s="100"/>
      <c r="AC604" s="100"/>
      <c r="AD604" s="100"/>
      <c r="AE604" s="100"/>
      <c r="AG604" s="101"/>
      <c r="AN604" s="100"/>
      <c r="AO604" s="100"/>
      <c r="AP604" s="100"/>
      <c r="AQ604" s="100"/>
      <c r="AR604" s="100"/>
      <c r="AS604" s="100"/>
      <c r="AT604" s="100"/>
      <c r="AU604" s="100"/>
      <c r="AV604" s="100"/>
      <c r="AW604" s="100"/>
      <c r="AX604" s="100"/>
      <c r="AY604" s="100"/>
      <c r="AZ604" s="100"/>
      <c r="BA604" s="100"/>
      <c r="BB604" s="100"/>
      <c r="BC604" s="100"/>
      <c r="BD604" s="100"/>
      <c r="BE604" s="100"/>
      <c r="BF604" s="100"/>
      <c r="BG604" s="100"/>
      <c r="BH604" s="100"/>
      <c r="BI604" s="100"/>
      <c r="BJ604" s="100"/>
      <c r="BK604" s="100"/>
      <c r="BL604" s="100"/>
    </row>
    <row r="605" spans="27:64">
      <c r="AA605" s="100"/>
      <c r="AB605" s="100"/>
      <c r="AC605" s="100"/>
      <c r="AD605" s="100"/>
      <c r="AE605" s="100"/>
      <c r="AG605" s="101"/>
      <c r="AN605" s="100"/>
      <c r="AO605" s="100"/>
      <c r="AP605" s="100"/>
      <c r="AQ605" s="100"/>
      <c r="AR605" s="100"/>
      <c r="AS605" s="100"/>
      <c r="AT605" s="100"/>
      <c r="AU605" s="100"/>
    </row>
    <row r="606" spans="27:64">
      <c r="AA606" s="100"/>
      <c r="AB606" s="100"/>
      <c r="AC606" s="100"/>
      <c r="AD606" s="100"/>
      <c r="AE606" s="100"/>
      <c r="AG606" s="101"/>
      <c r="AN606" s="100"/>
      <c r="AO606" s="100"/>
      <c r="AP606" s="100"/>
      <c r="AQ606" s="100"/>
      <c r="AR606" s="100"/>
      <c r="AS606" s="100"/>
      <c r="AT606" s="100"/>
      <c r="AU606" s="100"/>
    </row>
    <row r="607" spans="27:64">
      <c r="AA607" s="100"/>
      <c r="AB607" s="100"/>
      <c r="AC607" s="100"/>
      <c r="AD607" s="100"/>
      <c r="AE607" s="100"/>
      <c r="AG607" s="101"/>
      <c r="AN607" s="100"/>
      <c r="AO607" s="100"/>
      <c r="AP607" s="100"/>
      <c r="AQ607" s="100"/>
      <c r="AR607" s="100"/>
      <c r="AS607" s="100"/>
      <c r="AT607" s="100"/>
      <c r="AU607" s="100"/>
    </row>
    <row r="608" spans="27:64">
      <c r="AA608" s="100"/>
      <c r="AB608" s="100"/>
      <c r="AC608" s="100"/>
      <c r="AD608" s="100"/>
      <c r="AE608" s="100"/>
      <c r="AG608" s="101"/>
      <c r="AN608" s="100"/>
      <c r="AO608" s="100"/>
      <c r="AP608" s="100"/>
      <c r="AQ608" s="100"/>
      <c r="AR608" s="100"/>
      <c r="AS608" s="100"/>
      <c r="AT608" s="100"/>
      <c r="AU608" s="100"/>
    </row>
    <row r="609" spans="27:64">
      <c r="AA609" s="100"/>
      <c r="AB609" s="100"/>
      <c r="AC609" s="100"/>
      <c r="AD609" s="100"/>
      <c r="AE609" s="100"/>
      <c r="AG609" s="101"/>
      <c r="AN609" s="100"/>
      <c r="AO609" s="100"/>
      <c r="AP609" s="100"/>
      <c r="AQ609" s="100"/>
      <c r="AR609" s="100"/>
      <c r="AS609" s="100"/>
      <c r="AT609" s="100"/>
      <c r="AU609" s="100"/>
    </row>
    <row r="610" spans="27:64">
      <c r="AA610" s="100"/>
      <c r="AB610" s="100"/>
      <c r="AC610" s="100"/>
      <c r="AD610" s="100"/>
      <c r="AE610" s="100"/>
      <c r="AG610" s="101"/>
      <c r="AN610" s="100"/>
      <c r="AO610" s="100"/>
      <c r="AP610" s="100"/>
      <c r="AQ610" s="100"/>
      <c r="AR610" s="100"/>
      <c r="AS610" s="100"/>
      <c r="AT610" s="100"/>
      <c r="AU610" s="100"/>
    </row>
    <row r="611" spans="27:64">
      <c r="AA611" s="100"/>
      <c r="AB611" s="100"/>
      <c r="AC611" s="100"/>
      <c r="AD611" s="100"/>
      <c r="AE611" s="100"/>
      <c r="AG611" s="101"/>
      <c r="AN611" s="100"/>
      <c r="AO611" s="100"/>
      <c r="AP611" s="100"/>
      <c r="AQ611" s="100"/>
      <c r="AR611" s="100"/>
      <c r="AS611" s="100"/>
      <c r="AT611" s="100"/>
      <c r="AU611" s="100"/>
    </row>
    <row r="612" spans="27:64">
      <c r="AA612" s="100"/>
      <c r="AB612" s="100"/>
      <c r="AC612" s="100"/>
      <c r="AD612" s="100"/>
      <c r="AE612" s="100"/>
      <c r="AG612" s="101"/>
      <c r="AN612" s="100"/>
      <c r="AO612" s="100"/>
      <c r="AP612" s="100"/>
      <c r="AQ612" s="100"/>
      <c r="AR612" s="100"/>
      <c r="AS612" s="100"/>
      <c r="AT612" s="100"/>
      <c r="AU612" s="100"/>
    </row>
    <row r="613" spans="27:64">
      <c r="AA613" s="100"/>
      <c r="AB613" s="100"/>
      <c r="AC613" s="100"/>
      <c r="AD613" s="100"/>
      <c r="AE613" s="100"/>
      <c r="AG613" s="101"/>
      <c r="AN613" s="100"/>
      <c r="AO613" s="100"/>
      <c r="AP613" s="100"/>
      <c r="AQ613" s="100"/>
      <c r="AR613" s="100"/>
      <c r="AS613" s="100"/>
      <c r="AT613" s="100"/>
      <c r="AU613" s="100"/>
      <c r="AV613" s="100"/>
      <c r="AW613" s="65"/>
      <c r="AX613" s="71"/>
    </row>
    <row r="614" spans="27:64">
      <c r="AA614" s="100"/>
      <c r="AB614" s="100"/>
      <c r="AC614" s="100"/>
      <c r="AD614" s="100"/>
      <c r="AE614" s="100"/>
      <c r="AG614" s="101"/>
      <c r="AN614" s="100"/>
      <c r="AO614" s="100"/>
      <c r="AP614" s="100"/>
      <c r="AQ614" s="100"/>
      <c r="AR614" s="100"/>
      <c r="AS614" s="100"/>
      <c r="AT614" s="100"/>
      <c r="AU614" s="100"/>
    </row>
    <row r="615" spans="27:64">
      <c r="AA615" s="100"/>
      <c r="AB615" s="100"/>
      <c r="AC615" s="100"/>
      <c r="AD615" s="100"/>
      <c r="AE615" s="100"/>
      <c r="AG615" s="101"/>
      <c r="AN615" s="100"/>
      <c r="AO615" s="100"/>
      <c r="AP615" s="100"/>
      <c r="AQ615" s="100"/>
      <c r="AR615" s="100"/>
      <c r="AS615" s="100"/>
      <c r="AT615" s="100"/>
      <c r="AU615" s="100"/>
    </row>
    <row r="616" spans="27:64">
      <c r="AA616" s="100"/>
      <c r="AB616" s="100"/>
      <c r="AC616" s="100"/>
      <c r="AD616" s="100"/>
      <c r="AE616" s="100"/>
      <c r="AG616" s="101"/>
      <c r="AN616" s="100"/>
      <c r="AO616" s="100"/>
      <c r="AP616" s="100"/>
      <c r="AQ616" s="100"/>
      <c r="AR616" s="100"/>
      <c r="AS616" s="100"/>
      <c r="AT616" s="100"/>
      <c r="AU616" s="100"/>
    </row>
    <row r="617" spans="27:64">
      <c r="AA617" s="100"/>
      <c r="AB617" s="100"/>
      <c r="AC617" s="100"/>
      <c r="AD617" s="100"/>
      <c r="AE617" s="100"/>
      <c r="AG617" s="101"/>
      <c r="AN617" s="100"/>
      <c r="AO617" s="100"/>
      <c r="AP617" s="100"/>
      <c r="AQ617" s="100"/>
      <c r="AR617" s="100"/>
      <c r="AS617" s="100"/>
      <c r="AT617" s="100"/>
      <c r="AU617" s="100"/>
      <c r="AV617" s="100"/>
      <c r="AW617" s="100"/>
      <c r="AX617" s="102"/>
      <c r="AY617" s="100"/>
      <c r="AZ617" s="100"/>
      <c r="BA617" s="100"/>
      <c r="BB617" s="100"/>
      <c r="BC617" s="100"/>
      <c r="BD617" s="100"/>
      <c r="BE617" s="100"/>
      <c r="BF617" s="100"/>
      <c r="BG617" s="100"/>
      <c r="BH617" s="100"/>
      <c r="BI617" s="100"/>
      <c r="BJ617" s="100"/>
      <c r="BK617" s="100"/>
      <c r="BL617" s="100"/>
    </row>
    <row r="618" spans="27:64">
      <c r="AA618" s="100"/>
      <c r="AB618" s="100"/>
      <c r="AC618" s="100"/>
      <c r="AD618" s="100"/>
      <c r="AE618" s="100"/>
      <c r="AG618" s="101"/>
      <c r="AN618" s="100"/>
      <c r="AO618" s="100"/>
      <c r="AP618" s="100"/>
      <c r="AQ618" s="100"/>
      <c r="AR618" s="100"/>
      <c r="AS618" s="100"/>
      <c r="AT618" s="100"/>
      <c r="AU618" s="100"/>
    </row>
    <row r="619" spans="27:64">
      <c r="AA619" s="100"/>
      <c r="AB619" s="100"/>
      <c r="AC619" s="100"/>
      <c r="AD619" s="100"/>
      <c r="AE619" s="100"/>
      <c r="AG619" s="101"/>
      <c r="AN619" s="100"/>
      <c r="AO619" s="100"/>
      <c r="AP619" s="100"/>
      <c r="AQ619" s="100"/>
      <c r="AR619" s="100"/>
      <c r="AS619" s="100"/>
      <c r="AT619" s="100"/>
      <c r="AU619" s="100"/>
    </row>
    <row r="620" spans="27:64">
      <c r="AA620" s="100"/>
      <c r="AB620" s="100"/>
      <c r="AC620" s="100"/>
      <c r="AD620" s="100"/>
      <c r="AE620" s="100"/>
      <c r="AG620" s="101"/>
      <c r="AN620" s="100"/>
      <c r="AO620" s="100"/>
      <c r="AP620" s="100"/>
      <c r="AQ620" s="100"/>
      <c r="AR620" s="100"/>
      <c r="AS620" s="100"/>
      <c r="AT620" s="100"/>
      <c r="AU620" s="100"/>
    </row>
    <row r="621" spans="27:64">
      <c r="AA621" s="100"/>
      <c r="AB621" s="100"/>
      <c r="AC621" s="100"/>
      <c r="AD621" s="100"/>
      <c r="AE621" s="100"/>
      <c r="AG621" s="101"/>
      <c r="AN621" s="100"/>
      <c r="AO621" s="100"/>
      <c r="AP621" s="100"/>
      <c r="AQ621" s="100"/>
      <c r="AR621" s="100"/>
      <c r="AS621" s="100"/>
      <c r="AT621" s="100"/>
      <c r="AU621" s="100"/>
    </row>
    <row r="622" spans="27:64">
      <c r="AA622" s="100"/>
      <c r="AB622" s="100"/>
      <c r="AC622" s="100"/>
      <c r="AD622" s="100"/>
      <c r="AE622" s="100"/>
      <c r="AG622" s="101"/>
      <c r="AN622" s="100"/>
      <c r="AO622" s="100"/>
      <c r="AP622" s="100"/>
      <c r="AQ622" s="100"/>
      <c r="AR622" s="100"/>
      <c r="AS622" s="100"/>
      <c r="AT622" s="100"/>
      <c r="AU622" s="100"/>
    </row>
    <row r="623" spans="27:64">
      <c r="AA623" s="100"/>
      <c r="AB623" s="100"/>
      <c r="AC623" s="100"/>
      <c r="AD623" s="100"/>
      <c r="AE623" s="100"/>
      <c r="AG623" s="101"/>
      <c r="AN623" s="100"/>
      <c r="AO623" s="100"/>
      <c r="AP623" s="100"/>
      <c r="AQ623" s="100"/>
      <c r="AR623" s="100"/>
      <c r="AS623" s="100"/>
      <c r="AT623" s="100"/>
      <c r="AU623" s="100"/>
    </row>
    <row r="624" spans="27:64">
      <c r="AA624" s="100"/>
      <c r="AB624" s="100"/>
      <c r="AC624" s="100"/>
      <c r="AD624" s="100"/>
      <c r="AE624" s="100"/>
      <c r="AG624" s="101"/>
      <c r="AN624" s="100"/>
      <c r="AO624" s="100"/>
      <c r="AP624" s="100"/>
      <c r="AQ624" s="100"/>
      <c r="AR624" s="100"/>
      <c r="AS624" s="100"/>
      <c r="AT624" s="100"/>
      <c r="AU624" s="100"/>
    </row>
    <row r="625" spans="27:64">
      <c r="AA625" s="100"/>
      <c r="AB625" s="100"/>
      <c r="AC625" s="100"/>
      <c r="AD625" s="100"/>
      <c r="AE625" s="100"/>
      <c r="AG625" s="101"/>
      <c r="AN625" s="100"/>
      <c r="AO625" s="100"/>
      <c r="AP625" s="100"/>
      <c r="AQ625" s="100"/>
      <c r="AR625" s="100"/>
      <c r="AS625" s="100"/>
      <c r="AT625" s="100"/>
      <c r="AU625" s="100"/>
      <c r="AV625" s="100"/>
      <c r="AW625" s="100"/>
      <c r="AX625" s="100"/>
      <c r="AY625" s="100"/>
      <c r="AZ625" s="100"/>
      <c r="BA625" s="100"/>
      <c r="BB625" s="100"/>
      <c r="BC625" s="100"/>
      <c r="BD625" s="100"/>
      <c r="BE625" s="100"/>
      <c r="BF625" s="100"/>
      <c r="BG625" s="100"/>
      <c r="BH625" s="100"/>
      <c r="BI625" s="100"/>
      <c r="BJ625" s="100"/>
      <c r="BK625" s="100"/>
      <c r="BL625" s="100"/>
    </row>
    <row r="626" spans="27:64">
      <c r="AA626" s="100"/>
      <c r="AB626" s="100"/>
      <c r="AC626" s="100"/>
      <c r="AD626" s="100"/>
      <c r="AE626" s="100"/>
      <c r="AG626" s="101"/>
      <c r="AN626" s="100"/>
      <c r="AO626" s="100"/>
      <c r="AP626" s="100"/>
      <c r="AQ626" s="100"/>
      <c r="AR626" s="100"/>
      <c r="AS626" s="100"/>
      <c r="AT626" s="100"/>
      <c r="AU626" s="100"/>
    </row>
    <row r="627" spans="27:64">
      <c r="AA627" s="100"/>
      <c r="AB627" s="100"/>
      <c r="AC627" s="100"/>
      <c r="AD627" s="100"/>
      <c r="AE627" s="100"/>
      <c r="AG627" s="101"/>
      <c r="AN627" s="100"/>
      <c r="AO627" s="100"/>
      <c r="AP627" s="100"/>
      <c r="AQ627" s="100"/>
      <c r="AR627" s="100"/>
      <c r="AS627" s="100"/>
      <c r="AT627" s="100"/>
      <c r="AU627" s="100"/>
    </row>
    <row r="628" spans="27:64">
      <c r="AA628" s="100"/>
      <c r="AB628" s="100"/>
      <c r="AC628" s="100"/>
      <c r="AD628" s="100"/>
      <c r="AE628" s="100"/>
      <c r="AG628" s="101"/>
      <c r="AN628" s="100"/>
      <c r="AO628" s="100"/>
      <c r="AP628" s="100"/>
      <c r="AQ628" s="100"/>
      <c r="AR628" s="100"/>
      <c r="AS628" s="100"/>
      <c r="AT628" s="100"/>
      <c r="AU628" s="100"/>
    </row>
    <row r="629" spans="27:64">
      <c r="AA629" s="100"/>
      <c r="AB629" s="100"/>
      <c r="AC629" s="100"/>
      <c r="AD629" s="100"/>
      <c r="AE629" s="100"/>
      <c r="AG629" s="101"/>
      <c r="AN629" s="100"/>
      <c r="AO629" s="100"/>
      <c r="AP629" s="100"/>
      <c r="AQ629" s="100"/>
      <c r="AR629" s="100"/>
      <c r="AS629" s="100"/>
      <c r="AT629" s="100"/>
      <c r="AU629" s="100"/>
    </row>
    <row r="630" spans="27:64">
      <c r="AA630" s="100"/>
      <c r="AB630" s="100"/>
      <c r="AC630" s="100"/>
      <c r="AD630" s="100"/>
      <c r="AE630" s="100"/>
      <c r="AG630" s="101"/>
      <c r="AN630" s="100"/>
      <c r="AO630" s="100"/>
      <c r="AP630" s="100"/>
      <c r="AQ630" s="100"/>
      <c r="AR630" s="100"/>
      <c r="AS630" s="100"/>
      <c r="AT630" s="100"/>
      <c r="AU630" s="100"/>
    </row>
    <row r="631" spans="27:64">
      <c r="AA631" s="100"/>
      <c r="AB631" s="100"/>
      <c r="AC631" s="100"/>
      <c r="AD631" s="100"/>
      <c r="AE631" s="100"/>
      <c r="AG631" s="101"/>
      <c r="AN631" s="100"/>
      <c r="AO631" s="100"/>
      <c r="AP631" s="100"/>
      <c r="AQ631" s="100"/>
      <c r="AR631" s="100"/>
      <c r="AS631" s="100"/>
      <c r="AT631" s="100"/>
      <c r="AU631" s="100"/>
    </row>
    <row r="632" spans="27:64">
      <c r="AA632" s="100"/>
      <c r="AB632" s="100"/>
      <c r="AC632" s="100"/>
      <c r="AD632" s="100"/>
      <c r="AE632" s="100"/>
      <c r="AG632" s="101"/>
      <c r="AN632" s="100"/>
      <c r="AO632" s="100"/>
      <c r="AP632" s="100"/>
      <c r="AQ632" s="100"/>
      <c r="AR632" s="100"/>
      <c r="AS632" s="100"/>
      <c r="AT632" s="100"/>
      <c r="AU632" s="100"/>
    </row>
    <row r="633" spans="27:64">
      <c r="AA633" s="100"/>
      <c r="AB633" s="100"/>
      <c r="AC633" s="100"/>
      <c r="AD633" s="100"/>
      <c r="AE633" s="100"/>
      <c r="AG633" s="101"/>
      <c r="AN633" s="100"/>
      <c r="AO633" s="100"/>
      <c r="AP633" s="100"/>
      <c r="AQ633" s="100"/>
      <c r="AR633" s="100"/>
      <c r="AS633" s="100"/>
      <c r="AT633" s="100"/>
      <c r="AU633" s="100"/>
    </row>
    <row r="634" spans="27:64">
      <c r="AA634" s="100"/>
      <c r="AB634" s="100"/>
      <c r="AC634" s="100"/>
      <c r="AD634" s="100"/>
      <c r="AE634" s="100"/>
      <c r="AG634" s="101"/>
      <c r="AN634" s="100"/>
      <c r="AO634" s="100"/>
      <c r="AP634" s="100"/>
      <c r="AQ634" s="100"/>
      <c r="AR634" s="100"/>
      <c r="AS634" s="100"/>
      <c r="AT634" s="100"/>
      <c r="AU634" s="100"/>
    </row>
    <row r="635" spans="27:64">
      <c r="AA635" s="100"/>
      <c r="AB635" s="100"/>
      <c r="AC635" s="100"/>
      <c r="AD635" s="100"/>
      <c r="AE635" s="100"/>
      <c r="AG635" s="101"/>
      <c r="AN635" s="100"/>
      <c r="AO635" s="100"/>
      <c r="AP635" s="100"/>
      <c r="AQ635" s="100"/>
      <c r="AR635" s="100"/>
      <c r="AS635" s="100"/>
      <c r="AT635" s="100"/>
      <c r="AU635" s="100"/>
    </row>
    <row r="636" spans="27:64">
      <c r="AA636" s="100"/>
      <c r="AB636" s="100"/>
      <c r="AC636" s="100"/>
      <c r="AD636" s="100"/>
      <c r="AE636" s="100"/>
      <c r="AG636" s="101"/>
      <c r="AN636" s="100"/>
      <c r="AO636" s="100"/>
      <c r="AP636" s="100"/>
      <c r="AQ636" s="100"/>
      <c r="AR636" s="100"/>
      <c r="AS636" s="100"/>
      <c r="AT636" s="100"/>
      <c r="AU636" s="100"/>
    </row>
    <row r="637" spans="27:64">
      <c r="AA637" s="100"/>
      <c r="AB637" s="100"/>
      <c r="AC637" s="100"/>
      <c r="AD637" s="100"/>
      <c r="AE637" s="100"/>
      <c r="AG637" s="101"/>
      <c r="AN637" s="100"/>
      <c r="AO637" s="100"/>
      <c r="AP637" s="100"/>
      <c r="AQ637" s="100"/>
      <c r="AR637" s="100"/>
      <c r="AS637" s="100"/>
      <c r="AT637" s="100"/>
      <c r="AU637" s="100"/>
    </row>
    <row r="638" spans="27:64">
      <c r="AA638" s="100"/>
      <c r="AB638" s="100"/>
      <c r="AC638" s="100"/>
      <c r="AD638" s="100"/>
      <c r="AE638" s="100"/>
      <c r="AG638" s="101"/>
      <c r="AN638" s="100"/>
      <c r="AO638" s="100"/>
      <c r="AP638" s="100"/>
      <c r="AQ638" s="100"/>
      <c r="AR638" s="100"/>
      <c r="AS638" s="100"/>
      <c r="AT638" s="100"/>
      <c r="AU638" s="100"/>
    </row>
    <row r="639" spans="27:64">
      <c r="AA639" s="100"/>
      <c r="AB639" s="100"/>
      <c r="AC639" s="100"/>
      <c r="AD639" s="100"/>
      <c r="AE639" s="100"/>
      <c r="AG639" s="101"/>
      <c r="AN639" s="100"/>
      <c r="AO639" s="100"/>
      <c r="AP639" s="100"/>
      <c r="AQ639" s="100"/>
      <c r="AR639" s="100"/>
      <c r="AS639" s="100"/>
      <c r="AT639" s="100"/>
      <c r="AU639" s="100"/>
      <c r="AV639" s="100"/>
      <c r="AW639" s="65"/>
      <c r="AX639" s="71"/>
    </row>
    <row r="640" spans="27:64">
      <c r="AA640" s="100"/>
      <c r="AB640" s="100"/>
      <c r="AC640" s="100"/>
      <c r="AD640" s="100"/>
      <c r="AE640" s="100"/>
      <c r="AG640" s="101"/>
      <c r="AN640" s="100"/>
      <c r="AO640" s="100"/>
      <c r="AP640" s="100"/>
      <c r="AQ640" s="100"/>
      <c r="AR640" s="100"/>
      <c r="AS640" s="100"/>
      <c r="AT640" s="100"/>
      <c r="AU640" s="100"/>
    </row>
    <row r="641" spans="27:47">
      <c r="AA641" s="100"/>
      <c r="AB641" s="100"/>
      <c r="AC641" s="100"/>
      <c r="AD641" s="100"/>
      <c r="AE641" s="100"/>
      <c r="AG641" s="101"/>
      <c r="AN641" s="100"/>
      <c r="AO641" s="100"/>
      <c r="AP641" s="100"/>
      <c r="AQ641" s="100"/>
      <c r="AR641" s="100"/>
      <c r="AS641" s="100"/>
      <c r="AT641" s="100"/>
      <c r="AU641" s="100"/>
    </row>
    <row r="642" spans="27:47">
      <c r="AA642" s="100"/>
      <c r="AB642" s="100"/>
      <c r="AC642" s="100"/>
      <c r="AD642" s="100"/>
      <c r="AE642" s="100"/>
      <c r="AG642" s="101"/>
      <c r="AN642" s="100"/>
      <c r="AO642" s="100"/>
      <c r="AP642" s="100"/>
      <c r="AQ642" s="100"/>
      <c r="AR642" s="100"/>
      <c r="AS642" s="100"/>
      <c r="AT642" s="100"/>
      <c r="AU642" s="100"/>
    </row>
    <row r="643" spans="27:47">
      <c r="AA643" s="100"/>
      <c r="AB643" s="100"/>
      <c r="AC643" s="100"/>
      <c r="AD643" s="100"/>
      <c r="AE643" s="100"/>
      <c r="AG643" s="101"/>
      <c r="AN643" s="100"/>
      <c r="AO643" s="100"/>
      <c r="AP643" s="100"/>
      <c r="AQ643" s="100"/>
      <c r="AR643" s="100"/>
      <c r="AS643" s="100"/>
      <c r="AT643" s="100"/>
      <c r="AU643" s="100"/>
    </row>
    <row r="644" spans="27:47">
      <c r="AA644" s="100"/>
      <c r="AB644" s="100"/>
      <c r="AC644" s="100"/>
      <c r="AD644" s="100"/>
      <c r="AE644" s="100"/>
      <c r="AG644" s="101"/>
      <c r="AN644" s="100"/>
      <c r="AO644" s="100"/>
      <c r="AP644" s="100"/>
      <c r="AQ644" s="100"/>
      <c r="AR644" s="100"/>
      <c r="AS644" s="100"/>
      <c r="AT644" s="100"/>
      <c r="AU644" s="100"/>
    </row>
    <row r="645" spans="27:47">
      <c r="AA645" s="100"/>
      <c r="AB645" s="100"/>
      <c r="AC645" s="100"/>
      <c r="AD645" s="100"/>
      <c r="AE645" s="100"/>
      <c r="AG645" s="101"/>
      <c r="AN645" s="100"/>
      <c r="AO645" s="100"/>
      <c r="AP645" s="100"/>
      <c r="AQ645" s="100"/>
      <c r="AR645" s="100"/>
      <c r="AS645" s="100"/>
      <c r="AT645" s="100"/>
      <c r="AU645" s="100"/>
    </row>
    <row r="646" spans="27:47">
      <c r="AA646" s="100"/>
      <c r="AB646" s="100"/>
      <c r="AC646" s="100"/>
      <c r="AD646" s="100"/>
      <c r="AE646" s="100"/>
      <c r="AG646" s="101"/>
      <c r="AN646" s="100"/>
      <c r="AO646" s="100"/>
      <c r="AP646" s="100"/>
      <c r="AQ646" s="100"/>
      <c r="AR646" s="100"/>
      <c r="AS646" s="100"/>
      <c r="AT646" s="100"/>
      <c r="AU646" s="100"/>
    </row>
    <row r="647" spans="27:47">
      <c r="AA647" s="100"/>
      <c r="AB647" s="100"/>
      <c r="AC647" s="100"/>
      <c r="AD647" s="100"/>
      <c r="AE647" s="100"/>
      <c r="AG647" s="101"/>
      <c r="AN647" s="100"/>
      <c r="AO647" s="100"/>
      <c r="AP647" s="100"/>
      <c r="AQ647" s="100"/>
      <c r="AR647" s="100"/>
      <c r="AS647" s="100"/>
      <c r="AT647" s="100"/>
      <c r="AU647" s="100"/>
    </row>
    <row r="648" spans="27:47">
      <c r="AA648" s="100"/>
      <c r="AB648" s="100"/>
      <c r="AC648" s="100"/>
      <c r="AD648" s="100"/>
      <c r="AE648" s="100"/>
      <c r="AG648" s="101"/>
      <c r="AN648" s="100"/>
      <c r="AO648" s="100"/>
      <c r="AP648" s="100"/>
      <c r="AQ648" s="100"/>
      <c r="AR648" s="100"/>
      <c r="AS648" s="100"/>
      <c r="AT648" s="100"/>
      <c r="AU648" s="100"/>
    </row>
    <row r="649" spans="27:47">
      <c r="AA649" s="100"/>
      <c r="AB649" s="100"/>
      <c r="AC649" s="100"/>
      <c r="AD649" s="100"/>
      <c r="AE649" s="100"/>
      <c r="AG649" s="101"/>
      <c r="AN649" s="100"/>
      <c r="AO649" s="100"/>
      <c r="AP649" s="100"/>
      <c r="AQ649" s="100"/>
      <c r="AR649" s="100"/>
      <c r="AS649" s="100"/>
      <c r="AT649" s="100"/>
      <c r="AU649" s="100"/>
    </row>
    <row r="650" spans="27:47">
      <c r="AA650" s="100"/>
      <c r="AB650" s="100"/>
      <c r="AC650" s="100"/>
      <c r="AD650" s="100"/>
      <c r="AE650" s="100"/>
      <c r="AG650" s="101"/>
      <c r="AN650" s="100"/>
      <c r="AO650" s="100"/>
      <c r="AP650" s="100"/>
      <c r="AQ650" s="100"/>
      <c r="AR650" s="100"/>
      <c r="AS650" s="100"/>
      <c r="AT650" s="100"/>
      <c r="AU650" s="100"/>
    </row>
    <row r="651" spans="27:47">
      <c r="AA651" s="100"/>
      <c r="AB651" s="100"/>
      <c r="AC651" s="100"/>
      <c r="AD651" s="100"/>
      <c r="AE651" s="100"/>
      <c r="AG651" s="101"/>
      <c r="AN651" s="100"/>
      <c r="AO651" s="100"/>
      <c r="AP651" s="100"/>
      <c r="AQ651" s="100"/>
      <c r="AR651" s="100"/>
      <c r="AS651" s="100"/>
      <c r="AT651" s="100"/>
      <c r="AU651" s="100"/>
    </row>
    <row r="652" spans="27:47">
      <c r="AA652" s="100"/>
      <c r="AB652" s="100"/>
      <c r="AC652" s="100"/>
      <c r="AD652" s="100"/>
      <c r="AE652" s="100"/>
      <c r="AG652" s="101"/>
      <c r="AN652" s="100"/>
      <c r="AO652" s="100"/>
      <c r="AP652" s="100"/>
      <c r="AQ652" s="100"/>
      <c r="AR652" s="100"/>
      <c r="AS652" s="100"/>
      <c r="AT652" s="100"/>
      <c r="AU652" s="100"/>
    </row>
    <row r="653" spans="27:47">
      <c r="AA653" s="100"/>
      <c r="AB653" s="100"/>
      <c r="AC653" s="100"/>
      <c r="AD653" s="100"/>
      <c r="AE653" s="100"/>
      <c r="AG653" s="101"/>
      <c r="AN653" s="100"/>
      <c r="AO653" s="100"/>
      <c r="AP653" s="100"/>
      <c r="AQ653" s="100"/>
      <c r="AR653" s="100"/>
      <c r="AS653" s="100"/>
      <c r="AT653" s="100"/>
      <c r="AU653" s="100"/>
    </row>
    <row r="654" spans="27:47">
      <c r="AA654" s="100"/>
      <c r="AB654" s="100"/>
      <c r="AC654" s="100"/>
      <c r="AD654" s="100"/>
      <c r="AE654" s="100"/>
      <c r="AG654" s="101"/>
      <c r="AN654" s="100"/>
      <c r="AO654" s="100"/>
      <c r="AP654" s="100"/>
      <c r="AQ654" s="100"/>
      <c r="AR654" s="100"/>
      <c r="AS654" s="100"/>
      <c r="AT654" s="100"/>
      <c r="AU654" s="100"/>
    </row>
    <row r="655" spans="27:47">
      <c r="AA655" s="100"/>
      <c r="AB655" s="100"/>
      <c r="AC655" s="100"/>
      <c r="AD655" s="100"/>
      <c r="AE655" s="100"/>
      <c r="AG655" s="101"/>
      <c r="AN655" s="100"/>
      <c r="AO655" s="100"/>
      <c r="AP655" s="100"/>
      <c r="AQ655" s="100"/>
      <c r="AR655" s="100"/>
      <c r="AS655" s="100"/>
      <c r="AT655" s="100"/>
      <c r="AU655" s="100"/>
    </row>
    <row r="656" spans="27:47">
      <c r="AA656" s="100"/>
      <c r="AB656" s="100"/>
      <c r="AC656" s="100"/>
      <c r="AD656" s="100"/>
      <c r="AE656" s="100"/>
      <c r="AG656" s="101"/>
      <c r="AN656" s="100"/>
      <c r="AO656" s="100"/>
      <c r="AP656" s="100"/>
      <c r="AQ656" s="100"/>
      <c r="AR656" s="100"/>
      <c r="AS656" s="100"/>
      <c r="AT656" s="100"/>
      <c r="AU656" s="100"/>
    </row>
    <row r="657" spans="27:64">
      <c r="AA657" s="100"/>
      <c r="AB657" s="100"/>
      <c r="AC657" s="100"/>
      <c r="AD657" s="100"/>
      <c r="AE657" s="100"/>
      <c r="AG657" s="101"/>
      <c r="AN657" s="100"/>
      <c r="AO657" s="100"/>
      <c r="AP657" s="100"/>
      <c r="AQ657" s="100"/>
      <c r="AR657" s="100"/>
      <c r="AS657" s="100"/>
      <c r="AT657" s="100"/>
      <c r="AU657" s="100"/>
    </row>
    <row r="658" spans="27:64">
      <c r="AA658" s="100"/>
      <c r="AB658" s="100"/>
      <c r="AC658" s="100"/>
      <c r="AD658" s="100"/>
      <c r="AE658" s="100"/>
      <c r="AG658" s="101"/>
      <c r="AN658" s="100"/>
      <c r="AO658" s="100"/>
      <c r="AP658" s="100"/>
      <c r="AQ658" s="100"/>
      <c r="AR658" s="100"/>
      <c r="AS658" s="100"/>
      <c r="AT658" s="100"/>
      <c r="AU658" s="100"/>
      <c r="AV658" s="100"/>
      <c r="AW658" s="100"/>
      <c r="AX658" s="100"/>
      <c r="AY658" s="100"/>
      <c r="AZ658" s="100"/>
      <c r="BA658" s="100"/>
      <c r="BB658" s="100"/>
      <c r="BC658" s="100"/>
      <c r="BD658" s="100"/>
      <c r="BE658" s="100"/>
      <c r="BF658" s="100"/>
      <c r="BG658" s="100"/>
      <c r="BH658" s="100"/>
      <c r="BI658" s="100"/>
      <c r="BJ658" s="100"/>
      <c r="BK658" s="100"/>
      <c r="BL658" s="100"/>
    </row>
    <row r="659" spans="27:64">
      <c r="AA659" s="100"/>
      <c r="AB659" s="100"/>
      <c r="AC659" s="100"/>
      <c r="AD659" s="100"/>
      <c r="AE659" s="100"/>
      <c r="AG659" s="101"/>
      <c r="AN659" s="100"/>
      <c r="AO659" s="100"/>
      <c r="AP659" s="100"/>
      <c r="AQ659" s="100"/>
      <c r="AR659" s="100"/>
      <c r="AS659" s="100"/>
      <c r="AT659" s="100"/>
      <c r="AU659" s="100"/>
    </row>
    <row r="660" spans="27:64">
      <c r="AA660" s="100"/>
      <c r="AB660" s="100"/>
      <c r="AC660" s="100"/>
      <c r="AD660" s="100"/>
      <c r="AE660" s="100"/>
      <c r="AG660" s="101"/>
      <c r="AN660" s="100"/>
      <c r="AO660" s="100"/>
      <c r="AP660" s="100"/>
      <c r="AQ660" s="100"/>
      <c r="AR660" s="100"/>
      <c r="AS660" s="100"/>
      <c r="AT660" s="100"/>
      <c r="AU660" s="100"/>
    </row>
    <row r="661" spans="27:64">
      <c r="AA661" s="100"/>
      <c r="AB661" s="100"/>
      <c r="AC661" s="100"/>
      <c r="AD661" s="100"/>
      <c r="AE661" s="100"/>
      <c r="AG661" s="101"/>
      <c r="AN661" s="100"/>
      <c r="AO661" s="100"/>
      <c r="AP661" s="100"/>
      <c r="AQ661" s="100"/>
      <c r="AR661" s="100"/>
      <c r="AS661" s="100"/>
      <c r="AT661" s="100"/>
      <c r="AU661" s="100"/>
    </row>
    <row r="662" spans="27:64">
      <c r="AA662" s="100"/>
      <c r="AB662" s="100"/>
      <c r="AC662" s="100"/>
      <c r="AD662" s="100"/>
      <c r="AE662" s="100"/>
      <c r="AG662" s="101"/>
      <c r="AN662" s="100"/>
      <c r="AO662" s="100"/>
      <c r="AP662" s="100"/>
      <c r="AQ662" s="100"/>
      <c r="AR662" s="100"/>
      <c r="AS662" s="100"/>
      <c r="AT662" s="100"/>
      <c r="AU662" s="100"/>
    </row>
    <row r="663" spans="27:64">
      <c r="AA663" s="100"/>
      <c r="AB663" s="100"/>
      <c r="AC663" s="100"/>
      <c r="AD663" s="100"/>
      <c r="AE663" s="100"/>
      <c r="AG663" s="101"/>
      <c r="AN663" s="100"/>
      <c r="AO663" s="100"/>
      <c r="AP663" s="100"/>
      <c r="AQ663" s="100"/>
      <c r="AR663" s="100"/>
      <c r="AS663" s="100"/>
      <c r="AT663" s="100"/>
      <c r="AU663" s="100"/>
      <c r="AV663" s="100"/>
      <c r="AW663" s="100"/>
      <c r="AX663" s="102"/>
      <c r="AY663" s="100"/>
      <c r="AZ663" s="100"/>
      <c r="BA663" s="100"/>
      <c r="BB663" s="100"/>
      <c r="BC663" s="100"/>
      <c r="BD663" s="100"/>
      <c r="BE663" s="100"/>
      <c r="BF663" s="100"/>
      <c r="BG663" s="100"/>
      <c r="BH663" s="100"/>
      <c r="BI663" s="100"/>
      <c r="BJ663" s="100"/>
      <c r="BK663" s="100"/>
      <c r="BL663" s="100"/>
    </row>
    <row r="664" spans="27:64">
      <c r="AA664" s="100"/>
      <c r="AB664" s="100"/>
      <c r="AC664" s="100"/>
      <c r="AD664" s="100"/>
      <c r="AE664" s="100"/>
      <c r="AG664" s="101"/>
      <c r="AN664" s="100"/>
      <c r="AO664" s="100"/>
      <c r="AP664" s="100"/>
      <c r="AQ664" s="100"/>
      <c r="AR664" s="100"/>
      <c r="AS664" s="100"/>
      <c r="AT664" s="100"/>
      <c r="AU664" s="100"/>
    </row>
    <row r="665" spans="27:64">
      <c r="AA665" s="100"/>
      <c r="AB665" s="100"/>
      <c r="AC665" s="100"/>
      <c r="AD665" s="100"/>
      <c r="AE665" s="100"/>
      <c r="AG665" s="101"/>
      <c r="AN665" s="100"/>
      <c r="AO665" s="100"/>
      <c r="AP665" s="100"/>
      <c r="AQ665" s="100"/>
      <c r="AR665" s="100"/>
      <c r="AS665" s="100"/>
      <c r="AT665" s="100"/>
      <c r="AU665" s="100"/>
    </row>
    <row r="666" spans="27:64">
      <c r="AA666" s="100"/>
      <c r="AB666" s="100"/>
      <c r="AC666" s="100"/>
      <c r="AD666" s="100"/>
      <c r="AE666" s="100"/>
      <c r="AG666" s="101"/>
      <c r="AN666" s="100"/>
      <c r="AO666" s="100"/>
      <c r="AP666" s="100"/>
      <c r="AQ666" s="100"/>
      <c r="AR666" s="100"/>
      <c r="AS666" s="100"/>
      <c r="AT666" s="100"/>
      <c r="AU666" s="100"/>
    </row>
    <row r="667" spans="27:64">
      <c r="AA667" s="100"/>
      <c r="AB667" s="100"/>
      <c r="AC667" s="100"/>
      <c r="AD667" s="100"/>
      <c r="AE667" s="100"/>
      <c r="AG667" s="101"/>
      <c r="AN667" s="100"/>
      <c r="AO667" s="100"/>
      <c r="AP667" s="100"/>
      <c r="AQ667" s="100"/>
      <c r="AR667" s="100"/>
      <c r="AS667" s="100"/>
      <c r="AT667" s="100"/>
      <c r="AU667" s="100"/>
    </row>
    <row r="668" spans="27:64">
      <c r="AA668" s="100"/>
      <c r="AB668" s="100"/>
      <c r="AC668" s="100"/>
      <c r="AD668" s="100"/>
      <c r="AE668" s="100"/>
      <c r="AG668" s="101"/>
      <c r="AN668" s="100"/>
      <c r="AO668" s="100"/>
      <c r="AP668" s="100"/>
      <c r="AQ668" s="100"/>
      <c r="AR668" s="100"/>
      <c r="AS668" s="100"/>
      <c r="AT668" s="100"/>
      <c r="AU668" s="100"/>
      <c r="AV668" s="100"/>
      <c r="AW668" s="65"/>
      <c r="AX668" s="102"/>
    </row>
    <row r="669" spans="27:64">
      <c r="AA669" s="100"/>
      <c r="AB669" s="100"/>
      <c r="AC669" s="100"/>
      <c r="AD669" s="100"/>
      <c r="AE669" s="100"/>
      <c r="AG669" s="101"/>
      <c r="AN669" s="100"/>
      <c r="AO669" s="100"/>
      <c r="AP669" s="100"/>
      <c r="AQ669" s="100"/>
      <c r="AR669" s="100"/>
      <c r="AS669" s="100"/>
      <c r="AT669" s="100"/>
      <c r="AU669" s="100"/>
    </row>
    <row r="670" spans="27:64">
      <c r="AA670" s="100"/>
      <c r="AB670" s="100"/>
      <c r="AC670" s="100"/>
      <c r="AD670" s="100"/>
      <c r="AE670" s="100"/>
      <c r="AG670" s="101"/>
      <c r="AN670" s="100"/>
      <c r="AO670" s="100"/>
      <c r="AP670" s="100"/>
      <c r="AQ670" s="100"/>
      <c r="AR670" s="100"/>
      <c r="AS670" s="100"/>
      <c r="AT670" s="100"/>
      <c r="AU670" s="100"/>
    </row>
    <row r="671" spans="27:64">
      <c r="AA671" s="100"/>
      <c r="AB671" s="100"/>
      <c r="AC671" s="100"/>
      <c r="AD671" s="100"/>
      <c r="AE671" s="100"/>
      <c r="AG671" s="101"/>
      <c r="AN671" s="100"/>
      <c r="AO671" s="100"/>
      <c r="AP671" s="100"/>
      <c r="AQ671" s="100"/>
      <c r="AR671" s="100"/>
      <c r="AS671" s="100"/>
      <c r="AT671" s="100"/>
      <c r="AU671" s="100"/>
    </row>
    <row r="672" spans="27:64">
      <c r="AA672" s="100"/>
      <c r="AB672" s="100"/>
      <c r="AC672" s="100"/>
      <c r="AD672" s="100"/>
      <c r="AE672" s="100"/>
      <c r="AG672" s="101"/>
      <c r="AN672" s="100"/>
      <c r="AO672" s="100"/>
      <c r="AP672" s="100"/>
      <c r="AQ672" s="100"/>
      <c r="AR672" s="100"/>
      <c r="AS672" s="100"/>
      <c r="AT672" s="100"/>
      <c r="AU672" s="100"/>
    </row>
    <row r="673" spans="27:47">
      <c r="AA673" s="100"/>
      <c r="AB673" s="100"/>
      <c r="AC673" s="100"/>
      <c r="AD673" s="100"/>
      <c r="AE673" s="100"/>
      <c r="AG673" s="101"/>
      <c r="AN673" s="100"/>
      <c r="AO673" s="100"/>
      <c r="AP673" s="100"/>
      <c r="AQ673" s="100"/>
      <c r="AR673" s="100"/>
      <c r="AS673" s="100"/>
      <c r="AT673" s="100"/>
      <c r="AU673" s="100"/>
    </row>
    <row r="674" spans="27:47">
      <c r="AA674" s="100"/>
      <c r="AB674" s="100"/>
      <c r="AC674" s="100"/>
      <c r="AD674" s="100"/>
      <c r="AE674" s="100"/>
      <c r="AG674" s="101"/>
      <c r="AN674" s="100"/>
      <c r="AO674" s="100"/>
      <c r="AP674" s="100"/>
      <c r="AQ674" s="100"/>
      <c r="AR674" s="100"/>
      <c r="AS674" s="100"/>
      <c r="AT674" s="100"/>
      <c r="AU674" s="100"/>
    </row>
    <row r="675" spans="27:47">
      <c r="AA675" s="100"/>
      <c r="AB675" s="100"/>
      <c r="AC675" s="100"/>
      <c r="AD675" s="100"/>
      <c r="AE675" s="100"/>
      <c r="AG675" s="101"/>
      <c r="AN675" s="100"/>
      <c r="AO675" s="100"/>
      <c r="AP675" s="100"/>
      <c r="AQ675" s="100"/>
      <c r="AR675" s="100"/>
      <c r="AS675" s="100"/>
      <c r="AT675" s="100"/>
      <c r="AU675" s="100"/>
    </row>
    <row r="676" spans="27:47">
      <c r="AA676" s="100"/>
      <c r="AB676" s="100"/>
      <c r="AC676" s="100"/>
      <c r="AD676" s="100"/>
      <c r="AE676" s="100"/>
      <c r="AG676" s="101"/>
      <c r="AN676" s="100"/>
      <c r="AO676" s="100"/>
      <c r="AP676" s="100"/>
      <c r="AQ676" s="100"/>
      <c r="AR676" s="100"/>
      <c r="AS676" s="100"/>
      <c r="AT676" s="100"/>
      <c r="AU676" s="100"/>
    </row>
    <row r="677" spans="27:47">
      <c r="AA677" s="100"/>
      <c r="AB677" s="100"/>
      <c r="AC677" s="100"/>
      <c r="AD677" s="100"/>
      <c r="AE677" s="100"/>
      <c r="AG677" s="101"/>
      <c r="AN677" s="100"/>
      <c r="AO677" s="100"/>
      <c r="AP677" s="100"/>
      <c r="AQ677" s="100"/>
      <c r="AR677" s="100"/>
      <c r="AS677" s="100"/>
      <c r="AT677" s="100"/>
      <c r="AU677" s="100"/>
    </row>
    <row r="678" spans="27:47">
      <c r="AA678" s="100"/>
      <c r="AB678" s="100"/>
      <c r="AC678" s="100"/>
      <c r="AD678" s="100"/>
      <c r="AE678" s="100"/>
      <c r="AG678" s="101"/>
      <c r="AN678" s="100"/>
      <c r="AO678" s="100"/>
      <c r="AP678" s="100"/>
      <c r="AQ678" s="100"/>
      <c r="AR678" s="100"/>
      <c r="AS678" s="100"/>
      <c r="AT678" s="100"/>
      <c r="AU678" s="100"/>
    </row>
    <row r="679" spans="27:47">
      <c r="AA679" s="100"/>
      <c r="AB679" s="100"/>
      <c r="AC679" s="100"/>
      <c r="AD679" s="100"/>
      <c r="AE679" s="100"/>
      <c r="AG679" s="101"/>
      <c r="AN679" s="100"/>
      <c r="AO679" s="100"/>
      <c r="AP679" s="100"/>
      <c r="AQ679" s="100"/>
      <c r="AR679" s="100"/>
      <c r="AS679" s="100"/>
      <c r="AT679" s="100"/>
      <c r="AU679" s="100"/>
    </row>
    <row r="680" spans="27:47">
      <c r="AA680" s="100"/>
      <c r="AB680" s="100"/>
      <c r="AC680" s="100"/>
      <c r="AD680" s="100"/>
      <c r="AE680" s="100"/>
      <c r="AG680" s="101"/>
      <c r="AN680" s="100"/>
      <c r="AO680" s="100"/>
      <c r="AP680" s="100"/>
      <c r="AQ680" s="100"/>
      <c r="AR680" s="100"/>
      <c r="AS680" s="100"/>
      <c r="AT680" s="100"/>
      <c r="AU680" s="100"/>
    </row>
    <row r="681" spans="27:47">
      <c r="AA681" s="100"/>
      <c r="AB681" s="100"/>
      <c r="AC681" s="100"/>
      <c r="AD681" s="100"/>
      <c r="AE681" s="100"/>
      <c r="AG681" s="101"/>
      <c r="AN681" s="100"/>
      <c r="AO681" s="100"/>
      <c r="AP681" s="100"/>
      <c r="AQ681" s="100"/>
      <c r="AR681" s="100"/>
      <c r="AS681" s="100"/>
      <c r="AT681" s="100"/>
      <c r="AU681" s="100"/>
    </row>
    <row r="682" spans="27:47">
      <c r="AA682" s="100"/>
      <c r="AB682" s="100"/>
      <c r="AC682" s="100"/>
      <c r="AD682" s="100"/>
      <c r="AE682" s="100"/>
      <c r="AG682" s="101"/>
      <c r="AN682" s="100"/>
      <c r="AO682" s="100"/>
      <c r="AP682" s="100"/>
      <c r="AQ682" s="100"/>
      <c r="AR682" s="100"/>
      <c r="AS682" s="100"/>
      <c r="AT682" s="100"/>
      <c r="AU682" s="100"/>
    </row>
    <row r="683" spans="27:47">
      <c r="AA683" s="100"/>
      <c r="AB683" s="100"/>
      <c r="AC683" s="100"/>
      <c r="AD683" s="100"/>
      <c r="AE683" s="100"/>
      <c r="AG683" s="101"/>
      <c r="AN683" s="100"/>
      <c r="AO683" s="100"/>
      <c r="AP683" s="100"/>
      <c r="AQ683" s="100"/>
      <c r="AR683" s="100"/>
      <c r="AS683" s="100"/>
      <c r="AT683" s="100"/>
      <c r="AU683" s="100"/>
    </row>
    <row r="684" spans="27:47">
      <c r="AA684" s="100"/>
      <c r="AB684" s="100"/>
      <c r="AC684" s="100"/>
      <c r="AD684" s="100"/>
      <c r="AE684" s="100"/>
      <c r="AG684" s="101"/>
      <c r="AN684" s="100"/>
      <c r="AO684" s="100"/>
      <c r="AP684" s="100"/>
      <c r="AQ684" s="100"/>
      <c r="AR684" s="100"/>
      <c r="AS684" s="100"/>
      <c r="AT684" s="100"/>
      <c r="AU684" s="100"/>
    </row>
    <row r="685" spans="27:47">
      <c r="AA685" s="100"/>
      <c r="AB685" s="100"/>
      <c r="AC685" s="100"/>
      <c r="AD685" s="100"/>
      <c r="AE685" s="100"/>
      <c r="AG685" s="101"/>
      <c r="AN685" s="100"/>
      <c r="AO685" s="100"/>
      <c r="AP685" s="100"/>
      <c r="AQ685" s="100"/>
      <c r="AR685" s="100"/>
      <c r="AS685" s="100"/>
      <c r="AT685" s="100"/>
      <c r="AU685" s="100"/>
    </row>
    <row r="686" spans="27:47">
      <c r="AA686" s="100"/>
      <c r="AB686" s="100"/>
      <c r="AC686" s="100"/>
      <c r="AD686" s="100"/>
      <c r="AE686" s="100"/>
      <c r="AG686" s="101"/>
      <c r="AN686" s="100"/>
      <c r="AO686" s="100"/>
      <c r="AP686" s="100"/>
      <c r="AQ686" s="100"/>
      <c r="AR686" s="100"/>
      <c r="AS686" s="100"/>
      <c r="AT686" s="100"/>
      <c r="AU686" s="100"/>
    </row>
    <row r="687" spans="27:47">
      <c r="AA687" s="100"/>
      <c r="AB687" s="100"/>
      <c r="AC687" s="100"/>
      <c r="AD687" s="100"/>
      <c r="AE687" s="100"/>
      <c r="AG687" s="101"/>
      <c r="AN687" s="100"/>
      <c r="AO687" s="100"/>
      <c r="AP687" s="100"/>
      <c r="AQ687" s="100"/>
      <c r="AR687" s="100"/>
      <c r="AS687" s="100"/>
      <c r="AT687" s="100"/>
      <c r="AU687" s="100"/>
    </row>
    <row r="688" spans="27:47">
      <c r="AA688" s="100"/>
      <c r="AB688" s="100"/>
      <c r="AC688" s="100"/>
      <c r="AD688" s="100"/>
      <c r="AE688" s="100"/>
      <c r="AG688" s="101"/>
      <c r="AN688" s="100"/>
      <c r="AO688" s="100"/>
      <c r="AP688" s="100"/>
      <c r="AQ688" s="100"/>
      <c r="AR688" s="100"/>
      <c r="AS688" s="100"/>
      <c r="AT688" s="100"/>
      <c r="AU688" s="100"/>
    </row>
    <row r="689" spans="27:64">
      <c r="AA689" s="100"/>
      <c r="AB689" s="100"/>
      <c r="AC689" s="100"/>
      <c r="AD689" s="100"/>
      <c r="AE689" s="100"/>
      <c r="AG689" s="101"/>
      <c r="AN689" s="100"/>
      <c r="AO689" s="100"/>
      <c r="AP689" s="100"/>
      <c r="AQ689" s="100"/>
      <c r="AR689" s="100"/>
      <c r="AS689" s="100"/>
      <c r="AT689" s="100"/>
      <c r="AU689" s="100"/>
    </row>
    <row r="690" spans="27:64">
      <c r="AA690" s="100"/>
      <c r="AB690" s="100"/>
      <c r="AC690" s="100"/>
      <c r="AD690" s="100"/>
      <c r="AE690" s="100"/>
      <c r="AG690" s="101"/>
      <c r="AN690" s="100"/>
      <c r="AO690" s="100"/>
      <c r="AP690" s="100"/>
      <c r="AQ690" s="100"/>
      <c r="AR690" s="100"/>
      <c r="AS690" s="100"/>
      <c r="AT690" s="100"/>
      <c r="AU690" s="100"/>
      <c r="AV690" s="100"/>
      <c r="AW690" s="100"/>
      <c r="AX690" s="102"/>
      <c r="AY690" s="100"/>
      <c r="AZ690" s="100"/>
      <c r="BA690" s="100"/>
      <c r="BB690" s="100"/>
      <c r="BC690" s="100"/>
      <c r="BD690" s="100"/>
      <c r="BE690" s="100"/>
      <c r="BF690" s="100"/>
      <c r="BG690" s="100"/>
      <c r="BH690" s="100"/>
      <c r="BI690" s="100"/>
      <c r="BJ690" s="100"/>
      <c r="BK690" s="100"/>
      <c r="BL690" s="100"/>
    </row>
    <row r="691" spans="27:64">
      <c r="AA691" s="100"/>
      <c r="AB691" s="100"/>
      <c r="AC691" s="100"/>
      <c r="AD691" s="100"/>
      <c r="AE691" s="100"/>
      <c r="AG691" s="101"/>
      <c r="AN691" s="100"/>
      <c r="AO691" s="100"/>
      <c r="AP691" s="100"/>
      <c r="AQ691" s="100"/>
      <c r="AR691" s="100"/>
      <c r="AS691" s="100"/>
      <c r="AT691" s="100"/>
      <c r="AU691" s="100"/>
    </row>
    <row r="692" spans="27:64">
      <c r="AA692" s="100"/>
      <c r="AB692" s="100"/>
      <c r="AC692" s="100"/>
      <c r="AD692" s="100"/>
      <c r="AE692" s="100"/>
      <c r="AG692" s="101"/>
      <c r="AN692" s="100"/>
      <c r="AO692" s="100"/>
      <c r="AP692" s="100"/>
      <c r="AQ692" s="100"/>
      <c r="AR692" s="100"/>
      <c r="AS692" s="100"/>
      <c r="AT692" s="100"/>
      <c r="AU692" s="100"/>
    </row>
    <row r="693" spans="27:64">
      <c r="AA693" s="100"/>
      <c r="AB693" s="100"/>
      <c r="AC693" s="100"/>
      <c r="AD693" s="100"/>
      <c r="AE693" s="100"/>
      <c r="AG693" s="101"/>
      <c r="AN693" s="100"/>
      <c r="AO693" s="100"/>
      <c r="AP693" s="100"/>
      <c r="AQ693" s="100"/>
      <c r="AR693" s="100"/>
      <c r="AS693" s="100"/>
      <c r="AT693" s="100"/>
      <c r="AU693" s="100"/>
    </row>
    <row r="694" spans="27:64">
      <c r="AA694" s="100"/>
      <c r="AB694" s="100"/>
      <c r="AC694" s="100"/>
      <c r="AD694" s="100"/>
      <c r="AE694" s="100"/>
      <c r="AG694" s="101"/>
      <c r="AN694" s="100"/>
      <c r="AO694" s="100"/>
      <c r="AP694" s="100"/>
      <c r="AQ694" s="100"/>
      <c r="AR694" s="100"/>
      <c r="AS694" s="100"/>
      <c r="AT694" s="100"/>
      <c r="AU694" s="100"/>
    </row>
    <row r="695" spans="27:64">
      <c r="AA695" s="100"/>
      <c r="AB695" s="100"/>
      <c r="AC695" s="100"/>
      <c r="AD695" s="100"/>
      <c r="AE695" s="100"/>
      <c r="AG695" s="101"/>
      <c r="AN695" s="100"/>
      <c r="AO695" s="100"/>
      <c r="AP695" s="100"/>
      <c r="AQ695" s="100"/>
      <c r="AR695" s="100"/>
      <c r="AS695" s="100"/>
      <c r="AT695" s="100"/>
      <c r="AU695" s="100"/>
    </row>
    <row r="696" spans="27:64">
      <c r="AA696" s="100"/>
      <c r="AB696" s="100"/>
      <c r="AC696" s="100"/>
      <c r="AD696" s="100"/>
      <c r="AE696" s="100"/>
      <c r="AG696" s="101"/>
      <c r="AN696" s="100"/>
      <c r="AO696" s="100"/>
      <c r="AP696" s="100"/>
      <c r="AQ696" s="100"/>
      <c r="AR696" s="100"/>
      <c r="AS696" s="100"/>
      <c r="AT696" s="100"/>
      <c r="AU696" s="100"/>
    </row>
    <row r="697" spans="27:64">
      <c r="AA697" s="100"/>
      <c r="AB697" s="100"/>
      <c r="AC697" s="100"/>
      <c r="AD697" s="100"/>
      <c r="AE697" s="100"/>
      <c r="AG697" s="101"/>
      <c r="AN697" s="100"/>
      <c r="AO697" s="100"/>
      <c r="AP697" s="100"/>
      <c r="AQ697" s="100"/>
      <c r="AR697" s="100"/>
      <c r="AS697" s="100"/>
      <c r="AT697" s="100"/>
      <c r="AU697" s="100"/>
    </row>
    <row r="698" spans="27:64">
      <c r="AA698" s="100"/>
      <c r="AB698" s="100"/>
      <c r="AC698" s="100"/>
      <c r="AD698" s="100"/>
      <c r="AE698" s="100"/>
      <c r="AG698" s="101"/>
      <c r="AN698" s="100"/>
      <c r="AO698" s="100"/>
      <c r="AP698" s="100"/>
      <c r="AQ698" s="100"/>
      <c r="AR698" s="100"/>
      <c r="AS698" s="100"/>
      <c r="AT698" s="100"/>
      <c r="AU698" s="100"/>
    </row>
    <row r="699" spans="27:64">
      <c r="AA699" s="100"/>
      <c r="AB699" s="100"/>
      <c r="AC699" s="100"/>
      <c r="AD699" s="100"/>
      <c r="AE699" s="100"/>
      <c r="AG699" s="101"/>
      <c r="AN699" s="100"/>
      <c r="AO699" s="100"/>
      <c r="AP699" s="100"/>
      <c r="AQ699" s="100"/>
      <c r="AR699" s="100"/>
      <c r="AS699" s="100"/>
      <c r="AT699" s="100"/>
      <c r="AU699" s="100"/>
    </row>
    <row r="700" spans="27:64">
      <c r="AA700" s="100"/>
      <c r="AB700" s="100"/>
      <c r="AC700" s="100"/>
      <c r="AD700" s="100"/>
      <c r="AE700" s="100"/>
      <c r="AG700" s="101"/>
      <c r="AN700" s="100"/>
      <c r="AO700" s="100"/>
      <c r="AP700" s="100"/>
      <c r="AQ700" s="100"/>
      <c r="AR700" s="100"/>
      <c r="AS700" s="100"/>
      <c r="AT700" s="100"/>
      <c r="AU700" s="100"/>
    </row>
    <row r="701" spans="27:64">
      <c r="AA701" s="100"/>
      <c r="AB701" s="100"/>
      <c r="AC701" s="100"/>
      <c r="AD701" s="100"/>
      <c r="AE701" s="100"/>
      <c r="AG701" s="101"/>
      <c r="AN701" s="100"/>
      <c r="AO701" s="100"/>
      <c r="AP701" s="100"/>
      <c r="AQ701" s="100"/>
      <c r="AR701" s="100"/>
      <c r="AS701" s="100"/>
      <c r="AT701" s="100"/>
      <c r="AU701" s="100"/>
    </row>
    <row r="702" spans="27:64">
      <c r="AA702" s="100"/>
      <c r="AB702" s="100"/>
      <c r="AC702" s="100"/>
      <c r="AD702" s="100"/>
      <c r="AE702" s="100"/>
      <c r="AG702" s="101"/>
      <c r="AN702" s="100"/>
      <c r="AO702" s="100"/>
      <c r="AP702" s="100"/>
      <c r="AQ702" s="100"/>
      <c r="AR702" s="100"/>
      <c r="AS702" s="100"/>
      <c r="AT702" s="100"/>
      <c r="AU702" s="100"/>
    </row>
    <row r="703" spans="27:64">
      <c r="AA703" s="100"/>
      <c r="AB703" s="100"/>
      <c r="AC703" s="100"/>
      <c r="AD703" s="100"/>
      <c r="AE703" s="100"/>
      <c r="AG703" s="101"/>
      <c r="AN703" s="100"/>
      <c r="AO703" s="100"/>
      <c r="AP703" s="100"/>
      <c r="AQ703" s="100"/>
      <c r="AR703" s="100"/>
      <c r="AS703" s="100"/>
      <c r="AT703" s="100"/>
      <c r="AU703" s="100"/>
    </row>
    <row r="704" spans="27:64">
      <c r="AA704" s="100"/>
      <c r="AB704" s="100"/>
      <c r="AC704" s="100"/>
      <c r="AD704" s="100"/>
      <c r="AE704" s="100"/>
      <c r="AG704" s="101"/>
      <c r="AN704" s="100"/>
      <c r="AO704" s="100"/>
      <c r="AP704" s="100"/>
      <c r="AQ704" s="100"/>
      <c r="AR704" s="100"/>
      <c r="AS704" s="100"/>
      <c r="AT704" s="100"/>
      <c r="AU704" s="100"/>
    </row>
    <row r="705" spans="27:47">
      <c r="AA705" s="100"/>
      <c r="AB705" s="100"/>
      <c r="AC705" s="100"/>
      <c r="AD705" s="100"/>
      <c r="AE705" s="100"/>
      <c r="AG705" s="101"/>
      <c r="AN705" s="100"/>
      <c r="AO705" s="100"/>
      <c r="AP705" s="100"/>
      <c r="AQ705" s="100"/>
      <c r="AR705" s="100"/>
      <c r="AS705" s="100"/>
      <c r="AT705" s="100"/>
      <c r="AU705" s="100"/>
    </row>
    <row r="706" spans="27:47">
      <c r="AA706" s="100"/>
      <c r="AB706" s="100"/>
      <c r="AC706" s="100"/>
      <c r="AD706" s="100"/>
      <c r="AE706" s="100"/>
      <c r="AG706" s="101"/>
      <c r="AN706" s="100"/>
      <c r="AO706" s="100"/>
      <c r="AP706" s="100"/>
      <c r="AQ706" s="100"/>
      <c r="AR706" s="100"/>
      <c r="AS706" s="100"/>
      <c r="AT706" s="100"/>
      <c r="AU706" s="100"/>
    </row>
    <row r="707" spans="27:47">
      <c r="AA707" s="100"/>
      <c r="AB707" s="100"/>
      <c r="AC707" s="100"/>
      <c r="AD707" s="100"/>
      <c r="AE707" s="100"/>
      <c r="AG707" s="101"/>
      <c r="AN707" s="100"/>
      <c r="AO707" s="100"/>
      <c r="AP707" s="100"/>
      <c r="AQ707" s="100"/>
      <c r="AR707" s="100"/>
      <c r="AS707" s="100"/>
      <c r="AT707" s="100"/>
      <c r="AU707" s="100"/>
    </row>
    <row r="708" spans="27:47">
      <c r="AA708" s="100"/>
      <c r="AB708" s="100"/>
      <c r="AC708" s="100"/>
      <c r="AD708" s="100"/>
      <c r="AE708" s="100"/>
      <c r="AG708" s="101"/>
      <c r="AN708" s="100"/>
      <c r="AO708" s="100"/>
      <c r="AP708" s="100"/>
      <c r="AQ708" s="100"/>
      <c r="AR708" s="100"/>
      <c r="AS708" s="100"/>
      <c r="AT708" s="100"/>
      <c r="AU708" s="100"/>
    </row>
    <row r="709" spans="27:47">
      <c r="AA709" s="100"/>
      <c r="AB709" s="100"/>
      <c r="AC709" s="100"/>
      <c r="AD709" s="100"/>
      <c r="AE709" s="100"/>
      <c r="AG709" s="101"/>
      <c r="AN709" s="100"/>
      <c r="AO709" s="100"/>
      <c r="AP709" s="100"/>
      <c r="AQ709" s="100"/>
      <c r="AR709" s="100"/>
      <c r="AS709" s="100"/>
      <c r="AT709" s="100"/>
      <c r="AU709" s="100"/>
    </row>
    <row r="710" spans="27:47">
      <c r="AA710" s="100"/>
      <c r="AB710" s="100"/>
      <c r="AC710" s="100"/>
      <c r="AD710" s="100"/>
      <c r="AE710" s="100"/>
      <c r="AG710" s="101"/>
      <c r="AN710" s="100"/>
      <c r="AO710" s="100"/>
      <c r="AP710" s="100"/>
      <c r="AQ710" s="100"/>
      <c r="AR710" s="100"/>
      <c r="AS710" s="100"/>
      <c r="AT710" s="100"/>
      <c r="AU710" s="100"/>
    </row>
    <row r="711" spans="27:47">
      <c r="AA711" s="100"/>
      <c r="AB711" s="100"/>
      <c r="AC711" s="100"/>
      <c r="AD711" s="100"/>
      <c r="AE711" s="100"/>
      <c r="AG711" s="101"/>
      <c r="AN711" s="100"/>
      <c r="AO711" s="100"/>
      <c r="AP711" s="100"/>
      <c r="AQ711" s="100"/>
      <c r="AR711" s="100"/>
      <c r="AS711" s="100"/>
      <c r="AT711" s="100"/>
      <c r="AU711" s="100"/>
    </row>
    <row r="712" spans="27:47">
      <c r="AA712" s="100"/>
      <c r="AB712" s="100"/>
      <c r="AC712" s="100"/>
      <c r="AD712" s="100"/>
      <c r="AE712" s="100"/>
      <c r="AG712" s="101"/>
      <c r="AN712" s="100"/>
      <c r="AO712" s="100"/>
      <c r="AP712" s="100"/>
      <c r="AQ712" s="100"/>
      <c r="AR712" s="100"/>
      <c r="AS712" s="100"/>
      <c r="AT712" s="100"/>
      <c r="AU712" s="100"/>
    </row>
    <row r="713" spans="27:47">
      <c r="AA713" s="100"/>
      <c r="AB713" s="100"/>
      <c r="AC713" s="100"/>
      <c r="AD713" s="100"/>
      <c r="AE713" s="100"/>
      <c r="AG713" s="101"/>
      <c r="AN713" s="100"/>
      <c r="AO713" s="100"/>
      <c r="AP713" s="100"/>
      <c r="AQ713" s="100"/>
      <c r="AR713" s="100"/>
      <c r="AS713" s="100"/>
      <c r="AT713" s="100"/>
      <c r="AU713" s="100"/>
    </row>
    <row r="714" spans="27:47">
      <c r="AA714" s="100"/>
      <c r="AB714" s="100"/>
      <c r="AC714" s="100"/>
      <c r="AD714" s="100"/>
      <c r="AE714" s="100"/>
      <c r="AG714" s="101"/>
      <c r="AN714" s="100"/>
      <c r="AO714" s="100"/>
      <c r="AP714" s="100"/>
      <c r="AQ714" s="100"/>
      <c r="AR714" s="100"/>
      <c r="AS714" s="100"/>
      <c r="AT714" s="100"/>
      <c r="AU714" s="100"/>
    </row>
    <row r="715" spans="27:47">
      <c r="AA715" s="100"/>
      <c r="AB715" s="100"/>
      <c r="AC715" s="100"/>
      <c r="AD715" s="100"/>
      <c r="AE715" s="100"/>
      <c r="AG715" s="101"/>
      <c r="AN715" s="100"/>
      <c r="AO715" s="100"/>
      <c r="AP715" s="100"/>
      <c r="AQ715" s="100"/>
      <c r="AR715" s="100"/>
      <c r="AS715" s="100"/>
      <c r="AT715" s="100"/>
      <c r="AU715" s="100"/>
    </row>
    <row r="716" spans="27:47">
      <c r="AA716" s="100"/>
      <c r="AB716" s="100"/>
      <c r="AC716" s="100"/>
      <c r="AD716" s="100"/>
      <c r="AE716" s="100"/>
      <c r="AG716" s="101"/>
      <c r="AN716" s="100"/>
      <c r="AO716" s="100"/>
      <c r="AP716" s="100"/>
      <c r="AQ716" s="100"/>
      <c r="AR716" s="100"/>
      <c r="AS716" s="100"/>
      <c r="AT716" s="100"/>
      <c r="AU716" s="100"/>
    </row>
    <row r="717" spans="27:47">
      <c r="AA717" s="100"/>
      <c r="AB717" s="100"/>
      <c r="AC717" s="100"/>
      <c r="AD717" s="100"/>
      <c r="AE717" s="100"/>
      <c r="AG717" s="101"/>
      <c r="AN717" s="100"/>
      <c r="AO717" s="100"/>
      <c r="AP717" s="100"/>
      <c r="AQ717" s="100"/>
      <c r="AR717" s="100"/>
      <c r="AS717" s="100"/>
      <c r="AT717" s="100"/>
      <c r="AU717" s="100"/>
    </row>
    <row r="718" spans="27:47">
      <c r="AA718" s="100"/>
      <c r="AB718" s="100"/>
      <c r="AC718" s="100"/>
      <c r="AD718" s="100"/>
      <c r="AE718" s="100"/>
      <c r="AG718" s="101"/>
      <c r="AN718" s="100"/>
      <c r="AO718" s="100"/>
      <c r="AP718" s="100"/>
      <c r="AQ718" s="100"/>
      <c r="AR718" s="100"/>
      <c r="AS718" s="100"/>
      <c r="AT718" s="100"/>
      <c r="AU718" s="100"/>
    </row>
    <row r="719" spans="27:47">
      <c r="AA719" s="100"/>
      <c r="AB719" s="100"/>
      <c r="AC719" s="100"/>
      <c r="AD719" s="100"/>
      <c r="AE719" s="100"/>
      <c r="AG719" s="101"/>
      <c r="AN719" s="100"/>
      <c r="AO719" s="100"/>
      <c r="AP719" s="100"/>
      <c r="AQ719" s="100"/>
      <c r="AR719" s="100"/>
      <c r="AS719" s="100"/>
      <c r="AT719" s="100"/>
      <c r="AU719" s="100"/>
    </row>
    <row r="720" spans="27:47">
      <c r="AA720" s="100"/>
      <c r="AB720" s="100"/>
      <c r="AC720" s="100"/>
      <c r="AD720" s="100"/>
      <c r="AE720" s="100"/>
      <c r="AG720" s="101"/>
      <c r="AN720" s="100"/>
      <c r="AO720" s="100"/>
      <c r="AP720" s="100"/>
      <c r="AQ720" s="100"/>
      <c r="AR720" s="100"/>
      <c r="AS720" s="100"/>
      <c r="AT720" s="100"/>
      <c r="AU720" s="100"/>
    </row>
    <row r="721" spans="27:64">
      <c r="AA721" s="100"/>
      <c r="AB721" s="100"/>
      <c r="AC721" s="100"/>
      <c r="AD721" s="100"/>
      <c r="AE721" s="100"/>
      <c r="AG721" s="101"/>
      <c r="AN721" s="100"/>
      <c r="AO721" s="100"/>
      <c r="AP721" s="100"/>
      <c r="AQ721" s="100"/>
      <c r="AR721" s="100"/>
      <c r="AS721" s="100"/>
      <c r="AT721" s="100"/>
      <c r="AU721" s="100"/>
    </row>
    <row r="722" spans="27:64">
      <c r="AA722" s="100"/>
      <c r="AB722" s="100"/>
      <c r="AC722" s="100"/>
      <c r="AD722" s="100"/>
      <c r="AE722" s="100"/>
      <c r="AG722" s="101"/>
      <c r="AN722" s="100"/>
      <c r="AO722" s="100"/>
      <c r="AP722" s="100"/>
      <c r="AQ722" s="100"/>
      <c r="AR722" s="100"/>
      <c r="AS722" s="100"/>
      <c r="AT722" s="100"/>
      <c r="AU722" s="100"/>
    </row>
    <row r="723" spans="27:64">
      <c r="AA723" s="100"/>
      <c r="AB723" s="100"/>
      <c r="AC723" s="100"/>
      <c r="AD723" s="100"/>
      <c r="AE723" s="100"/>
      <c r="AG723" s="101"/>
      <c r="AN723" s="100"/>
      <c r="AO723" s="100"/>
      <c r="AP723" s="100"/>
      <c r="AQ723" s="100"/>
      <c r="AR723" s="100"/>
      <c r="AS723" s="100"/>
      <c r="AT723" s="100"/>
      <c r="AU723" s="100"/>
    </row>
    <row r="724" spans="27:64">
      <c r="AA724" s="100"/>
      <c r="AB724" s="100"/>
      <c r="AC724" s="100"/>
      <c r="AD724" s="100"/>
      <c r="AE724" s="100"/>
      <c r="AG724" s="101"/>
      <c r="AN724" s="100"/>
      <c r="AO724" s="100"/>
      <c r="AP724" s="100"/>
      <c r="AQ724" s="100"/>
      <c r="AR724" s="100"/>
      <c r="AS724" s="100"/>
      <c r="AT724" s="100"/>
      <c r="AU724" s="100"/>
    </row>
    <row r="725" spans="27:64">
      <c r="AA725" s="100"/>
      <c r="AB725" s="100"/>
      <c r="AC725" s="100"/>
      <c r="AD725" s="100"/>
      <c r="AE725" s="100"/>
      <c r="AG725" s="101"/>
      <c r="AN725" s="100"/>
      <c r="AO725" s="100"/>
      <c r="AP725" s="100"/>
      <c r="AQ725" s="100"/>
      <c r="AR725" s="100"/>
      <c r="AS725" s="100"/>
      <c r="AT725" s="100"/>
      <c r="AU725" s="100"/>
    </row>
    <row r="726" spans="27:64">
      <c r="AA726" s="100"/>
      <c r="AB726" s="100"/>
      <c r="AC726" s="100"/>
      <c r="AD726" s="100"/>
      <c r="AE726" s="100"/>
      <c r="AG726" s="101"/>
      <c r="AN726" s="100"/>
      <c r="AO726" s="100"/>
      <c r="AP726" s="100"/>
      <c r="AQ726" s="100"/>
      <c r="AR726" s="100"/>
      <c r="AS726" s="100"/>
      <c r="AT726" s="100"/>
      <c r="AU726" s="100"/>
      <c r="AV726" s="100"/>
      <c r="AW726" s="65"/>
      <c r="AX726" s="71"/>
    </row>
    <row r="727" spans="27:64">
      <c r="AA727" s="100"/>
      <c r="AB727" s="100"/>
      <c r="AC727" s="100"/>
      <c r="AD727" s="100"/>
      <c r="AE727" s="100"/>
      <c r="AG727" s="101"/>
      <c r="AN727" s="100"/>
      <c r="AO727" s="100"/>
      <c r="AP727" s="100"/>
      <c r="AQ727" s="100"/>
      <c r="AR727" s="100"/>
      <c r="AS727" s="100"/>
      <c r="AT727" s="100"/>
      <c r="AU727" s="100"/>
      <c r="AV727" s="100"/>
      <c r="AW727" s="100"/>
      <c r="AX727" s="100"/>
      <c r="AY727" s="100"/>
      <c r="AZ727" s="100"/>
      <c r="BA727" s="100"/>
      <c r="BB727" s="100"/>
      <c r="BC727" s="100"/>
      <c r="BD727" s="100"/>
      <c r="BE727" s="100"/>
      <c r="BF727" s="100"/>
      <c r="BG727" s="100"/>
      <c r="BH727" s="100"/>
      <c r="BI727" s="100"/>
      <c r="BJ727" s="100"/>
      <c r="BK727" s="100"/>
      <c r="BL727" s="100"/>
    </row>
    <row r="728" spans="27:64">
      <c r="AA728" s="100"/>
      <c r="AB728" s="100"/>
      <c r="AC728" s="100"/>
      <c r="AD728" s="100"/>
      <c r="AE728" s="100"/>
      <c r="AG728" s="101"/>
      <c r="AN728" s="100"/>
      <c r="AO728" s="100"/>
      <c r="AP728" s="100"/>
      <c r="AQ728" s="100"/>
      <c r="AR728" s="100"/>
      <c r="AS728" s="100"/>
      <c r="AT728" s="100"/>
      <c r="AU728" s="100"/>
    </row>
    <row r="729" spans="27:64">
      <c r="AA729" s="100"/>
      <c r="AB729" s="100"/>
      <c r="AC729" s="100"/>
      <c r="AD729" s="100"/>
      <c r="AE729" s="100"/>
      <c r="AG729" s="101"/>
      <c r="AN729" s="100"/>
      <c r="AO729" s="100"/>
      <c r="AP729" s="100"/>
      <c r="AQ729" s="100"/>
      <c r="AR729" s="100"/>
      <c r="AS729" s="100"/>
      <c r="AT729" s="100"/>
      <c r="AU729" s="100"/>
    </row>
    <row r="730" spans="27:64">
      <c r="AA730" s="100"/>
      <c r="AB730" s="100"/>
      <c r="AC730" s="100"/>
      <c r="AD730" s="100"/>
      <c r="AE730" s="100"/>
      <c r="AG730" s="101"/>
      <c r="AN730" s="100"/>
      <c r="AO730" s="100"/>
      <c r="AP730" s="100"/>
      <c r="AQ730" s="100"/>
      <c r="AR730" s="100"/>
      <c r="AS730" s="100"/>
      <c r="AT730" s="100"/>
      <c r="AU730" s="100"/>
    </row>
    <row r="731" spans="27:64">
      <c r="AA731" s="100"/>
      <c r="AB731" s="100"/>
      <c r="AC731" s="100"/>
      <c r="AD731" s="100"/>
      <c r="AE731" s="100"/>
      <c r="AG731" s="101"/>
      <c r="AN731" s="100"/>
      <c r="AO731" s="100"/>
      <c r="AP731" s="100"/>
      <c r="AQ731" s="100"/>
      <c r="AR731" s="100"/>
      <c r="AS731" s="100"/>
      <c r="AT731" s="100"/>
      <c r="AU731" s="100"/>
    </row>
    <row r="732" spans="27:64">
      <c r="AA732" s="100"/>
      <c r="AB732" s="100"/>
      <c r="AC732" s="100"/>
      <c r="AD732" s="100"/>
      <c r="AE732" s="100"/>
      <c r="AG732" s="101"/>
      <c r="AN732" s="100"/>
      <c r="AO732" s="100"/>
      <c r="AP732" s="100"/>
      <c r="AQ732" s="100"/>
      <c r="AR732" s="100"/>
      <c r="AS732" s="100"/>
      <c r="AT732" s="100"/>
      <c r="AU732" s="100"/>
    </row>
    <row r="733" spans="27:64">
      <c r="AA733" s="100"/>
      <c r="AB733" s="100"/>
      <c r="AC733" s="100"/>
      <c r="AD733" s="100"/>
      <c r="AE733" s="100"/>
      <c r="AG733" s="101"/>
      <c r="AN733" s="100"/>
      <c r="AO733" s="100"/>
      <c r="AP733" s="100"/>
      <c r="AQ733" s="100"/>
      <c r="AR733" s="100"/>
      <c r="AS733" s="100"/>
      <c r="AT733" s="100"/>
      <c r="AU733" s="100"/>
    </row>
    <row r="734" spans="27:64">
      <c r="AA734" s="100"/>
      <c r="AB734" s="100"/>
      <c r="AC734" s="100"/>
      <c r="AD734" s="100"/>
      <c r="AE734" s="100"/>
      <c r="AG734" s="101"/>
      <c r="AN734" s="100"/>
      <c r="AO734" s="100"/>
      <c r="AP734" s="100"/>
      <c r="AQ734" s="100"/>
      <c r="AR734" s="100"/>
      <c r="AS734" s="100"/>
      <c r="AT734" s="100"/>
      <c r="AU734" s="100"/>
    </row>
    <row r="735" spans="27:64">
      <c r="AA735" s="100"/>
      <c r="AB735" s="100"/>
      <c r="AC735" s="100"/>
      <c r="AD735" s="100"/>
      <c r="AE735" s="100"/>
      <c r="AG735" s="101"/>
      <c r="AN735" s="100"/>
      <c r="AO735" s="100"/>
      <c r="AP735" s="100"/>
      <c r="AQ735" s="100"/>
      <c r="AR735" s="100"/>
      <c r="AS735" s="100"/>
      <c r="AT735" s="100"/>
      <c r="AU735" s="100"/>
    </row>
    <row r="736" spans="27:64">
      <c r="AA736" s="100"/>
      <c r="AB736" s="100"/>
      <c r="AC736" s="100"/>
      <c r="AD736" s="100"/>
      <c r="AE736" s="100"/>
      <c r="AG736" s="101"/>
      <c r="AN736" s="100"/>
      <c r="AO736" s="100"/>
      <c r="AP736" s="100"/>
      <c r="AQ736" s="100"/>
      <c r="AR736" s="100"/>
      <c r="AS736" s="100"/>
      <c r="AT736" s="100"/>
      <c r="AU736" s="100"/>
    </row>
    <row r="737" spans="27:64">
      <c r="AA737" s="100"/>
      <c r="AB737" s="100"/>
      <c r="AC737" s="100"/>
      <c r="AD737" s="100"/>
      <c r="AE737" s="100"/>
      <c r="AG737" s="101"/>
      <c r="AN737" s="100"/>
      <c r="AO737" s="100"/>
      <c r="AP737" s="100"/>
      <c r="AQ737" s="100"/>
      <c r="AR737" s="100"/>
      <c r="AS737" s="100"/>
      <c r="AT737" s="100"/>
      <c r="AU737" s="100"/>
    </row>
    <row r="738" spans="27:64">
      <c r="AA738" s="100"/>
      <c r="AB738" s="100"/>
      <c r="AC738" s="100"/>
      <c r="AD738" s="100"/>
      <c r="AE738" s="100"/>
      <c r="AG738" s="101"/>
      <c r="AN738" s="100"/>
      <c r="AO738" s="100"/>
      <c r="AP738" s="100"/>
      <c r="AQ738" s="100"/>
      <c r="AR738" s="100"/>
      <c r="AS738" s="100"/>
      <c r="AT738" s="100"/>
      <c r="AU738" s="100"/>
    </row>
    <row r="739" spans="27:64">
      <c r="AA739" s="100"/>
      <c r="AB739" s="100"/>
      <c r="AC739" s="100"/>
      <c r="AD739" s="100"/>
      <c r="AE739" s="100"/>
      <c r="AG739" s="101"/>
      <c r="AN739" s="100"/>
      <c r="AO739" s="100"/>
      <c r="AP739" s="100"/>
      <c r="AQ739" s="100"/>
      <c r="AR739" s="100"/>
      <c r="AS739" s="100"/>
      <c r="AT739" s="100"/>
      <c r="AU739" s="100"/>
    </row>
    <row r="740" spans="27:64">
      <c r="AA740" s="100"/>
      <c r="AB740" s="100"/>
      <c r="AC740" s="100"/>
      <c r="AD740" s="100"/>
      <c r="AE740" s="100"/>
      <c r="AG740" s="101"/>
      <c r="AN740" s="100"/>
      <c r="AO740" s="100"/>
      <c r="AP740" s="100"/>
      <c r="AQ740" s="100"/>
      <c r="AR740" s="100"/>
      <c r="AS740" s="100"/>
      <c r="AT740" s="100"/>
      <c r="AU740" s="100"/>
    </row>
    <row r="741" spans="27:64">
      <c r="AA741" s="100"/>
      <c r="AB741" s="100"/>
      <c r="AC741" s="100"/>
      <c r="AD741" s="100"/>
      <c r="AE741" s="100"/>
      <c r="AG741" s="101"/>
      <c r="AN741" s="100"/>
      <c r="AO741" s="100"/>
      <c r="AP741" s="100"/>
      <c r="AQ741" s="100"/>
      <c r="AR741" s="100"/>
      <c r="AS741" s="100"/>
      <c r="AT741" s="100"/>
      <c r="AU741" s="100"/>
    </row>
    <row r="742" spans="27:64">
      <c r="AA742" s="100"/>
      <c r="AB742" s="100"/>
      <c r="AC742" s="100"/>
      <c r="AD742" s="100"/>
      <c r="AE742" s="100"/>
      <c r="AG742" s="101"/>
      <c r="AN742" s="100"/>
      <c r="AO742" s="100"/>
      <c r="AP742" s="100"/>
      <c r="AQ742" s="100"/>
      <c r="AR742" s="100"/>
      <c r="AS742" s="100"/>
      <c r="AT742" s="100"/>
      <c r="AU742" s="100"/>
    </row>
    <row r="743" spans="27:64">
      <c r="AA743" s="100"/>
      <c r="AB743" s="100"/>
      <c r="AC743" s="100"/>
      <c r="AD743" s="100"/>
      <c r="AE743" s="100"/>
      <c r="AG743" s="101"/>
      <c r="AN743" s="100"/>
      <c r="AO743" s="100"/>
      <c r="AP743" s="100"/>
      <c r="AQ743" s="100"/>
      <c r="AR743" s="100"/>
      <c r="AS743" s="100"/>
      <c r="AT743" s="100"/>
      <c r="AU743" s="100"/>
    </row>
    <row r="744" spans="27:64">
      <c r="AA744" s="100"/>
      <c r="AB744" s="100"/>
      <c r="AC744" s="100"/>
      <c r="AD744" s="100"/>
      <c r="AE744" s="100"/>
      <c r="AG744" s="101"/>
      <c r="AN744" s="100"/>
      <c r="AO744" s="100"/>
      <c r="AP744" s="100"/>
      <c r="AQ744" s="100"/>
      <c r="AR744" s="100"/>
      <c r="AS744" s="100"/>
      <c r="AT744" s="100"/>
      <c r="AU744" s="100"/>
    </row>
    <row r="745" spans="27:64">
      <c r="AA745" s="100"/>
      <c r="AB745" s="100"/>
      <c r="AC745" s="100"/>
      <c r="AD745" s="100"/>
      <c r="AE745" s="100"/>
      <c r="AG745" s="101"/>
      <c r="AN745" s="100"/>
      <c r="AO745" s="100"/>
      <c r="AP745" s="100"/>
      <c r="AQ745" s="100"/>
      <c r="AR745" s="100"/>
      <c r="AS745" s="100"/>
      <c r="AT745" s="100"/>
      <c r="AU745" s="100"/>
    </row>
    <row r="746" spans="27:64">
      <c r="AA746" s="100"/>
      <c r="AB746" s="100"/>
      <c r="AC746" s="100"/>
      <c r="AD746" s="100"/>
      <c r="AE746" s="100"/>
      <c r="AG746" s="101"/>
      <c r="AN746" s="100"/>
      <c r="AO746" s="100"/>
      <c r="AP746" s="100"/>
      <c r="AQ746" s="100"/>
      <c r="AR746" s="100"/>
      <c r="AS746" s="100"/>
      <c r="AT746" s="100"/>
      <c r="AU746" s="100"/>
    </row>
    <row r="747" spans="27:64">
      <c r="AA747" s="100"/>
      <c r="AB747" s="100"/>
      <c r="AC747" s="100"/>
      <c r="AD747" s="100"/>
      <c r="AE747" s="100"/>
      <c r="AG747" s="101"/>
      <c r="AN747" s="100"/>
      <c r="AO747" s="100"/>
      <c r="AP747" s="100"/>
      <c r="AQ747" s="100"/>
      <c r="AR747" s="100"/>
      <c r="AS747" s="100"/>
      <c r="AT747" s="100"/>
      <c r="AU747" s="100"/>
      <c r="AV747" s="100"/>
      <c r="AW747" s="100"/>
      <c r="AX747" s="100"/>
      <c r="AY747" s="100"/>
      <c r="AZ747" s="100"/>
      <c r="BA747" s="100"/>
      <c r="BB747" s="100"/>
      <c r="BC747" s="100"/>
      <c r="BD747" s="100"/>
      <c r="BE747" s="100"/>
      <c r="BF747" s="100"/>
      <c r="BG747" s="100"/>
      <c r="BH747" s="100"/>
      <c r="BI747" s="100"/>
      <c r="BJ747" s="100"/>
      <c r="BK747" s="100"/>
      <c r="BL747" s="100"/>
    </row>
    <row r="748" spans="27:64">
      <c r="AA748" s="100"/>
      <c r="AB748" s="100"/>
      <c r="AC748" s="100"/>
      <c r="AD748" s="100"/>
      <c r="AE748" s="100"/>
      <c r="AG748" s="101"/>
      <c r="AN748" s="100"/>
      <c r="AO748" s="100"/>
      <c r="AP748" s="100"/>
      <c r="AQ748" s="100"/>
      <c r="AR748" s="100"/>
      <c r="AS748" s="100"/>
      <c r="AT748" s="100"/>
      <c r="AU748" s="100"/>
    </row>
    <row r="749" spans="27:64">
      <c r="AA749" s="100"/>
      <c r="AB749" s="100"/>
      <c r="AC749" s="100"/>
      <c r="AD749" s="100"/>
      <c r="AE749" s="100"/>
      <c r="AG749" s="101"/>
      <c r="AN749" s="100"/>
      <c r="AO749" s="100"/>
      <c r="AP749" s="100"/>
      <c r="AQ749" s="100"/>
      <c r="AR749" s="100"/>
      <c r="AS749" s="100"/>
      <c r="AT749" s="100"/>
      <c r="AU749" s="100"/>
    </row>
    <row r="750" spans="27:64">
      <c r="AA750" s="100"/>
      <c r="AB750" s="100"/>
      <c r="AC750" s="100"/>
      <c r="AD750" s="100"/>
      <c r="AE750" s="100"/>
      <c r="AG750" s="101"/>
      <c r="AN750" s="100"/>
      <c r="AO750" s="100"/>
      <c r="AP750" s="100"/>
      <c r="AQ750" s="100"/>
      <c r="AR750" s="100"/>
      <c r="AS750" s="100"/>
      <c r="AT750" s="100"/>
      <c r="AU750" s="100"/>
    </row>
    <row r="751" spans="27:64">
      <c r="AA751" s="100"/>
      <c r="AB751" s="100"/>
      <c r="AC751" s="100"/>
      <c r="AD751" s="100"/>
      <c r="AE751" s="100"/>
      <c r="AG751" s="101"/>
      <c r="AN751" s="100"/>
      <c r="AO751" s="100"/>
      <c r="AP751" s="100"/>
      <c r="AQ751" s="100"/>
      <c r="AR751" s="100"/>
      <c r="AS751" s="100"/>
      <c r="AT751" s="100"/>
      <c r="AU751" s="100"/>
    </row>
    <row r="752" spans="27:64">
      <c r="AA752" s="100"/>
      <c r="AB752" s="100"/>
      <c r="AC752" s="100"/>
      <c r="AD752" s="100"/>
      <c r="AE752" s="100"/>
      <c r="AG752" s="101"/>
      <c r="AN752" s="100"/>
      <c r="AO752" s="100"/>
      <c r="AP752" s="100"/>
      <c r="AQ752" s="100"/>
      <c r="AR752" s="100"/>
      <c r="AS752" s="100"/>
      <c r="AT752" s="100"/>
      <c r="AU752" s="100"/>
    </row>
    <row r="753" spans="27:64">
      <c r="AA753" s="100"/>
      <c r="AB753" s="100"/>
      <c r="AC753" s="100"/>
      <c r="AD753" s="100"/>
      <c r="AE753" s="100"/>
      <c r="AG753" s="101"/>
      <c r="AN753" s="100"/>
      <c r="AO753" s="100"/>
      <c r="AP753" s="100"/>
      <c r="AQ753" s="100"/>
      <c r="AR753" s="100"/>
      <c r="AS753" s="100"/>
      <c r="AT753" s="100"/>
      <c r="AU753" s="100"/>
    </row>
    <row r="754" spans="27:64">
      <c r="AA754" s="100"/>
      <c r="AB754" s="100"/>
      <c r="AC754" s="100"/>
      <c r="AD754" s="100"/>
      <c r="AE754" s="100"/>
      <c r="AG754" s="101"/>
      <c r="AN754" s="100"/>
      <c r="AO754" s="100"/>
      <c r="AP754" s="100"/>
      <c r="AQ754" s="100"/>
      <c r="AR754" s="100"/>
      <c r="AS754" s="100"/>
      <c r="AT754" s="100"/>
      <c r="AU754" s="100"/>
    </row>
    <row r="755" spans="27:64">
      <c r="AA755" s="100"/>
      <c r="AB755" s="100"/>
      <c r="AC755" s="100"/>
      <c r="AD755" s="100"/>
      <c r="AE755" s="100"/>
      <c r="AG755" s="101"/>
      <c r="AN755" s="100"/>
      <c r="AO755" s="100"/>
      <c r="AP755" s="100"/>
      <c r="AQ755" s="100"/>
      <c r="AR755" s="100"/>
      <c r="AS755" s="100"/>
      <c r="AT755" s="100"/>
      <c r="AU755" s="100"/>
    </row>
    <row r="756" spans="27:64">
      <c r="AA756" s="100"/>
      <c r="AB756" s="100"/>
      <c r="AC756" s="100"/>
      <c r="AD756" s="100"/>
      <c r="AE756" s="100"/>
      <c r="AG756" s="101"/>
      <c r="AN756" s="100"/>
      <c r="AO756" s="100"/>
      <c r="AP756" s="100"/>
      <c r="AQ756" s="100"/>
      <c r="AR756" s="100"/>
      <c r="AS756" s="100"/>
      <c r="AT756" s="100"/>
      <c r="AU756" s="100"/>
    </row>
    <row r="757" spans="27:64">
      <c r="AA757" s="100"/>
      <c r="AB757" s="100"/>
      <c r="AC757" s="100"/>
      <c r="AD757" s="100"/>
      <c r="AE757" s="100"/>
      <c r="AG757" s="101"/>
      <c r="AN757" s="100"/>
      <c r="AO757" s="100"/>
      <c r="AP757" s="100"/>
      <c r="AQ757" s="100"/>
      <c r="AR757" s="100"/>
      <c r="AS757" s="100"/>
      <c r="AT757" s="100"/>
      <c r="AU757" s="100"/>
    </row>
    <row r="758" spans="27:64">
      <c r="AA758" s="100"/>
      <c r="AB758" s="100"/>
      <c r="AC758" s="100"/>
      <c r="AD758" s="100"/>
      <c r="AE758" s="100"/>
      <c r="AG758" s="101"/>
      <c r="AN758" s="100"/>
      <c r="AO758" s="100"/>
      <c r="AP758" s="100"/>
      <c r="AQ758" s="100"/>
      <c r="AR758" s="100"/>
      <c r="AS758" s="100"/>
      <c r="AT758" s="100"/>
      <c r="AU758" s="100"/>
      <c r="AV758" s="100"/>
      <c r="AW758" s="65"/>
      <c r="AX758" s="71"/>
    </row>
    <row r="759" spans="27:64">
      <c r="AA759" s="100"/>
      <c r="AB759" s="100"/>
      <c r="AC759" s="100"/>
      <c r="AD759" s="100"/>
      <c r="AE759" s="100"/>
      <c r="AG759" s="101"/>
      <c r="AN759" s="100"/>
      <c r="AO759" s="100"/>
      <c r="AP759" s="100"/>
      <c r="AQ759" s="100"/>
      <c r="AR759" s="100"/>
      <c r="AS759" s="100"/>
      <c r="AT759" s="100"/>
      <c r="AU759" s="100"/>
    </row>
    <row r="760" spans="27:64">
      <c r="AA760" s="100"/>
      <c r="AB760" s="100"/>
      <c r="AC760" s="100"/>
      <c r="AD760" s="100"/>
      <c r="AE760" s="100"/>
      <c r="AG760" s="101"/>
      <c r="AN760" s="100"/>
      <c r="AO760" s="100"/>
      <c r="AP760" s="100"/>
      <c r="AQ760" s="100"/>
      <c r="AR760" s="100"/>
      <c r="AS760" s="100"/>
      <c r="AT760" s="100"/>
      <c r="AU760" s="100"/>
    </row>
    <row r="761" spans="27:64">
      <c r="AA761" s="100"/>
      <c r="AB761" s="100"/>
      <c r="AC761" s="100"/>
      <c r="AD761" s="100"/>
      <c r="AE761" s="100"/>
      <c r="AG761" s="101"/>
      <c r="AN761" s="100"/>
      <c r="AO761" s="100"/>
      <c r="AP761" s="100"/>
      <c r="AQ761" s="100"/>
      <c r="AR761" s="100"/>
      <c r="AS761" s="100"/>
      <c r="AT761" s="100"/>
      <c r="AU761" s="100"/>
    </row>
    <row r="762" spans="27:64">
      <c r="AA762" s="100"/>
      <c r="AB762" s="100"/>
      <c r="AC762" s="100"/>
      <c r="AD762" s="100"/>
      <c r="AE762" s="100"/>
      <c r="AG762" s="101"/>
      <c r="AN762" s="100"/>
      <c r="AO762" s="100"/>
      <c r="AP762" s="100"/>
      <c r="AQ762" s="100"/>
      <c r="AR762" s="100"/>
      <c r="AS762" s="100"/>
      <c r="AT762" s="100"/>
      <c r="AU762" s="100"/>
    </row>
    <row r="763" spans="27:64">
      <c r="AA763" s="100"/>
      <c r="AB763" s="100"/>
      <c r="AC763" s="100"/>
      <c r="AD763" s="100"/>
      <c r="AE763" s="100"/>
      <c r="AG763" s="101"/>
      <c r="AN763" s="100"/>
      <c r="AO763" s="100"/>
      <c r="AP763" s="100"/>
      <c r="AQ763" s="100"/>
      <c r="AR763" s="100"/>
      <c r="AS763" s="100"/>
      <c r="AT763" s="100"/>
      <c r="AU763" s="100"/>
    </row>
    <row r="764" spans="27:64">
      <c r="AA764" s="100"/>
      <c r="AB764" s="100"/>
      <c r="AC764" s="100"/>
      <c r="AD764" s="100"/>
      <c r="AE764" s="100"/>
      <c r="AG764" s="101"/>
      <c r="AN764" s="100"/>
      <c r="AO764" s="100"/>
      <c r="AP764" s="100"/>
      <c r="AQ764" s="100"/>
      <c r="AR764" s="100"/>
      <c r="AS764" s="100"/>
      <c r="AT764" s="100"/>
      <c r="AU764" s="100"/>
    </row>
    <row r="765" spans="27:64">
      <c r="AA765" s="100"/>
      <c r="AB765" s="100"/>
      <c r="AC765" s="100"/>
      <c r="AD765" s="100"/>
      <c r="AE765" s="100"/>
      <c r="AG765" s="101"/>
      <c r="AN765" s="100"/>
      <c r="AO765" s="100"/>
      <c r="AP765" s="100"/>
      <c r="AQ765" s="100"/>
      <c r="AR765" s="100"/>
      <c r="AS765" s="100"/>
      <c r="AT765" s="100"/>
      <c r="AU765" s="100"/>
    </row>
    <row r="766" spans="27:64">
      <c r="AA766" s="100"/>
      <c r="AB766" s="100"/>
      <c r="AC766" s="100"/>
      <c r="AD766" s="100"/>
      <c r="AE766" s="100"/>
      <c r="AG766" s="101"/>
      <c r="AN766" s="100"/>
      <c r="AO766" s="100"/>
      <c r="AP766" s="100"/>
      <c r="AQ766" s="100"/>
      <c r="AR766" s="100"/>
      <c r="AS766" s="100"/>
      <c r="AT766" s="100"/>
      <c r="AU766" s="100"/>
    </row>
    <row r="767" spans="27:64">
      <c r="AA767" s="100"/>
      <c r="AB767" s="100"/>
      <c r="AC767" s="100"/>
      <c r="AD767" s="100"/>
      <c r="AE767" s="100"/>
      <c r="AG767" s="101"/>
      <c r="AN767" s="100"/>
      <c r="AO767" s="100"/>
      <c r="AP767" s="100"/>
      <c r="AQ767" s="100"/>
      <c r="AR767" s="100"/>
      <c r="AS767" s="100"/>
      <c r="AT767" s="100"/>
      <c r="AU767" s="100"/>
    </row>
    <row r="768" spans="27:64">
      <c r="AA768" s="100"/>
      <c r="AB768" s="100"/>
      <c r="AC768" s="100"/>
      <c r="AD768" s="100"/>
      <c r="AE768" s="100"/>
      <c r="AG768" s="101"/>
      <c r="AN768" s="100"/>
      <c r="AO768" s="100"/>
      <c r="AP768" s="100"/>
      <c r="AQ768" s="100"/>
      <c r="AR768" s="100"/>
      <c r="AS768" s="100"/>
      <c r="AT768" s="100"/>
      <c r="AU768" s="100"/>
      <c r="AV768" s="100"/>
      <c r="AW768" s="65"/>
      <c r="AX768" s="102"/>
      <c r="AY768" s="100"/>
      <c r="AZ768" s="100"/>
      <c r="BA768" s="100"/>
      <c r="BB768" s="100"/>
      <c r="BC768" s="100"/>
      <c r="BD768" s="100"/>
      <c r="BE768" s="100"/>
      <c r="BF768" s="100"/>
      <c r="BG768" s="100"/>
      <c r="BH768" s="100"/>
      <c r="BI768" s="100"/>
      <c r="BJ768" s="100"/>
      <c r="BK768" s="100"/>
      <c r="BL768" s="100"/>
    </row>
    <row r="769" spans="27:64">
      <c r="AA769" s="100"/>
      <c r="AB769" s="100"/>
      <c r="AC769" s="100"/>
      <c r="AD769" s="100"/>
      <c r="AE769" s="100"/>
      <c r="AG769" s="101"/>
      <c r="AN769" s="100"/>
      <c r="AO769" s="100"/>
      <c r="AP769" s="100"/>
      <c r="AQ769" s="100"/>
      <c r="AR769" s="100"/>
      <c r="AS769" s="100"/>
      <c r="AT769" s="100"/>
      <c r="AU769" s="100"/>
    </row>
    <row r="770" spans="27:64">
      <c r="AA770" s="100"/>
      <c r="AB770" s="100"/>
      <c r="AC770" s="100"/>
      <c r="AD770" s="100"/>
      <c r="AE770" s="100"/>
      <c r="AG770" s="101"/>
      <c r="AN770" s="100"/>
      <c r="AO770" s="100"/>
      <c r="AP770" s="100"/>
      <c r="AQ770" s="100"/>
      <c r="AR770" s="100"/>
      <c r="AS770" s="100"/>
      <c r="AT770" s="100"/>
      <c r="AU770" s="100"/>
    </row>
    <row r="771" spans="27:64">
      <c r="AA771" s="100"/>
      <c r="AB771" s="100"/>
      <c r="AC771" s="100"/>
      <c r="AD771" s="100"/>
      <c r="AE771" s="100"/>
      <c r="AG771" s="101"/>
      <c r="AN771" s="100"/>
      <c r="AO771" s="100"/>
      <c r="AP771" s="100"/>
      <c r="AQ771" s="100"/>
      <c r="AR771" s="100"/>
      <c r="AS771" s="100"/>
      <c r="AT771" s="100"/>
      <c r="AU771" s="100"/>
    </row>
    <row r="772" spans="27:64">
      <c r="AA772" s="100"/>
      <c r="AB772" s="100"/>
      <c r="AC772" s="100"/>
      <c r="AD772" s="100"/>
      <c r="AE772" s="100"/>
      <c r="AG772" s="101"/>
      <c r="AN772" s="100"/>
      <c r="AO772" s="100"/>
      <c r="AP772" s="100"/>
      <c r="AQ772" s="100"/>
      <c r="AR772" s="100"/>
      <c r="AS772" s="100"/>
      <c r="AT772" s="100"/>
      <c r="AU772" s="100"/>
    </row>
    <row r="773" spans="27:64">
      <c r="AA773" s="100"/>
      <c r="AB773" s="100"/>
      <c r="AC773" s="100"/>
      <c r="AD773" s="100"/>
      <c r="AE773" s="100"/>
      <c r="AG773" s="101"/>
      <c r="AN773" s="100"/>
      <c r="AO773" s="100"/>
      <c r="AP773" s="100"/>
      <c r="AQ773" s="100"/>
      <c r="AR773" s="100"/>
      <c r="AS773" s="100"/>
      <c r="AT773" s="100"/>
      <c r="AU773" s="100"/>
      <c r="AV773" s="100"/>
      <c r="AW773" s="100"/>
      <c r="AX773" s="100"/>
      <c r="AY773" s="100"/>
      <c r="AZ773" s="100"/>
      <c r="BA773" s="100"/>
      <c r="BB773" s="100"/>
      <c r="BC773" s="100"/>
      <c r="BD773" s="100"/>
      <c r="BE773" s="100"/>
      <c r="BF773" s="100"/>
      <c r="BG773" s="100"/>
      <c r="BH773" s="100"/>
      <c r="BI773" s="100"/>
      <c r="BJ773" s="100"/>
      <c r="BK773" s="100"/>
      <c r="BL773" s="100"/>
    </row>
    <row r="774" spans="27:64">
      <c r="AA774" s="100"/>
      <c r="AB774" s="100"/>
      <c r="AC774" s="100"/>
      <c r="AD774" s="100"/>
      <c r="AE774" s="100"/>
      <c r="AG774" s="101"/>
      <c r="AN774" s="100"/>
      <c r="AO774" s="100"/>
      <c r="AP774" s="100"/>
      <c r="AQ774" s="100"/>
      <c r="AR774" s="100"/>
      <c r="AS774" s="100"/>
      <c r="AT774" s="100"/>
      <c r="AU774" s="100"/>
    </row>
    <row r="775" spans="27:64">
      <c r="AA775" s="100"/>
      <c r="AB775" s="100"/>
      <c r="AC775" s="100"/>
      <c r="AD775" s="100"/>
      <c r="AE775" s="100"/>
      <c r="AG775" s="101"/>
      <c r="AN775" s="100"/>
      <c r="AO775" s="100"/>
      <c r="AP775" s="100"/>
      <c r="AQ775" s="100"/>
      <c r="AR775" s="100"/>
      <c r="AS775" s="100"/>
      <c r="AT775" s="100"/>
      <c r="AU775" s="100"/>
    </row>
    <row r="776" spans="27:64">
      <c r="AA776" s="100"/>
      <c r="AB776" s="100"/>
      <c r="AC776" s="100"/>
      <c r="AD776" s="100"/>
      <c r="AE776" s="100"/>
      <c r="AG776" s="101"/>
      <c r="AN776" s="100"/>
      <c r="AO776" s="100"/>
      <c r="AP776" s="100"/>
      <c r="AQ776" s="100"/>
      <c r="AR776" s="100"/>
      <c r="AS776" s="100"/>
      <c r="AT776" s="100"/>
      <c r="AU776" s="100"/>
    </row>
    <row r="777" spans="27:64">
      <c r="AA777" s="100"/>
      <c r="AB777" s="100"/>
      <c r="AC777" s="100"/>
      <c r="AD777" s="100"/>
      <c r="AE777" s="100"/>
      <c r="AG777" s="101"/>
      <c r="AN777" s="100"/>
      <c r="AO777" s="100"/>
      <c r="AP777" s="100"/>
      <c r="AQ777" s="100"/>
      <c r="AR777" s="100"/>
      <c r="AS777" s="100"/>
      <c r="AT777" s="100"/>
      <c r="AU777" s="100"/>
    </row>
    <row r="778" spans="27:64">
      <c r="AA778" s="100"/>
      <c r="AB778" s="100"/>
      <c r="AC778" s="100"/>
      <c r="AD778" s="100"/>
      <c r="AE778" s="100"/>
      <c r="AG778" s="101"/>
      <c r="AN778" s="100"/>
      <c r="AO778" s="100"/>
      <c r="AP778" s="100"/>
      <c r="AQ778" s="100"/>
      <c r="AR778" s="100"/>
      <c r="AS778" s="100"/>
      <c r="AT778" s="100"/>
      <c r="AU778" s="100"/>
    </row>
    <row r="779" spans="27:64">
      <c r="AA779" s="100"/>
      <c r="AB779" s="100"/>
      <c r="AC779" s="100"/>
      <c r="AD779" s="100"/>
      <c r="AE779" s="100"/>
      <c r="AG779" s="101"/>
      <c r="AN779" s="100"/>
      <c r="AO779" s="100"/>
      <c r="AP779" s="100"/>
      <c r="AQ779" s="100"/>
      <c r="AR779" s="100"/>
      <c r="AS779" s="100"/>
      <c r="AT779" s="100"/>
      <c r="AU779" s="100"/>
    </row>
    <row r="780" spans="27:64">
      <c r="AA780" s="100"/>
      <c r="AB780" s="100"/>
      <c r="AC780" s="100"/>
      <c r="AD780" s="100"/>
      <c r="AE780" s="100"/>
      <c r="AG780" s="101"/>
      <c r="AN780" s="100"/>
      <c r="AO780" s="100"/>
      <c r="AP780" s="100"/>
      <c r="AQ780" s="100"/>
      <c r="AR780" s="100"/>
      <c r="AS780" s="100"/>
      <c r="AT780" s="100"/>
      <c r="AU780" s="100"/>
    </row>
    <row r="781" spans="27:64">
      <c r="AA781" s="100"/>
      <c r="AB781" s="100"/>
      <c r="AC781" s="100"/>
      <c r="AD781" s="100"/>
      <c r="AE781" s="100"/>
      <c r="AG781" s="101"/>
      <c r="AN781" s="100"/>
      <c r="AO781" s="100"/>
      <c r="AP781" s="100"/>
      <c r="AQ781" s="100"/>
      <c r="AR781" s="100"/>
      <c r="AS781" s="100"/>
      <c r="AT781" s="100"/>
      <c r="AU781" s="100"/>
    </row>
    <row r="782" spans="27:64">
      <c r="AA782" s="100"/>
      <c r="AB782" s="100"/>
      <c r="AC782" s="100"/>
      <c r="AD782" s="100"/>
      <c r="AE782" s="100"/>
      <c r="AG782" s="101"/>
      <c r="AN782" s="100"/>
      <c r="AO782" s="100"/>
      <c r="AP782" s="100"/>
      <c r="AQ782" s="100"/>
      <c r="AR782" s="100"/>
      <c r="AS782" s="100"/>
      <c r="AT782" s="100"/>
      <c r="AU782" s="100"/>
      <c r="AV782" s="100"/>
    </row>
    <row r="783" spans="27:64">
      <c r="AA783" s="100"/>
      <c r="AB783" s="100"/>
      <c r="AC783" s="100"/>
      <c r="AD783" s="100"/>
      <c r="AE783" s="100"/>
      <c r="AG783" s="101"/>
      <c r="AN783" s="100"/>
      <c r="AO783" s="100"/>
      <c r="AP783" s="100"/>
      <c r="AQ783" s="100"/>
      <c r="AR783" s="100"/>
      <c r="AS783" s="100"/>
      <c r="AT783" s="100"/>
      <c r="AU783" s="100"/>
    </row>
    <row r="784" spans="27:64">
      <c r="AA784" s="100"/>
      <c r="AB784" s="100"/>
      <c r="AC784" s="100"/>
      <c r="AD784" s="100"/>
      <c r="AE784" s="100"/>
      <c r="AG784" s="101"/>
      <c r="AN784" s="100"/>
      <c r="AO784" s="100"/>
      <c r="AP784" s="100"/>
      <c r="AQ784" s="100"/>
      <c r="AR784" s="100"/>
      <c r="AS784" s="100"/>
      <c r="AT784" s="100"/>
      <c r="AU784" s="100"/>
    </row>
    <row r="785" spans="27:47">
      <c r="AA785" s="100"/>
      <c r="AB785" s="100"/>
      <c r="AC785" s="100"/>
      <c r="AD785" s="100"/>
      <c r="AE785" s="100"/>
      <c r="AG785" s="101"/>
      <c r="AN785" s="100"/>
      <c r="AO785" s="100"/>
      <c r="AP785" s="100"/>
      <c r="AQ785" s="100"/>
      <c r="AR785" s="100"/>
      <c r="AS785" s="100"/>
      <c r="AT785" s="100"/>
      <c r="AU785" s="100"/>
    </row>
    <row r="786" spans="27:47">
      <c r="AA786" s="100"/>
      <c r="AB786" s="100"/>
      <c r="AC786" s="100"/>
      <c r="AD786" s="100"/>
      <c r="AE786" s="100"/>
      <c r="AG786" s="101"/>
      <c r="AN786" s="100"/>
      <c r="AO786" s="100"/>
      <c r="AP786" s="100"/>
      <c r="AQ786" s="100"/>
      <c r="AR786" s="100"/>
      <c r="AS786" s="100"/>
      <c r="AT786" s="100"/>
      <c r="AU786" s="100"/>
    </row>
    <row r="787" spans="27:47">
      <c r="AA787" s="100"/>
      <c r="AB787" s="100"/>
      <c r="AC787" s="100"/>
      <c r="AD787" s="100"/>
      <c r="AE787" s="100"/>
      <c r="AG787" s="101"/>
      <c r="AN787" s="100"/>
      <c r="AO787" s="100"/>
      <c r="AP787" s="100"/>
      <c r="AQ787" s="100"/>
      <c r="AR787" s="100"/>
      <c r="AS787" s="100"/>
      <c r="AT787" s="100"/>
      <c r="AU787" s="100"/>
    </row>
    <row r="788" spans="27:47">
      <c r="AA788" s="100"/>
      <c r="AB788" s="100"/>
      <c r="AC788" s="100"/>
      <c r="AD788" s="100"/>
      <c r="AE788" s="100"/>
      <c r="AG788" s="101"/>
      <c r="AN788" s="100"/>
      <c r="AO788" s="100"/>
      <c r="AP788" s="100"/>
      <c r="AQ788" s="100"/>
      <c r="AR788" s="100"/>
      <c r="AS788" s="100"/>
      <c r="AT788" s="100"/>
      <c r="AU788" s="100"/>
    </row>
    <row r="789" spans="27:47">
      <c r="AA789" s="100"/>
      <c r="AB789" s="100"/>
      <c r="AC789" s="100"/>
      <c r="AD789" s="100"/>
      <c r="AE789" s="100"/>
      <c r="AG789" s="101"/>
      <c r="AN789" s="100"/>
      <c r="AO789" s="100"/>
      <c r="AP789" s="100"/>
      <c r="AQ789" s="100"/>
      <c r="AR789" s="100"/>
      <c r="AS789" s="100"/>
      <c r="AT789" s="100"/>
      <c r="AU789" s="100"/>
    </row>
    <row r="790" spans="27:47">
      <c r="AA790" s="100"/>
      <c r="AB790" s="100"/>
      <c r="AC790" s="100"/>
      <c r="AD790" s="100"/>
      <c r="AE790" s="100"/>
      <c r="AG790" s="101"/>
      <c r="AN790" s="100"/>
      <c r="AO790" s="100"/>
      <c r="AP790" s="100"/>
      <c r="AQ790" s="100"/>
      <c r="AR790" s="100"/>
      <c r="AS790" s="100"/>
      <c r="AT790" s="100"/>
      <c r="AU790" s="100"/>
    </row>
    <row r="791" spans="27:47">
      <c r="AA791" s="100"/>
      <c r="AB791" s="100"/>
      <c r="AC791" s="100"/>
      <c r="AD791" s="100"/>
      <c r="AE791" s="100"/>
      <c r="AG791" s="101"/>
      <c r="AN791" s="100"/>
      <c r="AO791" s="100"/>
      <c r="AP791" s="100"/>
      <c r="AQ791" s="100"/>
      <c r="AR791" s="100"/>
      <c r="AS791" s="100"/>
      <c r="AT791" s="100"/>
      <c r="AU791" s="100"/>
    </row>
    <row r="792" spans="27:47">
      <c r="AA792" s="100"/>
      <c r="AB792" s="100"/>
      <c r="AC792" s="100"/>
      <c r="AD792" s="100"/>
      <c r="AE792" s="100"/>
      <c r="AG792" s="101"/>
      <c r="AN792" s="100"/>
      <c r="AO792" s="100"/>
      <c r="AP792" s="100"/>
      <c r="AQ792" s="100"/>
      <c r="AR792" s="100"/>
      <c r="AS792" s="100"/>
      <c r="AT792" s="100"/>
      <c r="AU792" s="100"/>
    </row>
    <row r="793" spans="27:47">
      <c r="AA793" s="100"/>
      <c r="AB793" s="100"/>
      <c r="AC793" s="100"/>
      <c r="AD793" s="100"/>
      <c r="AE793" s="100"/>
      <c r="AG793" s="101"/>
      <c r="AN793" s="100"/>
      <c r="AO793" s="100"/>
      <c r="AP793" s="100"/>
      <c r="AQ793" s="100"/>
      <c r="AR793" s="100"/>
      <c r="AS793" s="100"/>
      <c r="AT793" s="100"/>
      <c r="AU793" s="100"/>
    </row>
    <row r="794" spans="27:47">
      <c r="AA794" s="100"/>
      <c r="AB794" s="100"/>
      <c r="AC794" s="100"/>
      <c r="AD794" s="100"/>
      <c r="AE794" s="100"/>
      <c r="AG794" s="101"/>
      <c r="AN794" s="100"/>
      <c r="AO794" s="100"/>
      <c r="AP794" s="100"/>
      <c r="AQ794" s="100"/>
      <c r="AR794" s="100"/>
      <c r="AS794" s="100"/>
      <c r="AT794" s="100"/>
      <c r="AU794" s="100"/>
    </row>
    <row r="795" spans="27:47">
      <c r="AA795" s="100"/>
      <c r="AB795" s="100"/>
      <c r="AC795" s="100"/>
      <c r="AD795" s="100"/>
      <c r="AE795" s="100"/>
      <c r="AG795" s="101"/>
      <c r="AN795" s="100"/>
      <c r="AO795" s="100"/>
      <c r="AP795" s="100"/>
      <c r="AQ795" s="100"/>
      <c r="AR795" s="100"/>
      <c r="AS795" s="100"/>
      <c r="AT795" s="100"/>
      <c r="AU795" s="100"/>
    </row>
    <row r="796" spans="27:47">
      <c r="AA796" s="100"/>
      <c r="AB796" s="100"/>
      <c r="AC796" s="100"/>
      <c r="AD796" s="100"/>
      <c r="AE796" s="100"/>
      <c r="AG796" s="101"/>
      <c r="AN796" s="100"/>
      <c r="AO796" s="100"/>
      <c r="AP796" s="100"/>
      <c r="AQ796" s="100"/>
      <c r="AR796" s="100"/>
      <c r="AS796" s="100"/>
      <c r="AT796" s="100"/>
      <c r="AU796" s="100"/>
    </row>
    <row r="797" spans="27:47">
      <c r="AA797" s="100"/>
      <c r="AB797" s="100"/>
      <c r="AC797" s="100"/>
      <c r="AD797" s="100"/>
      <c r="AE797" s="100"/>
      <c r="AG797" s="101"/>
      <c r="AN797" s="100"/>
      <c r="AO797" s="100"/>
      <c r="AP797" s="100"/>
      <c r="AQ797" s="100"/>
      <c r="AR797" s="100"/>
      <c r="AS797" s="100"/>
      <c r="AT797" s="100"/>
      <c r="AU797" s="100"/>
    </row>
    <row r="798" spans="27:47">
      <c r="AA798" s="100"/>
      <c r="AB798" s="100"/>
      <c r="AC798" s="100"/>
      <c r="AD798" s="100"/>
      <c r="AE798" s="100"/>
      <c r="AG798" s="101"/>
      <c r="AN798" s="100"/>
      <c r="AO798" s="100"/>
      <c r="AP798" s="100"/>
      <c r="AQ798" s="100"/>
      <c r="AR798" s="100"/>
      <c r="AS798" s="100"/>
      <c r="AT798" s="100"/>
      <c r="AU798" s="100"/>
    </row>
    <row r="799" spans="27:47">
      <c r="AA799" s="100"/>
      <c r="AB799" s="100"/>
      <c r="AC799" s="100"/>
      <c r="AD799" s="100"/>
      <c r="AE799" s="100"/>
      <c r="AG799" s="101"/>
      <c r="AN799" s="100"/>
      <c r="AO799" s="100"/>
      <c r="AP799" s="100"/>
      <c r="AQ799" s="100"/>
      <c r="AR799" s="100"/>
      <c r="AS799" s="100"/>
      <c r="AT799" s="100"/>
      <c r="AU799" s="100"/>
    </row>
    <row r="800" spans="27:47">
      <c r="AA800" s="100"/>
      <c r="AB800" s="100"/>
      <c r="AC800" s="100"/>
      <c r="AD800" s="100"/>
      <c r="AE800" s="100"/>
      <c r="AG800" s="101"/>
      <c r="AN800" s="100"/>
      <c r="AO800" s="100"/>
      <c r="AP800" s="100"/>
      <c r="AQ800" s="100"/>
      <c r="AR800" s="100"/>
      <c r="AS800" s="100"/>
      <c r="AT800" s="100"/>
      <c r="AU800" s="100"/>
    </row>
    <row r="801" spans="27:47">
      <c r="AA801" s="100"/>
      <c r="AB801" s="100"/>
      <c r="AC801" s="100"/>
      <c r="AD801" s="100"/>
      <c r="AE801" s="100"/>
      <c r="AG801" s="101"/>
      <c r="AN801" s="100"/>
      <c r="AO801" s="100"/>
      <c r="AP801" s="100"/>
      <c r="AQ801" s="100"/>
      <c r="AR801" s="100"/>
      <c r="AS801" s="100"/>
      <c r="AT801" s="100"/>
      <c r="AU801" s="100"/>
    </row>
    <row r="802" spans="27:47">
      <c r="AA802" s="100"/>
      <c r="AB802" s="100"/>
      <c r="AC802" s="100"/>
      <c r="AD802" s="100"/>
      <c r="AE802" s="100"/>
      <c r="AG802" s="101"/>
      <c r="AN802" s="100"/>
      <c r="AO802" s="100"/>
      <c r="AP802" s="100"/>
      <c r="AQ802" s="100"/>
      <c r="AR802" s="100"/>
      <c r="AS802" s="100"/>
      <c r="AT802" s="100"/>
      <c r="AU802" s="100"/>
    </row>
    <row r="803" spans="27:47">
      <c r="AA803" s="100"/>
      <c r="AB803" s="100"/>
      <c r="AC803" s="100"/>
      <c r="AD803" s="100"/>
      <c r="AE803" s="100"/>
      <c r="AG803" s="101"/>
      <c r="AN803" s="100"/>
      <c r="AO803" s="100"/>
      <c r="AP803" s="100"/>
      <c r="AQ803" s="100"/>
      <c r="AR803" s="100"/>
      <c r="AS803" s="100"/>
      <c r="AT803" s="100"/>
      <c r="AU803" s="100"/>
    </row>
    <row r="804" spans="27:47">
      <c r="AA804" s="100"/>
      <c r="AB804" s="100"/>
      <c r="AC804" s="100"/>
      <c r="AD804" s="100"/>
      <c r="AE804" s="100"/>
      <c r="AG804" s="101"/>
      <c r="AN804" s="100"/>
      <c r="AO804" s="100"/>
      <c r="AP804" s="100"/>
      <c r="AQ804" s="100"/>
      <c r="AR804" s="100"/>
      <c r="AS804" s="100"/>
      <c r="AT804" s="100"/>
      <c r="AU804" s="100"/>
    </row>
    <row r="805" spans="27:47">
      <c r="AA805" s="100"/>
      <c r="AB805" s="100"/>
      <c r="AC805" s="100"/>
      <c r="AD805" s="100"/>
      <c r="AE805" s="100"/>
      <c r="AG805" s="101"/>
      <c r="AN805" s="100"/>
      <c r="AO805" s="100"/>
      <c r="AP805" s="100"/>
      <c r="AQ805" s="100"/>
      <c r="AR805" s="100"/>
      <c r="AS805" s="100"/>
      <c r="AT805" s="100"/>
      <c r="AU805" s="100"/>
    </row>
    <row r="806" spans="27:47">
      <c r="AA806" s="100"/>
      <c r="AB806" s="100"/>
      <c r="AC806" s="100"/>
      <c r="AD806" s="100"/>
      <c r="AE806" s="100"/>
      <c r="AG806" s="101"/>
      <c r="AN806" s="100"/>
      <c r="AO806" s="100"/>
      <c r="AP806" s="100"/>
      <c r="AQ806" s="100"/>
      <c r="AR806" s="100"/>
      <c r="AS806" s="100"/>
      <c r="AT806" s="100"/>
      <c r="AU806" s="100"/>
    </row>
    <row r="807" spans="27:47">
      <c r="AA807" s="100"/>
      <c r="AB807" s="100"/>
      <c r="AC807" s="100"/>
      <c r="AD807" s="100"/>
      <c r="AE807" s="100"/>
      <c r="AG807" s="101"/>
      <c r="AN807" s="100"/>
      <c r="AO807" s="100"/>
      <c r="AP807" s="100"/>
      <c r="AQ807" s="100"/>
      <c r="AR807" s="100"/>
      <c r="AS807" s="100"/>
      <c r="AT807" s="100"/>
      <c r="AU807" s="100"/>
    </row>
    <row r="808" spans="27:47">
      <c r="AA808" s="100"/>
      <c r="AB808" s="100"/>
      <c r="AC808" s="100"/>
      <c r="AD808" s="100"/>
      <c r="AE808" s="100"/>
      <c r="AG808" s="101"/>
      <c r="AN808" s="100"/>
      <c r="AO808" s="100"/>
      <c r="AP808" s="100"/>
      <c r="AQ808" s="100"/>
      <c r="AR808" s="100"/>
      <c r="AS808" s="100"/>
      <c r="AT808" s="100"/>
      <c r="AU808" s="100"/>
    </row>
    <row r="809" spans="27:47">
      <c r="AA809" s="100"/>
      <c r="AB809" s="100"/>
      <c r="AC809" s="100"/>
      <c r="AD809" s="100"/>
      <c r="AE809" s="100"/>
      <c r="AG809" s="101"/>
      <c r="AN809" s="100"/>
      <c r="AO809" s="100"/>
      <c r="AP809" s="100"/>
      <c r="AQ809" s="100"/>
      <c r="AR809" s="100"/>
      <c r="AS809" s="100"/>
      <c r="AT809" s="100"/>
      <c r="AU809" s="100"/>
    </row>
    <row r="810" spans="27:47">
      <c r="AA810" s="100"/>
      <c r="AB810" s="100"/>
      <c r="AC810" s="100"/>
      <c r="AD810" s="100"/>
      <c r="AE810" s="100"/>
      <c r="AG810" s="101"/>
      <c r="AN810" s="100"/>
      <c r="AO810" s="100"/>
      <c r="AP810" s="100"/>
      <c r="AQ810" s="100"/>
      <c r="AR810" s="100"/>
      <c r="AS810" s="100"/>
      <c r="AT810" s="100"/>
      <c r="AU810" s="100"/>
    </row>
    <row r="811" spans="27:47">
      <c r="AA811" s="100"/>
      <c r="AB811" s="100"/>
      <c r="AC811" s="100"/>
      <c r="AD811" s="100"/>
      <c r="AE811" s="100"/>
      <c r="AG811" s="101"/>
      <c r="AN811" s="100"/>
      <c r="AO811" s="100"/>
      <c r="AP811" s="100"/>
      <c r="AQ811" s="100"/>
      <c r="AR811" s="100"/>
      <c r="AS811" s="100"/>
      <c r="AT811" s="100"/>
      <c r="AU811" s="100"/>
    </row>
    <row r="812" spans="27:47">
      <c r="AA812" s="100"/>
      <c r="AB812" s="100"/>
      <c r="AC812" s="100"/>
      <c r="AD812" s="100"/>
      <c r="AE812" s="100"/>
      <c r="AG812" s="101"/>
      <c r="AN812" s="100"/>
      <c r="AO812" s="100"/>
      <c r="AP812" s="100"/>
      <c r="AQ812" s="100"/>
      <c r="AR812" s="100"/>
      <c r="AS812" s="100"/>
      <c r="AT812" s="100"/>
      <c r="AU812" s="100"/>
    </row>
    <row r="813" spans="27:47">
      <c r="AA813" s="100"/>
      <c r="AB813" s="100"/>
      <c r="AC813" s="100"/>
      <c r="AD813" s="100"/>
      <c r="AE813" s="100"/>
      <c r="AG813" s="101"/>
      <c r="AN813" s="100"/>
      <c r="AO813" s="100"/>
      <c r="AP813" s="100"/>
      <c r="AQ813" s="100"/>
      <c r="AR813" s="100"/>
      <c r="AS813" s="100"/>
      <c r="AT813" s="100"/>
      <c r="AU813" s="100"/>
    </row>
    <row r="814" spans="27:47">
      <c r="AA814" s="100"/>
      <c r="AB814" s="100"/>
      <c r="AC814" s="100"/>
      <c r="AD814" s="100"/>
      <c r="AE814" s="100"/>
      <c r="AG814" s="101"/>
      <c r="AN814" s="100"/>
      <c r="AO814" s="100"/>
      <c r="AP814" s="100"/>
      <c r="AQ814" s="100"/>
      <c r="AR814" s="100"/>
      <c r="AS814" s="100"/>
      <c r="AT814" s="100"/>
      <c r="AU814" s="100"/>
    </row>
    <row r="815" spans="27:47">
      <c r="AA815" s="100"/>
      <c r="AB815" s="100"/>
      <c r="AC815" s="100"/>
      <c r="AD815" s="100"/>
      <c r="AE815" s="100"/>
      <c r="AG815" s="101"/>
      <c r="AN815" s="100"/>
      <c r="AO815" s="100"/>
      <c r="AP815" s="100"/>
      <c r="AQ815" s="100"/>
      <c r="AR815" s="100"/>
      <c r="AS815" s="100"/>
      <c r="AT815" s="100"/>
      <c r="AU815" s="100"/>
    </row>
    <row r="816" spans="27:47">
      <c r="AA816" s="100"/>
      <c r="AB816" s="100"/>
      <c r="AC816" s="100"/>
      <c r="AD816" s="100"/>
      <c r="AE816" s="100"/>
      <c r="AG816" s="101"/>
      <c r="AN816" s="100"/>
      <c r="AO816" s="100"/>
      <c r="AP816" s="100"/>
      <c r="AQ816" s="100"/>
      <c r="AR816" s="100"/>
      <c r="AS816" s="100"/>
      <c r="AT816" s="100"/>
      <c r="AU816" s="100"/>
    </row>
    <row r="817" spans="27:64">
      <c r="AA817" s="100"/>
      <c r="AB817" s="100"/>
      <c r="AC817" s="100"/>
      <c r="AD817" s="100"/>
      <c r="AE817" s="100"/>
      <c r="AG817" s="101"/>
      <c r="AN817" s="100"/>
      <c r="AO817" s="100"/>
      <c r="AP817" s="100"/>
      <c r="AQ817" s="100"/>
      <c r="AR817" s="100"/>
      <c r="AS817" s="100"/>
      <c r="AT817" s="100"/>
      <c r="AU817" s="100"/>
    </row>
    <row r="818" spans="27:64">
      <c r="AA818" s="100"/>
      <c r="AB818" s="100"/>
      <c r="AC818" s="100"/>
      <c r="AD818" s="100"/>
      <c r="AE818" s="100"/>
      <c r="AG818" s="101"/>
      <c r="AN818" s="100"/>
      <c r="AO818" s="100"/>
      <c r="AP818" s="100"/>
      <c r="AQ818" s="100"/>
      <c r="AR818" s="100"/>
      <c r="AS818" s="100"/>
      <c r="AT818" s="100"/>
      <c r="AU818" s="100"/>
    </row>
    <row r="819" spans="27:64">
      <c r="AA819" s="100"/>
      <c r="AB819" s="100"/>
      <c r="AC819" s="100"/>
      <c r="AD819" s="100"/>
      <c r="AE819" s="100"/>
      <c r="AG819" s="101"/>
      <c r="AN819" s="100"/>
      <c r="AO819" s="100"/>
      <c r="AP819" s="100"/>
      <c r="AQ819" s="100"/>
      <c r="AR819" s="100"/>
      <c r="AS819" s="100"/>
      <c r="AT819" s="100"/>
      <c r="AU819" s="100"/>
    </row>
    <row r="820" spans="27:64">
      <c r="AA820" s="100"/>
      <c r="AB820" s="100"/>
      <c r="AC820" s="100"/>
      <c r="AD820" s="100"/>
      <c r="AE820" s="100"/>
      <c r="AG820" s="101"/>
      <c r="AN820" s="100"/>
      <c r="AO820" s="100"/>
      <c r="AP820" s="100"/>
      <c r="AQ820" s="100"/>
      <c r="AR820" s="100"/>
      <c r="AS820" s="100"/>
      <c r="AT820" s="100"/>
      <c r="AU820" s="100"/>
      <c r="AV820" s="100"/>
      <c r="AW820" s="100"/>
      <c r="AX820" s="100"/>
      <c r="AY820" s="100"/>
      <c r="AZ820" s="100"/>
      <c r="BA820" s="100"/>
      <c r="BB820" s="100"/>
      <c r="BC820" s="100"/>
      <c r="BD820" s="100"/>
      <c r="BE820" s="100"/>
      <c r="BF820" s="100"/>
      <c r="BG820" s="100"/>
      <c r="BH820" s="100"/>
      <c r="BI820" s="100"/>
      <c r="BJ820" s="100"/>
      <c r="BK820" s="100"/>
      <c r="BL820" s="100"/>
    </row>
    <row r="821" spans="27:64">
      <c r="AA821" s="100"/>
      <c r="AB821" s="100"/>
      <c r="AC821" s="100"/>
      <c r="AD821" s="100"/>
      <c r="AE821" s="100"/>
      <c r="AG821" s="101"/>
      <c r="AN821" s="100"/>
      <c r="AO821" s="100"/>
      <c r="AP821" s="100"/>
      <c r="AQ821" s="100"/>
      <c r="AR821" s="100"/>
      <c r="AS821" s="100"/>
      <c r="AT821" s="100"/>
      <c r="AU821" s="100"/>
      <c r="AV821" s="100"/>
      <c r="AW821" s="65"/>
      <c r="AX821" s="102"/>
      <c r="AY821" s="100"/>
      <c r="AZ821" s="100"/>
      <c r="BA821" s="100"/>
      <c r="BB821" s="100"/>
      <c r="BC821" s="100"/>
      <c r="BD821" s="100"/>
      <c r="BE821" s="100"/>
      <c r="BF821" s="100"/>
      <c r="BG821" s="100"/>
      <c r="BH821" s="100"/>
      <c r="BI821" s="100"/>
      <c r="BJ821" s="100"/>
      <c r="BK821" s="100"/>
      <c r="BL821" s="100"/>
    </row>
    <row r="822" spans="27:64">
      <c r="AA822" s="100"/>
      <c r="AB822" s="100"/>
      <c r="AC822" s="100"/>
      <c r="AD822" s="100"/>
      <c r="AE822" s="100"/>
      <c r="AG822" s="101"/>
      <c r="AN822" s="100"/>
      <c r="AO822" s="100"/>
      <c r="AP822" s="100"/>
      <c r="AQ822" s="100"/>
      <c r="AR822" s="100"/>
      <c r="AS822" s="100"/>
      <c r="AT822" s="100"/>
      <c r="AU822" s="100"/>
    </row>
    <row r="823" spans="27:64">
      <c r="AA823" s="100"/>
      <c r="AB823" s="100"/>
      <c r="AC823" s="100"/>
      <c r="AD823" s="100"/>
      <c r="AE823" s="100"/>
      <c r="AG823" s="101"/>
      <c r="AN823" s="100"/>
      <c r="AO823" s="100"/>
      <c r="AP823" s="100"/>
      <c r="AQ823" s="100"/>
      <c r="AR823" s="100"/>
      <c r="AS823" s="100"/>
      <c r="AT823" s="100"/>
      <c r="AU823" s="100"/>
    </row>
    <row r="824" spans="27:64">
      <c r="AA824" s="100"/>
      <c r="AB824" s="100"/>
      <c r="AC824" s="100"/>
      <c r="AD824" s="100"/>
      <c r="AE824" s="100"/>
      <c r="AG824" s="101"/>
      <c r="AN824" s="100"/>
      <c r="AO824" s="100"/>
      <c r="AP824" s="100"/>
      <c r="AQ824" s="100"/>
      <c r="AR824" s="100"/>
      <c r="AS824" s="100"/>
      <c r="AT824" s="100"/>
      <c r="AU824" s="100"/>
    </row>
    <row r="825" spans="27:64">
      <c r="AA825" s="100"/>
      <c r="AB825" s="100"/>
      <c r="AC825" s="100"/>
      <c r="AD825" s="100"/>
      <c r="AE825" s="100"/>
      <c r="AG825" s="101"/>
      <c r="AN825" s="100"/>
      <c r="AO825" s="100"/>
      <c r="AP825" s="100"/>
      <c r="AQ825" s="100"/>
      <c r="AR825" s="100"/>
      <c r="AS825" s="100"/>
      <c r="AT825" s="100"/>
      <c r="AU825" s="100"/>
    </row>
    <row r="826" spans="27:64">
      <c r="AA826" s="100"/>
      <c r="AB826" s="100"/>
      <c r="AC826" s="100"/>
      <c r="AD826" s="100"/>
      <c r="AE826" s="100"/>
      <c r="AG826" s="101"/>
      <c r="AN826" s="100"/>
      <c r="AO826" s="100"/>
      <c r="AP826" s="100"/>
      <c r="AQ826" s="100"/>
      <c r="AR826" s="100"/>
      <c r="AS826" s="100"/>
      <c r="AT826" s="100"/>
      <c r="AU826" s="100"/>
    </row>
    <row r="827" spans="27:64">
      <c r="AA827" s="100"/>
      <c r="AB827" s="100"/>
      <c r="AC827" s="100"/>
      <c r="AD827" s="100"/>
      <c r="AE827" s="100"/>
      <c r="AG827" s="101"/>
      <c r="AN827" s="100"/>
      <c r="AO827" s="100"/>
      <c r="AP827" s="100"/>
      <c r="AQ827" s="100"/>
      <c r="AR827" s="100"/>
      <c r="AS827" s="100"/>
      <c r="AT827" s="100"/>
      <c r="AU827" s="100"/>
    </row>
    <row r="828" spans="27:64">
      <c r="AA828" s="100"/>
      <c r="AB828" s="100"/>
      <c r="AC828" s="100"/>
      <c r="AD828" s="100"/>
      <c r="AE828" s="100"/>
      <c r="AG828" s="101"/>
      <c r="AN828" s="100"/>
      <c r="AO828" s="100"/>
      <c r="AP828" s="100"/>
      <c r="AQ828" s="100"/>
      <c r="AR828" s="100"/>
      <c r="AS828" s="100"/>
      <c r="AT828" s="100"/>
      <c r="AU828" s="100"/>
    </row>
    <row r="829" spans="27:64">
      <c r="AA829" s="100"/>
      <c r="AB829" s="100"/>
      <c r="AC829" s="100"/>
      <c r="AD829" s="100"/>
      <c r="AE829" s="100"/>
      <c r="AG829" s="101"/>
      <c r="AN829" s="100"/>
      <c r="AO829" s="100"/>
      <c r="AP829" s="100"/>
      <c r="AQ829" s="100"/>
      <c r="AR829" s="100"/>
      <c r="AS829" s="100"/>
      <c r="AT829" s="100"/>
      <c r="AU829" s="100"/>
    </row>
    <row r="830" spans="27:64">
      <c r="AA830" s="100"/>
      <c r="AB830" s="100"/>
      <c r="AC830" s="100"/>
      <c r="AD830" s="100"/>
      <c r="AE830" s="100"/>
      <c r="AG830" s="101"/>
      <c r="AN830" s="100"/>
      <c r="AO830" s="100"/>
      <c r="AP830" s="100"/>
      <c r="AQ830" s="100"/>
      <c r="AR830" s="100"/>
      <c r="AS830" s="100"/>
      <c r="AT830" s="100"/>
      <c r="AU830" s="100"/>
    </row>
    <row r="831" spans="27:64">
      <c r="AA831" s="100"/>
      <c r="AB831" s="100"/>
      <c r="AC831" s="100"/>
      <c r="AD831" s="100"/>
      <c r="AE831" s="100"/>
      <c r="AG831" s="101"/>
      <c r="AN831" s="100"/>
      <c r="AO831" s="100"/>
      <c r="AP831" s="100"/>
      <c r="AQ831" s="100"/>
      <c r="AR831" s="100"/>
      <c r="AS831" s="100"/>
      <c r="AT831" s="100"/>
      <c r="AU831" s="100"/>
    </row>
    <row r="832" spans="27:64">
      <c r="AA832" s="100"/>
      <c r="AB832" s="100"/>
      <c r="AC832" s="100"/>
      <c r="AD832" s="100"/>
      <c r="AE832" s="100"/>
      <c r="AG832" s="101"/>
      <c r="AN832" s="100"/>
      <c r="AO832" s="100"/>
      <c r="AP832" s="100"/>
      <c r="AQ832" s="100"/>
      <c r="AR832" s="100"/>
      <c r="AS832" s="100"/>
      <c r="AT832" s="100"/>
      <c r="AU832" s="100"/>
      <c r="AV832" s="100"/>
      <c r="AW832" s="65"/>
      <c r="AX832" s="102"/>
    </row>
    <row r="833" spans="27:47">
      <c r="AA833" s="100"/>
      <c r="AB833" s="100"/>
      <c r="AC833" s="100"/>
      <c r="AD833" s="100"/>
      <c r="AE833" s="100"/>
      <c r="AG833" s="101"/>
      <c r="AN833" s="100"/>
      <c r="AO833" s="100"/>
      <c r="AP833" s="100"/>
      <c r="AQ833" s="100"/>
      <c r="AR833" s="100"/>
      <c r="AS833" s="100"/>
      <c r="AT833" s="100"/>
      <c r="AU833" s="100"/>
    </row>
    <row r="834" spans="27:47">
      <c r="AA834" s="100"/>
      <c r="AB834" s="100"/>
      <c r="AC834" s="100"/>
      <c r="AD834" s="100"/>
      <c r="AE834" s="100"/>
      <c r="AG834" s="101"/>
      <c r="AN834" s="100"/>
      <c r="AO834" s="100"/>
      <c r="AP834" s="100"/>
      <c r="AQ834" s="100"/>
      <c r="AR834" s="100"/>
      <c r="AS834" s="100"/>
      <c r="AT834" s="100"/>
      <c r="AU834" s="100"/>
    </row>
    <row r="835" spans="27:47">
      <c r="AA835" s="100"/>
      <c r="AB835" s="100"/>
      <c r="AC835" s="100"/>
      <c r="AD835" s="100"/>
      <c r="AE835" s="100"/>
      <c r="AG835" s="101"/>
      <c r="AN835" s="100"/>
      <c r="AO835" s="100"/>
      <c r="AP835" s="100"/>
      <c r="AQ835" s="100"/>
      <c r="AR835" s="100"/>
      <c r="AS835" s="100"/>
      <c r="AT835" s="100"/>
      <c r="AU835" s="100"/>
    </row>
    <row r="836" spans="27:47">
      <c r="AA836" s="100"/>
      <c r="AB836" s="100"/>
      <c r="AC836" s="100"/>
      <c r="AD836" s="100"/>
      <c r="AE836" s="100"/>
      <c r="AG836" s="101"/>
      <c r="AN836" s="100"/>
      <c r="AO836" s="100"/>
      <c r="AP836" s="100"/>
      <c r="AQ836" s="100"/>
      <c r="AR836" s="100"/>
      <c r="AS836" s="100"/>
      <c r="AT836" s="100"/>
      <c r="AU836" s="100"/>
    </row>
    <row r="837" spans="27:47">
      <c r="AA837" s="100"/>
      <c r="AB837" s="100"/>
      <c r="AC837" s="100"/>
      <c r="AD837" s="100"/>
      <c r="AE837" s="100"/>
      <c r="AG837" s="101"/>
      <c r="AN837" s="100"/>
      <c r="AO837" s="100"/>
      <c r="AP837" s="100"/>
      <c r="AQ837" s="100"/>
      <c r="AR837" s="100"/>
      <c r="AS837" s="100"/>
      <c r="AT837" s="100"/>
      <c r="AU837" s="100"/>
    </row>
    <row r="838" spans="27:47">
      <c r="AA838" s="100"/>
      <c r="AB838" s="100"/>
      <c r="AC838" s="100"/>
      <c r="AD838" s="100"/>
      <c r="AE838" s="100"/>
      <c r="AG838" s="101"/>
      <c r="AN838" s="100"/>
      <c r="AO838" s="100"/>
      <c r="AP838" s="100"/>
      <c r="AQ838" s="100"/>
      <c r="AR838" s="100"/>
      <c r="AS838" s="100"/>
      <c r="AT838" s="100"/>
      <c r="AU838" s="100"/>
    </row>
    <row r="839" spans="27:47">
      <c r="AA839" s="100"/>
      <c r="AB839" s="100"/>
      <c r="AC839" s="100"/>
      <c r="AD839" s="100"/>
      <c r="AE839" s="100"/>
      <c r="AG839" s="101"/>
      <c r="AN839" s="100"/>
      <c r="AO839" s="100"/>
      <c r="AP839" s="100"/>
      <c r="AQ839" s="100"/>
      <c r="AR839" s="100"/>
      <c r="AS839" s="100"/>
      <c r="AT839" s="100"/>
      <c r="AU839" s="100"/>
    </row>
    <row r="840" spans="27:47">
      <c r="AA840" s="100"/>
      <c r="AB840" s="100"/>
      <c r="AC840" s="100"/>
      <c r="AD840" s="100"/>
      <c r="AE840" s="100"/>
      <c r="AG840" s="101"/>
      <c r="AN840" s="100"/>
      <c r="AO840" s="100"/>
      <c r="AP840" s="100"/>
      <c r="AQ840" s="100"/>
      <c r="AR840" s="100"/>
      <c r="AS840" s="100"/>
      <c r="AT840" s="100"/>
      <c r="AU840" s="100"/>
    </row>
    <row r="841" spans="27:47">
      <c r="AA841" s="100"/>
      <c r="AB841" s="100"/>
      <c r="AC841" s="100"/>
      <c r="AD841" s="100"/>
      <c r="AE841" s="100"/>
      <c r="AG841" s="101"/>
      <c r="AN841" s="100"/>
      <c r="AO841" s="100"/>
      <c r="AP841" s="100"/>
      <c r="AQ841" s="100"/>
      <c r="AR841" s="100"/>
      <c r="AS841" s="100"/>
      <c r="AT841" s="100"/>
      <c r="AU841" s="100"/>
    </row>
    <row r="842" spans="27:47">
      <c r="AA842" s="100"/>
      <c r="AB842" s="100"/>
      <c r="AC842" s="100"/>
      <c r="AD842" s="100"/>
      <c r="AE842" s="100"/>
      <c r="AG842" s="101"/>
      <c r="AN842" s="100"/>
      <c r="AO842" s="100"/>
      <c r="AP842" s="100"/>
      <c r="AQ842" s="100"/>
      <c r="AR842" s="100"/>
      <c r="AS842" s="100"/>
      <c r="AT842" s="100"/>
      <c r="AU842" s="100"/>
    </row>
    <row r="843" spans="27:47">
      <c r="AA843" s="100"/>
      <c r="AB843" s="100"/>
      <c r="AC843" s="100"/>
      <c r="AD843" s="100"/>
      <c r="AE843" s="100"/>
      <c r="AG843" s="101"/>
      <c r="AN843" s="100"/>
      <c r="AO843" s="100"/>
      <c r="AP843" s="100"/>
      <c r="AQ843" s="100"/>
      <c r="AR843" s="100"/>
      <c r="AS843" s="100"/>
      <c r="AT843" s="100"/>
      <c r="AU843" s="100"/>
    </row>
    <row r="844" spans="27:47">
      <c r="AA844" s="100"/>
      <c r="AB844" s="100"/>
      <c r="AC844" s="100"/>
      <c r="AD844" s="100"/>
      <c r="AE844" s="100"/>
      <c r="AG844" s="101"/>
      <c r="AN844" s="100"/>
      <c r="AO844" s="100"/>
      <c r="AP844" s="100"/>
      <c r="AQ844" s="100"/>
      <c r="AR844" s="100"/>
      <c r="AS844" s="100"/>
      <c r="AT844" s="100"/>
      <c r="AU844" s="100"/>
    </row>
    <row r="845" spans="27:47">
      <c r="AA845" s="100"/>
      <c r="AB845" s="100"/>
      <c r="AC845" s="100"/>
      <c r="AD845" s="100"/>
      <c r="AE845" s="100"/>
      <c r="AG845" s="101"/>
      <c r="AN845" s="100"/>
      <c r="AO845" s="100"/>
      <c r="AP845" s="100"/>
      <c r="AQ845" s="100"/>
      <c r="AR845" s="100"/>
      <c r="AS845" s="100"/>
      <c r="AT845" s="100"/>
      <c r="AU845" s="100"/>
    </row>
    <row r="846" spans="27:47">
      <c r="AA846" s="100"/>
      <c r="AB846" s="100"/>
      <c r="AC846" s="100"/>
      <c r="AD846" s="100"/>
      <c r="AE846" s="100"/>
      <c r="AG846" s="101"/>
      <c r="AN846" s="100"/>
      <c r="AO846" s="100"/>
      <c r="AP846" s="100"/>
      <c r="AQ846" s="100"/>
      <c r="AR846" s="100"/>
      <c r="AS846" s="100"/>
      <c r="AT846" s="100"/>
      <c r="AU846" s="100"/>
    </row>
    <row r="847" spans="27:47">
      <c r="AA847" s="100"/>
      <c r="AB847" s="100"/>
      <c r="AC847" s="100"/>
      <c r="AD847" s="100"/>
      <c r="AE847" s="100"/>
      <c r="AG847" s="101"/>
      <c r="AN847" s="100"/>
      <c r="AO847" s="100"/>
      <c r="AP847" s="100"/>
      <c r="AQ847" s="100"/>
      <c r="AR847" s="100"/>
      <c r="AS847" s="100"/>
      <c r="AT847" s="100"/>
      <c r="AU847" s="100"/>
    </row>
    <row r="848" spans="27:47">
      <c r="AA848" s="100"/>
      <c r="AB848" s="100"/>
      <c r="AC848" s="100"/>
      <c r="AD848" s="100"/>
      <c r="AE848" s="100"/>
      <c r="AG848" s="101"/>
      <c r="AN848" s="100"/>
      <c r="AO848" s="100"/>
      <c r="AP848" s="100"/>
      <c r="AQ848" s="100"/>
      <c r="AR848" s="100"/>
      <c r="AS848" s="100"/>
      <c r="AT848" s="100"/>
      <c r="AU848" s="100"/>
    </row>
    <row r="849" spans="27:47">
      <c r="AA849" s="100"/>
      <c r="AB849" s="100"/>
      <c r="AC849" s="100"/>
      <c r="AD849" s="100"/>
      <c r="AE849" s="100"/>
      <c r="AG849" s="101"/>
      <c r="AN849" s="100"/>
      <c r="AO849" s="100"/>
      <c r="AP849" s="100"/>
      <c r="AQ849" s="100"/>
      <c r="AR849" s="100"/>
      <c r="AS849" s="100"/>
      <c r="AT849" s="100"/>
      <c r="AU849" s="100"/>
    </row>
    <row r="850" spans="27:47">
      <c r="AA850" s="100"/>
      <c r="AB850" s="100"/>
      <c r="AC850" s="100"/>
      <c r="AD850" s="100"/>
      <c r="AE850" s="100"/>
      <c r="AG850" s="101"/>
      <c r="AN850" s="100"/>
      <c r="AO850" s="100"/>
      <c r="AP850" s="100"/>
      <c r="AQ850" s="100"/>
      <c r="AR850" s="100"/>
      <c r="AS850" s="100"/>
      <c r="AT850" s="100"/>
      <c r="AU850" s="100"/>
    </row>
    <row r="851" spans="27:47">
      <c r="AA851" s="100"/>
      <c r="AB851" s="100"/>
      <c r="AC851" s="100"/>
      <c r="AD851" s="100"/>
      <c r="AE851" s="100"/>
      <c r="AG851" s="101"/>
      <c r="AN851" s="100"/>
      <c r="AO851" s="100"/>
      <c r="AP851" s="100"/>
      <c r="AQ851" s="100"/>
      <c r="AR851" s="100"/>
      <c r="AS851" s="100"/>
      <c r="AT851" s="100"/>
      <c r="AU851" s="100"/>
    </row>
    <row r="852" spans="27:47">
      <c r="AA852" s="100"/>
      <c r="AB852" s="100"/>
      <c r="AC852" s="100"/>
      <c r="AD852" s="100"/>
      <c r="AE852" s="100"/>
      <c r="AG852" s="101"/>
      <c r="AN852" s="100"/>
      <c r="AO852" s="100"/>
      <c r="AP852" s="100"/>
      <c r="AQ852" s="100"/>
      <c r="AR852" s="100"/>
      <c r="AS852" s="100"/>
      <c r="AT852" s="100"/>
      <c r="AU852" s="100"/>
    </row>
    <row r="853" spans="27:47">
      <c r="AA853" s="100"/>
      <c r="AB853" s="100"/>
      <c r="AC853" s="100"/>
      <c r="AD853" s="100"/>
      <c r="AE853" s="100"/>
      <c r="AG853" s="101"/>
      <c r="AN853" s="100"/>
      <c r="AO853" s="100"/>
      <c r="AP853" s="100"/>
      <c r="AQ853" s="100"/>
      <c r="AR853" s="100"/>
      <c r="AS853" s="100"/>
      <c r="AT853" s="100"/>
      <c r="AU853" s="100"/>
    </row>
    <row r="854" spans="27:47">
      <c r="AA854" s="100"/>
      <c r="AB854" s="100"/>
      <c r="AC854" s="100"/>
      <c r="AD854" s="100"/>
      <c r="AE854" s="100"/>
      <c r="AG854" s="101"/>
      <c r="AN854" s="100"/>
      <c r="AO854" s="100"/>
      <c r="AP854" s="100"/>
      <c r="AQ854" s="100"/>
      <c r="AR854" s="100"/>
      <c r="AS854" s="100"/>
      <c r="AT854" s="100"/>
      <c r="AU854" s="100"/>
    </row>
    <row r="855" spans="27:47">
      <c r="AA855" s="100"/>
      <c r="AB855" s="100"/>
      <c r="AC855" s="100"/>
      <c r="AD855" s="100"/>
      <c r="AE855" s="100"/>
      <c r="AG855" s="101"/>
      <c r="AN855" s="100"/>
      <c r="AO855" s="100"/>
      <c r="AP855" s="100"/>
      <c r="AQ855" s="100"/>
      <c r="AR855" s="100"/>
      <c r="AS855" s="100"/>
      <c r="AT855" s="100"/>
      <c r="AU855" s="100"/>
    </row>
    <row r="856" spans="27:47">
      <c r="AA856" s="100"/>
      <c r="AB856" s="100"/>
      <c r="AC856" s="100"/>
      <c r="AD856" s="100"/>
      <c r="AE856" s="100"/>
      <c r="AG856" s="101"/>
      <c r="AN856" s="100"/>
      <c r="AO856" s="100"/>
      <c r="AP856" s="100"/>
      <c r="AQ856" s="100"/>
      <c r="AR856" s="100"/>
      <c r="AS856" s="100"/>
      <c r="AT856" s="100"/>
      <c r="AU856" s="100"/>
    </row>
    <row r="857" spans="27:47">
      <c r="AA857" s="100"/>
      <c r="AB857" s="100"/>
      <c r="AC857" s="100"/>
      <c r="AD857" s="100"/>
      <c r="AE857" s="100"/>
      <c r="AG857" s="101"/>
      <c r="AN857" s="100"/>
      <c r="AO857" s="100"/>
      <c r="AP857" s="100"/>
      <c r="AQ857" s="100"/>
      <c r="AR857" s="100"/>
      <c r="AS857" s="100"/>
      <c r="AT857" s="100"/>
      <c r="AU857" s="100"/>
    </row>
    <row r="858" spans="27:47">
      <c r="AA858" s="100"/>
      <c r="AB858" s="100"/>
      <c r="AC858" s="100"/>
      <c r="AD858" s="100"/>
      <c r="AE858" s="100"/>
      <c r="AG858" s="101"/>
      <c r="AN858" s="100"/>
      <c r="AO858" s="100"/>
      <c r="AP858" s="100"/>
      <c r="AQ858" s="100"/>
      <c r="AR858" s="100"/>
      <c r="AS858" s="100"/>
      <c r="AT858" s="100"/>
      <c r="AU858" s="100"/>
    </row>
    <row r="859" spans="27:47">
      <c r="AA859" s="100"/>
      <c r="AB859" s="100"/>
      <c r="AC859" s="100"/>
      <c r="AD859" s="100"/>
      <c r="AE859" s="100"/>
      <c r="AG859" s="101"/>
      <c r="AN859" s="100"/>
      <c r="AO859" s="100"/>
      <c r="AP859" s="100"/>
      <c r="AQ859" s="100"/>
      <c r="AR859" s="100"/>
      <c r="AS859" s="100"/>
      <c r="AT859" s="100"/>
      <c r="AU859" s="100"/>
    </row>
    <row r="860" spans="27:47">
      <c r="AA860" s="100"/>
      <c r="AB860" s="100"/>
      <c r="AC860" s="100"/>
      <c r="AD860" s="100"/>
      <c r="AE860" s="100"/>
      <c r="AG860" s="101"/>
      <c r="AN860" s="100"/>
      <c r="AO860" s="100"/>
      <c r="AP860" s="100"/>
      <c r="AQ860" s="100"/>
      <c r="AR860" s="100"/>
      <c r="AS860" s="100"/>
      <c r="AT860" s="100"/>
      <c r="AU860" s="100"/>
    </row>
    <row r="861" spans="27:47">
      <c r="AA861" s="100"/>
      <c r="AB861" s="100"/>
      <c r="AC861" s="100"/>
      <c r="AD861" s="100"/>
      <c r="AE861" s="100"/>
      <c r="AG861" s="101"/>
      <c r="AN861" s="100"/>
      <c r="AO861" s="100"/>
      <c r="AP861" s="100"/>
      <c r="AQ861" s="100"/>
      <c r="AR861" s="100"/>
      <c r="AS861" s="100"/>
      <c r="AT861" s="100"/>
      <c r="AU861" s="100"/>
    </row>
    <row r="862" spans="27:47">
      <c r="AA862" s="100"/>
      <c r="AB862" s="100"/>
      <c r="AC862" s="100"/>
      <c r="AD862" s="100"/>
      <c r="AE862" s="100"/>
      <c r="AG862" s="101"/>
      <c r="AN862" s="100"/>
      <c r="AO862" s="100"/>
      <c r="AP862" s="100"/>
      <c r="AQ862" s="100"/>
      <c r="AR862" s="100"/>
      <c r="AS862" s="100"/>
      <c r="AT862" s="100"/>
      <c r="AU862" s="100"/>
    </row>
    <row r="863" spans="27:47">
      <c r="AA863" s="100"/>
      <c r="AB863" s="100"/>
      <c r="AC863" s="100"/>
      <c r="AD863" s="100"/>
      <c r="AE863" s="100"/>
      <c r="AG863" s="101"/>
      <c r="AN863" s="100"/>
      <c r="AO863" s="100"/>
      <c r="AP863" s="100"/>
      <c r="AQ863" s="100"/>
      <c r="AR863" s="100"/>
      <c r="AS863" s="100"/>
      <c r="AT863" s="100"/>
      <c r="AU863" s="100"/>
    </row>
    <row r="864" spans="27:47">
      <c r="AA864" s="100"/>
      <c r="AB864" s="100"/>
      <c r="AC864" s="100"/>
      <c r="AD864" s="100"/>
      <c r="AE864" s="100"/>
      <c r="AG864" s="101"/>
      <c r="AN864" s="100"/>
      <c r="AO864" s="100"/>
      <c r="AP864" s="100"/>
      <c r="AQ864" s="100"/>
      <c r="AR864" s="100"/>
      <c r="AS864" s="100"/>
      <c r="AT864" s="100"/>
      <c r="AU864" s="100"/>
    </row>
    <row r="865" spans="27:47">
      <c r="AA865" s="100"/>
      <c r="AB865" s="100"/>
      <c r="AC865" s="100"/>
      <c r="AD865" s="100"/>
      <c r="AE865" s="100"/>
      <c r="AG865" s="101"/>
      <c r="AN865" s="100"/>
      <c r="AO865" s="100"/>
      <c r="AP865" s="100"/>
      <c r="AQ865" s="100"/>
      <c r="AR865" s="100"/>
      <c r="AS865" s="100"/>
      <c r="AT865" s="100"/>
      <c r="AU865" s="100"/>
    </row>
    <row r="866" spans="27:47">
      <c r="AA866" s="100"/>
      <c r="AB866" s="100"/>
      <c r="AC866" s="100"/>
      <c r="AD866" s="100"/>
      <c r="AE866" s="100"/>
      <c r="AG866" s="101"/>
      <c r="AN866" s="100"/>
      <c r="AO866" s="100"/>
      <c r="AP866" s="100"/>
      <c r="AQ866" s="100"/>
      <c r="AR866" s="100"/>
      <c r="AS866" s="100"/>
      <c r="AT866" s="100"/>
      <c r="AU866" s="100"/>
    </row>
    <row r="867" spans="27:47">
      <c r="AA867" s="100"/>
      <c r="AB867" s="100"/>
      <c r="AC867" s="100"/>
      <c r="AD867" s="100"/>
      <c r="AE867" s="100"/>
      <c r="AG867" s="101"/>
      <c r="AN867" s="100"/>
      <c r="AO867" s="100"/>
      <c r="AP867" s="100"/>
      <c r="AQ867" s="100"/>
      <c r="AR867" s="100"/>
      <c r="AS867" s="100"/>
      <c r="AT867" s="100"/>
      <c r="AU867" s="100"/>
    </row>
    <row r="868" spans="27:47">
      <c r="AA868" s="100"/>
      <c r="AB868" s="100"/>
      <c r="AC868" s="100"/>
      <c r="AD868" s="100"/>
      <c r="AE868" s="100"/>
      <c r="AG868" s="101"/>
      <c r="AN868" s="100"/>
      <c r="AO868" s="100"/>
      <c r="AP868" s="100"/>
      <c r="AQ868" s="100"/>
      <c r="AR868" s="100"/>
      <c r="AS868" s="100"/>
      <c r="AT868" s="100"/>
      <c r="AU868" s="100"/>
    </row>
    <row r="869" spans="27:47">
      <c r="AA869" s="100"/>
      <c r="AB869" s="100"/>
      <c r="AC869" s="100"/>
      <c r="AD869" s="100"/>
      <c r="AE869" s="100"/>
      <c r="AG869" s="101"/>
      <c r="AN869" s="100"/>
      <c r="AO869" s="100"/>
      <c r="AP869" s="100"/>
      <c r="AQ869" s="100"/>
      <c r="AR869" s="100"/>
      <c r="AS869" s="100"/>
      <c r="AT869" s="100"/>
      <c r="AU869" s="100"/>
    </row>
    <row r="870" spans="27:47">
      <c r="AA870" s="100"/>
      <c r="AB870" s="100"/>
      <c r="AC870" s="100"/>
      <c r="AD870" s="100"/>
      <c r="AE870" s="100"/>
      <c r="AG870" s="101"/>
      <c r="AN870" s="100"/>
      <c r="AO870" s="100"/>
      <c r="AP870" s="100"/>
      <c r="AQ870" s="100"/>
      <c r="AR870" s="100"/>
      <c r="AS870" s="100"/>
      <c r="AT870" s="100"/>
      <c r="AU870" s="100"/>
    </row>
    <row r="871" spans="27:47">
      <c r="AA871" s="100"/>
      <c r="AB871" s="100"/>
      <c r="AC871" s="100"/>
      <c r="AD871" s="100"/>
      <c r="AE871" s="100"/>
      <c r="AG871" s="101"/>
      <c r="AN871" s="100"/>
      <c r="AO871" s="100"/>
      <c r="AP871" s="100"/>
      <c r="AQ871" s="100"/>
      <c r="AR871" s="100"/>
      <c r="AS871" s="100"/>
      <c r="AT871" s="100"/>
      <c r="AU871" s="100"/>
    </row>
    <row r="872" spans="27:47">
      <c r="AA872" s="100"/>
      <c r="AB872" s="100"/>
      <c r="AC872" s="100"/>
      <c r="AD872" s="100"/>
      <c r="AE872" s="100"/>
      <c r="AG872" s="101"/>
      <c r="AN872" s="100"/>
      <c r="AO872" s="100"/>
      <c r="AP872" s="100"/>
      <c r="AQ872" s="100"/>
      <c r="AR872" s="100"/>
      <c r="AS872" s="100"/>
      <c r="AT872" s="100"/>
      <c r="AU872" s="100"/>
    </row>
    <row r="873" spans="27:47">
      <c r="AA873" s="100"/>
      <c r="AB873" s="100"/>
      <c r="AC873" s="100"/>
      <c r="AD873" s="100"/>
      <c r="AE873" s="100"/>
      <c r="AG873" s="101"/>
      <c r="AN873" s="100"/>
      <c r="AO873" s="100"/>
      <c r="AP873" s="100"/>
      <c r="AQ873" s="100"/>
      <c r="AR873" s="100"/>
      <c r="AS873" s="100"/>
      <c r="AT873" s="100"/>
      <c r="AU873" s="100"/>
    </row>
    <row r="874" spans="27:47">
      <c r="AA874" s="100"/>
      <c r="AB874" s="100"/>
      <c r="AC874" s="100"/>
      <c r="AD874" s="100"/>
      <c r="AE874" s="100"/>
      <c r="AG874" s="101"/>
      <c r="AN874" s="100"/>
      <c r="AO874" s="100"/>
      <c r="AP874" s="100"/>
      <c r="AQ874" s="100"/>
      <c r="AR874" s="100"/>
      <c r="AS874" s="100"/>
      <c r="AT874" s="100"/>
      <c r="AU874" s="100"/>
    </row>
    <row r="875" spans="27:47">
      <c r="AA875" s="100"/>
      <c r="AB875" s="100"/>
      <c r="AC875" s="100"/>
      <c r="AD875" s="100"/>
      <c r="AE875" s="100"/>
      <c r="AG875" s="101"/>
      <c r="AN875" s="100"/>
      <c r="AO875" s="100"/>
      <c r="AP875" s="100"/>
      <c r="AQ875" s="100"/>
      <c r="AR875" s="100"/>
      <c r="AS875" s="100"/>
      <c r="AT875" s="100"/>
      <c r="AU875" s="100"/>
    </row>
    <row r="876" spans="27:47">
      <c r="AA876" s="100"/>
      <c r="AB876" s="100"/>
      <c r="AC876" s="100"/>
      <c r="AD876" s="100"/>
      <c r="AE876" s="100"/>
      <c r="AG876" s="101"/>
      <c r="AN876" s="100"/>
      <c r="AO876" s="100"/>
      <c r="AP876" s="100"/>
      <c r="AQ876" s="100"/>
      <c r="AR876" s="100"/>
      <c r="AS876" s="100"/>
      <c r="AT876" s="100"/>
      <c r="AU876" s="100"/>
    </row>
    <row r="877" spans="27:47">
      <c r="AA877" s="100"/>
      <c r="AB877" s="100"/>
      <c r="AC877" s="100"/>
      <c r="AD877" s="100"/>
      <c r="AE877" s="100"/>
      <c r="AG877" s="101"/>
      <c r="AN877" s="100"/>
      <c r="AO877" s="100"/>
      <c r="AP877" s="100"/>
      <c r="AQ877" s="100"/>
      <c r="AR877" s="100"/>
      <c r="AS877" s="100"/>
      <c r="AT877" s="100"/>
      <c r="AU877" s="100"/>
    </row>
    <row r="878" spans="27:47">
      <c r="AA878" s="100"/>
      <c r="AB878" s="100"/>
      <c r="AC878" s="100"/>
      <c r="AD878" s="100"/>
      <c r="AE878" s="100"/>
      <c r="AG878" s="101"/>
      <c r="AN878" s="100"/>
      <c r="AO878" s="100"/>
      <c r="AP878" s="100"/>
      <c r="AQ878" s="100"/>
      <c r="AR878" s="100"/>
      <c r="AS878" s="100"/>
      <c r="AT878" s="100"/>
      <c r="AU878" s="100"/>
    </row>
    <row r="879" spans="27:47">
      <c r="AA879" s="100"/>
      <c r="AB879" s="100"/>
      <c r="AC879" s="100"/>
      <c r="AD879" s="100"/>
      <c r="AE879" s="100"/>
      <c r="AG879" s="101"/>
      <c r="AN879" s="100"/>
      <c r="AO879" s="100"/>
      <c r="AP879" s="100"/>
      <c r="AQ879" s="100"/>
      <c r="AR879" s="100"/>
      <c r="AS879" s="100"/>
      <c r="AT879" s="100"/>
      <c r="AU879" s="100"/>
    </row>
    <row r="880" spans="27:47">
      <c r="AA880" s="100"/>
      <c r="AB880" s="100"/>
      <c r="AC880" s="100"/>
      <c r="AD880" s="100"/>
      <c r="AE880" s="100"/>
      <c r="AG880" s="101"/>
      <c r="AN880" s="100"/>
      <c r="AO880" s="100"/>
      <c r="AP880" s="100"/>
      <c r="AQ880" s="100"/>
      <c r="AR880" s="100"/>
      <c r="AS880" s="100"/>
      <c r="AT880" s="100"/>
      <c r="AU880" s="100"/>
    </row>
    <row r="881" spans="27:50">
      <c r="AA881" s="100"/>
      <c r="AB881" s="100"/>
      <c r="AC881" s="100"/>
      <c r="AD881" s="100"/>
      <c r="AE881" s="100"/>
      <c r="AG881" s="101"/>
      <c r="AN881" s="100"/>
      <c r="AO881" s="100"/>
      <c r="AP881" s="100"/>
      <c r="AQ881" s="100"/>
      <c r="AR881" s="100"/>
      <c r="AS881" s="100"/>
      <c r="AT881" s="100"/>
      <c r="AU881" s="100"/>
    </row>
    <row r="882" spans="27:50">
      <c r="AA882" s="100"/>
      <c r="AB882" s="100"/>
      <c r="AC882" s="100"/>
      <c r="AD882" s="100"/>
      <c r="AE882" s="100"/>
      <c r="AG882" s="101"/>
      <c r="AN882" s="100"/>
      <c r="AO882" s="100"/>
      <c r="AP882" s="100"/>
      <c r="AQ882" s="100"/>
      <c r="AR882" s="100"/>
      <c r="AS882" s="100"/>
      <c r="AT882" s="100"/>
      <c r="AU882" s="100"/>
    </row>
    <row r="883" spans="27:50">
      <c r="AA883" s="100"/>
      <c r="AB883" s="100"/>
      <c r="AC883" s="100"/>
      <c r="AD883" s="100"/>
      <c r="AE883" s="100"/>
      <c r="AG883" s="101"/>
      <c r="AN883" s="100"/>
      <c r="AO883" s="100"/>
      <c r="AP883" s="100"/>
      <c r="AQ883" s="100"/>
      <c r="AR883" s="100"/>
      <c r="AS883" s="100"/>
      <c r="AT883" s="100"/>
      <c r="AU883" s="100"/>
    </row>
    <row r="884" spans="27:50">
      <c r="AA884" s="100"/>
      <c r="AB884" s="100"/>
      <c r="AC884" s="100"/>
      <c r="AD884" s="100"/>
      <c r="AE884" s="100"/>
      <c r="AG884" s="101"/>
      <c r="AN884" s="100"/>
      <c r="AO884" s="100"/>
      <c r="AP884" s="100"/>
      <c r="AQ884" s="100"/>
      <c r="AR884" s="100"/>
      <c r="AS884" s="100"/>
      <c r="AT884" s="100"/>
      <c r="AU884" s="100"/>
    </row>
    <row r="885" spans="27:50">
      <c r="AA885" s="100"/>
      <c r="AB885" s="100"/>
      <c r="AC885" s="100"/>
      <c r="AD885" s="100"/>
      <c r="AE885" s="100"/>
      <c r="AG885" s="101"/>
      <c r="AN885" s="100"/>
      <c r="AO885" s="100"/>
      <c r="AP885" s="100"/>
      <c r="AQ885" s="100"/>
      <c r="AR885" s="100"/>
      <c r="AS885" s="100"/>
      <c r="AT885" s="100"/>
      <c r="AU885" s="100"/>
    </row>
    <row r="886" spans="27:50">
      <c r="AA886" s="100"/>
      <c r="AB886" s="100"/>
      <c r="AC886" s="100"/>
      <c r="AD886" s="100"/>
      <c r="AE886" s="100"/>
      <c r="AG886" s="101"/>
      <c r="AN886" s="100"/>
      <c r="AO886" s="100"/>
      <c r="AP886" s="100"/>
      <c r="AQ886" s="100"/>
      <c r="AR886" s="100"/>
      <c r="AS886" s="100"/>
      <c r="AT886" s="100"/>
      <c r="AU886" s="100"/>
    </row>
    <row r="887" spans="27:50">
      <c r="AA887" s="100"/>
      <c r="AB887" s="100"/>
      <c r="AC887" s="100"/>
      <c r="AD887" s="100"/>
      <c r="AE887" s="100"/>
      <c r="AG887" s="101"/>
      <c r="AN887" s="100"/>
      <c r="AO887" s="100"/>
      <c r="AP887" s="100"/>
      <c r="AQ887" s="100"/>
      <c r="AR887" s="100"/>
      <c r="AS887" s="100"/>
      <c r="AT887" s="100"/>
      <c r="AU887" s="100"/>
      <c r="AV887" s="100"/>
      <c r="AW887" s="65"/>
      <c r="AX887" s="71"/>
    </row>
    <row r="888" spans="27:50">
      <c r="AA888" s="100"/>
      <c r="AB888" s="100"/>
      <c r="AC888" s="100"/>
      <c r="AD888" s="100"/>
      <c r="AE888" s="100"/>
      <c r="AG888" s="101"/>
      <c r="AN888" s="100"/>
      <c r="AO888" s="100"/>
      <c r="AP888" s="100"/>
      <c r="AQ888" s="100"/>
      <c r="AR888" s="100"/>
      <c r="AS888" s="100"/>
      <c r="AT888" s="100"/>
      <c r="AU888" s="100"/>
    </row>
    <row r="889" spans="27:50">
      <c r="AA889" s="100"/>
      <c r="AB889" s="100"/>
      <c r="AC889" s="100"/>
      <c r="AD889" s="100"/>
      <c r="AE889" s="100"/>
      <c r="AG889" s="101"/>
      <c r="AN889" s="100"/>
      <c r="AO889" s="100"/>
      <c r="AP889" s="100"/>
      <c r="AQ889" s="100"/>
      <c r="AR889" s="100"/>
      <c r="AS889" s="100"/>
      <c r="AT889" s="100"/>
      <c r="AU889" s="100"/>
    </row>
    <row r="890" spans="27:50">
      <c r="AA890" s="100"/>
      <c r="AB890" s="100"/>
      <c r="AC890" s="100"/>
      <c r="AD890" s="100"/>
      <c r="AE890" s="100"/>
      <c r="AG890" s="101"/>
      <c r="AN890" s="100"/>
      <c r="AO890" s="100"/>
      <c r="AP890" s="100"/>
      <c r="AQ890" s="100"/>
      <c r="AR890" s="100"/>
      <c r="AS890" s="100"/>
      <c r="AT890" s="100"/>
      <c r="AU890" s="100"/>
    </row>
    <row r="891" spans="27:50">
      <c r="AA891" s="100"/>
      <c r="AB891" s="100"/>
      <c r="AC891" s="100"/>
      <c r="AD891" s="100"/>
      <c r="AE891" s="100"/>
      <c r="AG891" s="101"/>
      <c r="AN891" s="100"/>
      <c r="AO891" s="100"/>
      <c r="AP891" s="100"/>
      <c r="AQ891" s="100"/>
      <c r="AR891" s="100"/>
      <c r="AS891" s="100"/>
      <c r="AT891" s="100"/>
      <c r="AU891" s="100"/>
    </row>
    <row r="892" spans="27:50">
      <c r="AA892" s="100"/>
      <c r="AB892" s="100"/>
      <c r="AC892" s="100"/>
      <c r="AD892" s="100"/>
      <c r="AE892" s="100"/>
      <c r="AG892" s="101"/>
      <c r="AN892" s="100"/>
      <c r="AO892" s="100"/>
      <c r="AP892" s="100"/>
      <c r="AQ892" s="100"/>
      <c r="AR892" s="100"/>
      <c r="AS892" s="100"/>
      <c r="AT892" s="100"/>
      <c r="AU892" s="100"/>
    </row>
    <row r="893" spans="27:50">
      <c r="AA893" s="100"/>
      <c r="AB893" s="100"/>
      <c r="AC893" s="100"/>
      <c r="AD893" s="100"/>
      <c r="AE893" s="100"/>
      <c r="AG893" s="101"/>
      <c r="AN893" s="100"/>
      <c r="AO893" s="100"/>
      <c r="AP893" s="100"/>
      <c r="AQ893" s="100"/>
      <c r="AR893" s="100"/>
      <c r="AS893" s="100"/>
      <c r="AT893" s="100"/>
      <c r="AU893" s="100"/>
    </row>
    <row r="894" spans="27:50">
      <c r="AA894" s="100"/>
      <c r="AB894" s="100"/>
      <c r="AC894" s="100"/>
      <c r="AD894" s="100"/>
      <c r="AE894" s="100"/>
      <c r="AG894" s="101"/>
      <c r="AN894" s="100"/>
      <c r="AO894" s="100"/>
      <c r="AP894" s="100"/>
      <c r="AQ894" s="100"/>
      <c r="AR894" s="100"/>
      <c r="AS894" s="100"/>
      <c r="AT894" s="100"/>
      <c r="AU894" s="100"/>
    </row>
    <row r="895" spans="27:50">
      <c r="AA895" s="100"/>
      <c r="AB895" s="100"/>
      <c r="AC895" s="100"/>
      <c r="AD895" s="100"/>
      <c r="AE895" s="100"/>
      <c r="AG895" s="101"/>
      <c r="AN895" s="100"/>
      <c r="AO895" s="100"/>
      <c r="AP895" s="100"/>
      <c r="AQ895" s="100"/>
      <c r="AR895" s="100"/>
      <c r="AS895" s="100"/>
      <c r="AT895" s="100"/>
      <c r="AU895" s="100"/>
    </row>
    <row r="896" spans="27:50">
      <c r="AA896" s="100"/>
      <c r="AB896" s="100"/>
      <c r="AC896" s="100"/>
      <c r="AD896" s="100"/>
      <c r="AE896" s="100"/>
      <c r="AG896" s="101"/>
      <c r="AN896" s="100"/>
      <c r="AO896" s="100"/>
      <c r="AP896" s="100"/>
      <c r="AQ896" s="100"/>
      <c r="AR896" s="100"/>
      <c r="AS896" s="100"/>
      <c r="AT896" s="100"/>
      <c r="AU896" s="100"/>
    </row>
    <row r="897" spans="27:64">
      <c r="AA897" s="100"/>
      <c r="AB897" s="100"/>
      <c r="AC897" s="100"/>
      <c r="AD897" s="100"/>
      <c r="AE897" s="100"/>
      <c r="AG897" s="101"/>
      <c r="AN897" s="100"/>
      <c r="AO897" s="100"/>
      <c r="AP897" s="100"/>
      <c r="AQ897" s="100"/>
      <c r="AR897" s="100"/>
      <c r="AS897" s="100"/>
      <c r="AT897" s="100"/>
      <c r="AU897" s="100"/>
    </row>
    <row r="898" spans="27:64">
      <c r="AA898" s="100"/>
      <c r="AB898" s="100"/>
      <c r="AC898" s="100"/>
      <c r="AD898" s="100"/>
      <c r="AE898" s="100"/>
      <c r="AG898" s="101"/>
      <c r="AN898" s="100"/>
      <c r="AO898" s="100"/>
      <c r="AP898" s="100"/>
      <c r="AQ898" s="100"/>
      <c r="AR898" s="100"/>
      <c r="AS898" s="100"/>
      <c r="AT898" s="100"/>
      <c r="AU898" s="100"/>
    </row>
    <row r="899" spans="27:64">
      <c r="AA899" s="100"/>
      <c r="AB899" s="100"/>
      <c r="AC899" s="100"/>
      <c r="AD899" s="100"/>
      <c r="AE899" s="100"/>
      <c r="AG899" s="101"/>
      <c r="AN899" s="100"/>
      <c r="AO899" s="100"/>
      <c r="AP899" s="100"/>
      <c r="AQ899" s="100"/>
      <c r="AR899" s="100"/>
      <c r="AS899" s="100"/>
      <c r="AT899" s="100"/>
      <c r="AU899" s="100"/>
    </row>
    <row r="900" spans="27:64">
      <c r="AA900" s="100"/>
      <c r="AB900" s="100"/>
      <c r="AC900" s="100"/>
      <c r="AD900" s="100"/>
      <c r="AE900" s="100"/>
      <c r="AG900" s="101"/>
      <c r="AN900" s="100"/>
      <c r="AO900" s="100"/>
      <c r="AP900" s="100"/>
      <c r="AQ900" s="100"/>
      <c r="AR900" s="100"/>
      <c r="AS900" s="100"/>
      <c r="AT900" s="100"/>
      <c r="AU900" s="100"/>
    </row>
    <row r="901" spans="27:64">
      <c r="AA901" s="100"/>
      <c r="AB901" s="100"/>
      <c r="AC901" s="100"/>
      <c r="AD901" s="100"/>
      <c r="AE901" s="100"/>
      <c r="AG901" s="101"/>
      <c r="AN901" s="100"/>
      <c r="AO901" s="100"/>
      <c r="AP901" s="100"/>
      <c r="AQ901" s="100"/>
      <c r="AR901" s="100"/>
      <c r="AS901" s="100"/>
      <c r="AT901" s="100"/>
      <c r="AU901" s="100"/>
    </row>
    <row r="902" spans="27:64">
      <c r="AA902" s="100"/>
      <c r="AB902" s="100"/>
      <c r="AC902" s="100"/>
      <c r="AD902" s="100"/>
      <c r="AE902" s="100"/>
      <c r="AG902" s="101"/>
      <c r="AN902" s="100"/>
      <c r="AO902" s="100"/>
      <c r="AP902" s="100"/>
      <c r="AQ902" s="100"/>
      <c r="AR902" s="100"/>
      <c r="AS902" s="100"/>
      <c r="AT902" s="100"/>
      <c r="AU902" s="100"/>
      <c r="AV902" s="100"/>
      <c r="AW902" s="100"/>
      <c r="AX902" s="100"/>
      <c r="AY902" s="100"/>
      <c r="AZ902" s="100"/>
      <c r="BA902" s="100"/>
      <c r="BB902" s="100"/>
      <c r="BC902" s="100"/>
      <c r="BD902" s="100"/>
      <c r="BE902" s="100"/>
      <c r="BF902" s="100"/>
      <c r="BG902" s="100"/>
      <c r="BH902" s="100"/>
      <c r="BI902" s="100"/>
      <c r="BJ902" s="100"/>
      <c r="BK902" s="100"/>
      <c r="BL902" s="100"/>
    </row>
    <row r="903" spans="27:64">
      <c r="AA903" s="100"/>
      <c r="AB903" s="100"/>
      <c r="AC903" s="100"/>
      <c r="AD903" s="100"/>
      <c r="AE903" s="100"/>
      <c r="AG903" s="101"/>
      <c r="AN903" s="100"/>
      <c r="AO903" s="100"/>
      <c r="AP903" s="100"/>
      <c r="AQ903" s="100"/>
      <c r="AR903" s="100"/>
      <c r="AS903" s="100"/>
      <c r="AT903" s="100"/>
      <c r="AU903" s="100"/>
    </row>
    <row r="904" spans="27:64">
      <c r="AA904" s="100"/>
      <c r="AB904" s="100"/>
      <c r="AC904" s="100"/>
      <c r="AD904" s="100"/>
      <c r="AE904" s="100"/>
      <c r="AG904" s="101"/>
      <c r="AN904" s="100"/>
      <c r="AO904" s="100"/>
      <c r="AP904" s="100"/>
      <c r="AQ904" s="100"/>
      <c r="AR904" s="100"/>
      <c r="AS904" s="100"/>
      <c r="AT904" s="100"/>
      <c r="AU904" s="100"/>
    </row>
    <row r="905" spans="27:64">
      <c r="AA905" s="100"/>
      <c r="AB905" s="100"/>
      <c r="AC905" s="100"/>
      <c r="AD905" s="100"/>
      <c r="AE905" s="100"/>
      <c r="AG905" s="101"/>
      <c r="AN905" s="100"/>
      <c r="AO905" s="100"/>
      <c r="AP905" s="100"/>
      <c r="AQ905" s="100"/>
      <c r="AR905" s="100"/>
      <c r="AS905" s="100"/>
      <c r="AT905" s="100"/>
      <c r="AU905" s="100"/>
    </row>
    <row r="906" spans="27:64">
      <c r="AA906" s="100"/>
      <c r="AB906" s="100"/>
      <c r="AC906" s="100"/>
      <c r="AD906" s="100"/>
      <c r="AE906" s="100"/>
      <c r="AG906" s="101"/>
      <c r="AN906" s="100"/>
      <c r="AO906" s="100"/>
      <c r="AP906" s="100"/>
      <c r="AQ906" s="100"/>
      <c r="AR906" s="100"/>
      <c r="AS906" s="100"/>
      <c r="AT906" s="100"/>
      <c r="AU906" s="100"/>
      <c r="AV906" s="100"/>
      <c r="AW906" s="100"/>
      <c r="AX906" s="100"/>
      <c r="AY906" s="100"/>
      <c r="AZ906" s="100"/>
      <c r="BA906" s="100"/>
      <c r="BB906" s="100"/>
      <c r="BC906" s="100"/>
      <c r="BD906" s="100"/>
      <c r="BE906" s="100"/>
      <c r="BF906" s="100"/>
      <c r="BG906" s="100"/>
      <c r="BH906" s="100"/>
      <c r="BI906" s="100"/>
      <c r="BJ906" s="100"/>
      <c r="BK906" s="100"/>
      <c r="BL906" s="100"/>
    </row>
    <row r="907" spans="27:64">
      <c r="AA907" s="100"/>
      <c r="AB907" s="100"/>
      <c r="AC907" s="100"/>
      <c r="AD907" s="100"/>
      <c r="AE907" s="100"/>
      <c r="AG907" s="101"/>
      <c r="AN907" s="100"/>
      <c r="AO907" s="100"/>
      <c r="AP907" s="100"/>
      <c r="AQ907" s="100"/>
      <c r="AR907" s="100"/>
      <c r="AS907" s="100"/>
      <c r="AT907" s="100"/>
      <c r="AU907" s="100"/>
    </row>
    <row r="908" spans="27:64">
      <c r="AA908" s="100"/>
      <c r="AB908" s="100"/>
      <c r="AC908" s="100"/>
      <c r="AD908" s="100"/>
      <c r="AE908" s="100"/>
      <c r="AG908" s="101"/>
      <c r="AN908" s="100"/>
      <c r="AO908" s="100"/>
      <c r="AP908" s="100"/>
      <c r="AQ908" s="100"/>
      <c r="AR908" s="100"/>
      <c r="AS908" s="100"/>
      <c r="AT908" s="100"/>
      <c r="AU908" s="100"/>
    </row>
    <row r="909" spans="27:64">
      <c r="AA909" s="100"/>
      <c r="AB909" s="100"/>
      <c r="AC909" s="100"/>
      <c r="AD909" s="100"/>
      <c r="AE909" s="100"/>
      <c r="AG909" s="101"/>
      <c r="AN909" s="100"/>
      <c r="AO909" s="100"/>
      <c r="AP909" s="100"/>
      <c r="AQ909" s="100"/>
      <c r="AR909" s="100"/>
      <c r="AS909" s="100"/>
      <c r="AT909" s="100"/>
      <c r="AU909" s="100"/>
    </row>
    <row r="910" spans="27:64">
      <c r="AA910" s="100"/>
      <c r="AB910" s="100"/>
      <c r="AC910" s="100"/>
      <c r="AD910" s="100"/>
      <c r="AE910" s="100"/>
      <c r="AG910" s="101"/>
      <c r="AN910" s="100"/>
      <c r="AO910" s="100"/>
      <c r="AP910" s="100"/>
      <c r="AQ910" s="100"/>
      <c r="AR910" s="100"/>
      <c r="AS910" s="100"/>
      <c r="AT910" s="100"/>
      <c r="AU910" s="100"/>
      <c r="AV910" s="100"/>
      <c r="AW910" s="100"/>
      <c r="AX910" s="102"/>
      <c r="AY910" s="100"/>
      <c r="AZ910" s="100"/>
      <c r="BA910" s="100"/>
      <c r="BB910" s="100"/>
      <c r="BC910" s="100"/>
      <c r="BD910" s="100"/>
      <c r="BE910" s="100"/>
      <c r="BF910" s="100"/>
      <c r="BG910" s="100"/>
      <c r="BH910" s="100"/>
      <c r="BI910" s="100"/>
      <c r="BJ910" s="100"/>
      <c r="BK910" s="100"/>
      <c r="BL910" s="100"/>
    </row>
    <row r="911" spans="27:64">
      <c r="AA911" s="100"/>
      <c r="AB911" s="100"/>
      <c r="AC911" s="100"/>
      <c r="AD911" s="100"/>
      <c r="AE911" s="100"/>
      <c r="AG911" s="101"/>
      <c r="AN911" s="100"/>
      <c r="AO911" s="100"/>
      <c r="AP911" s="100"/>
      <c r="AQ911" s="100"/>
      <c r="AR911" s="100"/>
      <c r="AS911" s="100"/>
      <c r="AT911" s="100"/>
      <c r="AU911" s="100"/>
    </row>
    <row r="912" spans="27:64">
      <c r="AA912" s="100"/>
      <c r="AB912" s="100"/>
      <c r="AC912" s="100"/>
      <c r="AD912" s="100"/>
      <c r="AE912" s="100"/>
      <c r="AG912" s="101"/>
      <c r="AN912" s="100"/>
      <c r="AO912" s="100"/>
      <c r="AP912" s="100"/>
      <c r="AQ912" s="100"/>
      <c r="AR912" s="100"/>
      <c r="AS912" s="100"/>
      <c r="AT912" s="100"/>
      <c r="AU912" s="100"/>
    </row>
    <row r="913" spans="27:64">
      <c r="AA913" s="100"/>
      <c r="AB913" s="100"/>
      <c r="AC913" s="100"/>
      <c r="AD913" s="100"/>
      <c r="AE913" s="100"/>
      <c r="AG913" s="101"/>
      <c r="AN913" s="100"/>
      <c r="AO913" s="100"/>
      <c r="AP913" s="100"/>
      <c r="AQ913" s="100"/>
      <c r="AR913" s="100"/>
      <c r="AS913" s="100"/>
      <c r="AT913" s="100"/>
      <c r="AU913" s="100"/>
    </row>
    <row r="914" spans="27:64">
      <c r="AA914" s="100"/>
      <c r="AB914" s="100"/>
      <c r="AC914" s="100"/>
      <c r="AD914" s="100"/>
      <c r="AE914" s="100"/>
      <c r="AG914" s="101"/>
      <c r="AN914" s="100"/>
      <c r="AO914" s="100"/>
      <c r="AP914" s="100"/>
      <c r="AQ914" s="100"/>
      <c r="AR914" s="100"/>
      <c r="AS914" s="100"/>
      <c r="AT914" s="100"/>
      <c r="AU914" s="100"/>
    </row>
    <row r="915" spans="27:64">
      <c r="AA915" s="100"/>
      <c r="AB915" s="100"/>
      <c r="AC915" s="100"/>
      <c r="AD915" s="100"/>
      <c r="AE915" s="100"/>
      <c r="AG915" s="101"/>
      <c r="AN915" s="100"/>
      <c r="AO915" s="100"/>
      <c r="AP915" s="100"/>
      <c r="AQ915" s="100"/>
      <c r="AR915" s="100"/>
      <c r="AS915" s="100"/>
      <c r="AT915" s="100"/>
      <c r="AU915" s="100"/>
    </row>
    <row r="916" spans="27:64">
      <c r="AA916" s="100"/>
      <c r="AB916" s="100"/>
      <c r="AC916" s="100"/>
      <c r="AD916" s="100"/>
      <c r="AE916" s="100"/>
      <c r="AG916" s="101"/>
      <c r="AN916" s="100"/>
      <c r="AO916" s="100"/>
      <c r="AP916" s="100"/>
      <c r="AQ916" s="100"/>
      <c r="AR916" s="100"/>
      <c r="AS916" s="100"/>
      <c r="AT916" s="100"/>
      <c r="AU916" s="100"/>
    </row>
    <row r="917" spans="27:64">
      <c r="AA917" s="100"/>
      <c r="AB917" s="100"/>
      <c r="AC917" s="100"/>
      <c r="AD917" s="100"/>
      <c r="AE917" s="100"/>
      <c r="AG917" s="101"/>
      <c r="AN917" s="100"/>
      <c r="AO917" s="100"/>
      <c r="AP917" s="100"/>
      <c r="AQ917" s="100"/>
      <c r="AR917" s="100"/>
      <c r="AS917" s="100"/>
      <c r="AT917" s="100"/>
      <c r="AU917" s="100"/>
    </row>
    <row r="918" spans="27:64">
      <c r="AA918" s="100"/>
      <c r="AB918" s="100"/>
      <c r="AC918" s="100"/>
      <c r="AD918" s="100"/>
      <c r="AE918" s="100"/>
      <c r="AG918" s="101"/>
      <c r="AN918" s="100"/>
      <c r="AO918" s="100"/>
      <c r="AP918" s="100"/>
      <c r="AQ918" s="100"/>
      <c r="AR918" s="100"/>
      <c r="AS918" s="100"/>
      <c r="AT918" s="100"/>
      <c r="AU918" s="100"/>
    </row>
    <row r="919" spans="27:64">
      <c r="AA919" s="100"/>
      <c r="AB919" s="100"/>
      <c r="AC919" s="100"/>
      <c r="AD919" s="100"/>
      <c r="AE919" s="100"/>
      <c r="AG919" s="101"/>
      <c r="AN919" s="100"/>
      <c r="AO919" s="100"/>
      <c r="AP919" s="100"/>
      <c r="AQ919" s="100"/>
      <c r="AR919" s="100"/>
      <c r="AS919" s="100"/>
      <c r="AT919" s="100"/>
      <c r="AU919" s="100"/>
      <c r="AV919" s="100"/>
      <c r="AW919" s="100"/>
      <c r="AX919" s="102"/>
      <c r="AY919" s="100"/>
      <c r="AZ919" s="100"/>
      <c r="BA919" s="100"/>
      <c r="BB919" s="100"/>
      <c r="BC919" s="100"/>
      <c r="BD919" s="100"/>
      <c r="BE919" s="100"/>
      <c r="BF919" s="100"/>
      <c r="BG919" s="100"/>
      <c r="BH919" s="100"/>
      <c r="BI919" s="100"/>
      <c r="BJ919" s="100"/>
      <c r="BK919" s="100"/>
      <c r="BL919" s="100"/>
    </row>
    <row r="920" spans="27:64">
      <c r="AA920" s="100"/>
      <c r="AB920" s="100"/>
      <c r="AC920" s="100"/>
      <c r="AD920" s="100"/>
      <c r="AE920" s="100"/>
      <c r="AG920" s="101"/>
      <c r="AN920" s="100"/>
      <c r="AO920" s="100"/>
      <c r="AP920" s="100"/>
      <c r="AQ920" s="100"/>
      <c r="AR920" s="100"/>
      <c r="AS920" s="100"/>
      <c r="AT920" s="100"/>
      <c r="AU920" s="100"/>
    </row>
    <row r="921" spans="27:64">
      <c r="AA921" s="100"/>
      <c r="AB921" s="100"/>
      <c r="AC921" s="100"/>
      <c r="AD921" s="100"/>
      <c r="AE921" s="100"/>
      <c r="AG921" s="101"/>
      <c r="AN921" s="100"/>
      <c r="AO921" s="100"/>
      <c r="AP921" s="100"/>
      <c r="AQ921" s="100"/>
      <c r="AR921" s="100"/>
      <c r="AS921" s="100"/>
      <c r="AT921" s="100"/>
      <c r="AU921" s="100"/>
    </row>
    <row r="922" spans="27:64">
      <c r="AA922" s="100"/>
      <c r="AB922" s="100"/>
      <c r="AC922" s="100"/>
      <c r="AD922" s="100"/>
      <c r="AE922" s="100"/>
      <c r="AG922" s="101"/>
      <c r="AN922" s="100"/>
      <c r="AO922" s="100"/>
      <c r="AP922" s="100"/>
      <c r="AQ922" s="100"/>
      <c r="AR922" s="100"/>
      <c r="AS922" s="100"/>
      <c r="AT922" s="100"/>
      <c r="AU922" s="100"/>
    </row>
    <row r="923" spans="27:64">
      <c r="AA923" s="100"/>
      <c r="AB923" s="100"/>
      <c r="AC923" s="100"/>
      <c r="AD923" s="100"/>
      <c r="AE923" s="100"/>
      <c r="AG923" s="101"/>
      <c r="AN923" s="100"/>
      <c r="AO923" s="100"/>
      <c r="AP923" s="100"/>
      <c r="AQ923" s="100"/>
      <c r="AR923" s="100"/>
      <c r="AS923" s="100"/>
      <c r="AT923" s="100"/>
      <c r="AU923" s="100"/>
    </row>
    <row r="924" spans="27:64">
      <c r="AA924" s="100"/>
      <c r="AB924" s="100"/>
      <c r="AC924" s="100"/>
      <c r="AD924" s="100"/>
      <c r="AE924" s="100"/>
      <c r="AG924" s="101"/>
      <c r="AN924" s="100"/>
      <c r="AO924" s="100"/>
      <c r="AP924" s="100"/>
      <c r="AQ924" s="100"/>
      <c r="AR924" s="100"/>
      <c r="AS924" s="100"/>
      <c r="AT924" s="100"/>
      <c r="AU924" s="100"/>
    </row>
    <row r="925" spans="27:64">
      <c r="AA925" s="100"/>
      <c r="AB925" s="100"/>
      <c r="AC925" s="100"/>
      <c r="AD925" s="100"/>
      <c r="AE925" s="100"/>
      <c r="AG925" s="101"/>
      <c r="AN925" s="100"/>
      <c r="AO925" s="100"/>
      <c r="AP925" s="100"/>
      <c r="AQ925" s="100"/>
      <c r="AR925" s="100"/>
      <c r="AS925" s="100"/>
      <c r="AT925" s="100"/>
      <c r="AU925" s="100"/>
    </row>
    <row r="926" spans="27:64">
      <c r="AA926" s="100"/>
      <c r="AB926" s="100"/>
      <c r="AC926" s="100"/>
      <c r="AD926" s="100"/>
      <c r="AE926" s="100"/>
      <c r="AG926" s="101"/>
      <c r="AN926" s="100"/>
      <c r="AO926" s="100"/>
      <c r="AP926" s="100"/>
      <c r="AQ926" s="100"/>
      <c r="AR926" s="100"/>
      <c r="AS926" s="100"/>
      <c r="AT926" s="100"/>
      <c r="AU926" s="100"/>
    </row>
    <row r="927" spans="27:64">
      <c r="AA927" s="100"/>
      <c r="AB927" s="100"/>
      <c r="AC927" s="100"/>
      <c r="AD927" s="100"/>
      <c r="AE927" s="100"/>
      <c r="AG927" s="101"/>
      <c r="AN927" s="100"/>
      <c r="AO927" s="100"/>
      <c r="AP927" s="100"/>
      <c r="AQ927" s="100"/>
      <c r="AR927" s="100"/>
      <c r="AS927" s="100"/>
      <c r="AT927" s="100"/>
      <c r="AU927" s="100"/>
    </row>
    <row r="928" spans="27:64">
      <c r="AA928" s="100"/>
      <c r="AB928" s="100"/>
      <c r="AC928" s="100"/>
      <c r="AD928" s="100"/>
      <c r="AE928" s="100"/>
      <c r="AG928" s="101"/>
      <c r="AN928" s="100"/>
      <c r="AO928" s="100"/>
      <c r="AP928" s="100"/>
      <c r="AQ928" s="100"/>
      <c r="AR928" s="100"/>
      <c r="AS928" s="100"/>
      <c r="AT928" s="100"/>
      <c r="AU928" s="100"/>
    </row>
    <row r="929" spans="27:64">
      <c r="AA929" s="100"/>
      <c r="AB929" s="100"/>
      <c r="AC929" s="100"/>
      <c r="AD929" s="100"/>
      <c r="AE929" s="100"/>
      <c r="AG929" s="101"/>
      <c r="AN929" s="100"/>
      <c r="AO929" s="100"/>
      <c r="AP929" s="100"/>
      <c r="AQ929" s="100"/>
      <c r="AR929" s="100"/>
      <c r="AS929" s="100"/>
      <c r="AT929" s="100"/>
      <c r="AU929" s="100"/>
    </row>
    <row r="930" spans="27:64">
      <c r="AA930" s="100"/>
      <c r="AB930" s="100"/>
      <c r="AC930" s="100"/>
      <c r="AD930" s="100"/>
      <c r="AE930" s="100"/>
      <c r="AG930" s="101"/>
      <c r="AN930" s="100"/>
      <c r="AO930" s="100"/>
      <c r="AP930" s="100"/>
      <c r="AQ930" s="100"/>
      <c r="AR930" s="100"/>
      <c r="AS930" s="100"/>
      <c r="AT930" s="100"/>
      <c r="AU930" s="100"/>
    </row>
    <row r="931" spans="27:64">
      <c r="AA931" s="100"/>
      <c r="AB931" s="100"/>
      <c r="AC931" s="100"/>
      <c r="AD931" s="100"/>
      <c r="AE931" s="100"/>
      <c r="AG931" s="101"/>
      <c r="AN931" s="100"/>
      <c r="AO931" s="100"/>
      <c r="AP931" s="100"/>
      <c r="AQ931" s="100"/>
      <c r="AR931" s="100"/>
      <c r="AS931" s="100"/>
      <c r="AT931" s="100"/>
      <c r="AU931" s="100"/>
    </row>
    <row r="932" spans="27:64">
      <c r="AA932" s="100"/>
      <c r="AB932" s="100"/>
      <c r="AC932" s="100"/>
      <c r="AD932" s="100"/>
      <c r="AE932" s="100"/>
      <c r="AG932" s="101"/>
      <c r="AN932" s="100"/>
      <c r="AO932" s="100"/>
      <c r="AP932" s="100"/>
      <c r="AQ932" s="100"/>
      <c r="AR932" s="100"/>
      <c r="AS932" s="100"/>
      <c r="AT932" s="100"/>
      <c r="AU932" s="100"/>
    </row>
    <row r="933" spans="27:64">
      <c r="AA933" s="100"/>
      <c r="AB933" s="100"/>
      <c r="AC933" s="100"/>
      <c r="AD933" s="100"/>
      <c r="AE933" s="100"/>
      <c r="AG933" s="101"/>
      <c r="AN933" s="100"/>
      <c r="AO933" s="100"/>
      <c r="AP933" s="100"/>
      <c r="AQ933" s="100"/>
      <c r="AR933" s="100"/>
      <c r="AS933" s="100"/>
      <c r="AT933" s="100"/>
      <c r="AU933" s="100"/>
    </row>
    <row r="934" spans="27:64">
      <c r="AA934" s="100"/>
      <c r="AB934" s="100"/>
      <c r="AC934" s="100"/>
      <c r="AD934" s="100"/>
      <c r="AE934" s="100"/>
      <c r="AG934" s="101"/>
      <c r="AN934" s="100"/>
      <c r="AO934" s="100"/>
      <c r="AP934" s="100"/>
      <c r="AQ934" s="100"/>
      <c r="AR934" s="100"/>
      <c r="AS934" s="100"/>
      <c r="AT934" s="100"/>
      <c r="AU934" s="100"/>
    </row>
    <row r="935" spans="27:64">
      <c r="AA935" s="100"/>
      <c r="AB935" s="100"/>
      <c r="AC935" s="100"/>
      <c r="AD935" s="100"/>
      <c r="AE935" s="100"/>
      <c r="AG935" s="101"/>
      <c r="AN935" s="100"/>
      <c r="AO935" s="100"/>
      <c r="AP935" s="100"/>
      <c r="AQ935" s="100"/>
      <c r="AR935" s="100"/>
      <c r="AS935" s="100"/>
      <c r="AT935" s="100"/>
      <c r="AU935" s="100"/>
      <c r="AV935" s="100"/>
      <c r="AW935" s="100"/>
      <c r="AX935" s="100"/>
      <c r="AY935" s="100"/>
      <c r="AZ935" s="100"/>
      <c r="BA935" s="100"/>
      <c r="BB935" s="100"/>
      <c r="BC935" s="100"/>
      <c r="BD935" s="100"/>
      <c r="BE935" s="100"/>
      <c r="BF935" s="100"/>
      <c r="BG935" s="100"/>
      <c r="BH935" s="100"/>
      <c r="BI935" s="100"/>
      <c r="BJ935" s="100"/>
      <c r="BK935" s="100"/>
      <c r="BL935" s="100"/>
    </row>
    <row r="936" spans="27:64">
      <c r="AA936" s="100"/>
      <c r="AB936" s="100"/>
      <c r="AC936" s="100"/>
      <c r="AD936" s="100"/>
      <c r="AE936" s="100"/>
      <c r="AG936" s="101"/>
      <c r="AN936" s="100"/>
      <c r="AO936" s="100"/>
      <c r="AP936" s="100"/>
      <c r="AQ936" s="100"/>
      <c r="AR936" s="100"/>
      <c r="AS936" s="100"/>
      <c r="AT936" s="100"/>
      <c r="AU936" s="100"/>
    </row>
    <row r="937" spans="27:64">
      <c r="AA937" s="100"/>
      <c r="AB937" s="100"/>
      <c r="AC937" s="100"/>
      <c r="AD937" s="100"/>
      <c r="AE937" s="100"/>
      <c r="AG937" s="101"/>
      <c r="AN937" s="100"/>
      <c r="AO937" s="100"/>
      <c r="AP937" s="100"/>
      <c r="AQ937" s="100"/>
      <c r="AR937" s="100"/>
      <c r="AS937" s="100"/>
      <c r="AT937" s="100"/>
      <c r="AU937" s="100"/>
    </row>
    <row r="938" spans="27:64">
      <c r="AA938" s="100"/>
      <c r="AB938" s="100"/>
      <c r="AC938" s="100"/>
      <c r="AD938" s="100"/>
      <c r="AE938" s="100"/>
      <c r="AG938" s="101"/>
      <c r="AN938" s="100"/>
      <c r="AO938" s="100"/>
      <c r="AP938" s="100"/>
      <c r="AQ938" s="100"/>
      <c r="AR938" s="100"/>
      <c r="AS938" s="100"/>
      <c r="AT938" s="100"/>
      <c r="AU938" s="100"/>
    </row>
    <row r="939" spans="27:64">
      <c r="AA939" s="100"/>
      <c r="AB939" s="100"/>
      <c r="AC939" s="100"/>
      <c r="AD939" s="100"/>
      <c r="AE939" s="100"/>
      <c r="AG939" s="101"/>
      <c r="AN939" s="100"/>
      <c r="AO939" s="100"/>
      <c r="AP939" s="100"/>
      <c r="AQ939" s="100"/>
      <c r="AR939" s="100"/>
      <c r="AS939" s="100"/>
      <c r="AT939" s="100"/>
      <c r="AU939" s="100"/>
    </row>
    <row r="940" spans="27:64">
      <c r="AA940" s="100"/>
      <c r="AB940" s="100"/>
      <c r="AC940" s="100"/>
      <c r="AD940" s="100"/>
      <c r="AE940" s="100"/>
      <c r="AG940" s="101"/>
      <c r="AN940" s="100"/>
      <c r="AO940" s="100"/>
      <c r="AP940" s="100"/>
      <c r="AQ940" s="100"/>
      <c r="AR940" s="100"/>
      <c r="AS940" s="100"/>
      <c r="AT940" s="100"/>
      <c r="AU940" s="100"/>
    </row>
    <row r="941" spans="27:64">
      <c r="AA941" s="100"/>
      <c r="AB941" s="100"/>
      <c r="AC941" s="100"/>
      <c r="AD941" s="100"/>
      <c r="AE941" s="100"/>
      <c r="AG941" s="101"/>
      <c r="AN941" s="100"/>
      <c r="AO941" s="100"/>
      <c r="AP941" s="100"/>
      <c r="AQ941" s="100"/>
      <c r="AR941" s="100"/>
      <c r="AS941" s="100"/>
      <c r="AT941" s="100"/>
      <c r="AU941" s="100"/>
    </row>
    <row r="942" spans="27:64">
      <c r="AA942" s="100"/>
      <c r="AB942" s="100"/>
      <c r="AC942" s="100"/>
      <c r="AD942" s="100"/>
      <c r="AE942" s="100"/>
      <c r="AG942" s="101"/>
      <c r="AN942" s="100"/>
      <c r="AO942" s="100"/>
      <c r="AP942" s="100"/>
      <c r="AQ942" s="100"/>
      <c r="AR942" s="100"/>
      <c r="AS942" s="100"/>
      <c r="AT942" s="100"/>
      <c r="AU942" s="100"/>
      <c r="AV942" s="100"/>
      <c r="AW942" s="100"/>
      <c r="AX942" s="100"/>
      <c r="AY942" s="100"/>
      <c r="AZ942" s="100"/>
      <c r="BA942" s="100"/>
      <c r="BB942" s="100"/>
      <c r="BC942" s="100"/>
      <c r="BD942" s="100"/>
      <c r="BE942" s="100"/>
      <c r="BF942" s="100"/>
      <c r="BG942" s="100"/>
      <c r="BH942" s="100"/>
      <c r="BI942" s="100"/>
      <c r="BJ942" s="100"/>
      <c r="BK942" s="100"/>
      <c r="BL942" s="100"/>
    </row>
    <row r="943" spans="27:64">
      <c r="AA943" s="100"/>
      <c r="AB943" s="100"/>
      <c r="AC943" s="100"/>
      <c r="AD943" s="100"/>
      <c r="AE943" s="100"/>
      <c r="AG943" s="101"/>
      <c r="AN943" s="100"/>
      <c r="AO943" s="100"/>
      <c r="AP943" s="100"/>
      <c r="AQ943" s="100"/>
      <c r="AR943" s="100"/>
      <c r="AS943" s="100"/>
      <c r="AT943" s="100"/>
      <c r="AU943" s="100"/>
    </row>
    <row r="944" spans="27:64">
      <c r="AA944" s="100"/>
      <c r="AB944" s="100"/>
      <c r="AC944" s="100"/>
      <c r="AD944" s="100"/>
      <c r="AE944" s="100"/>
      <c r="AG944" s="101"/>
      <c r="AN944" s="100"/>
      <c r="AO944" s="100"/>
      <c r="AP944" s="100"/>
      <c r="AQ944" s="100"/>
      <c r="AR944" s="100"/>
      <c r="AS944" s="100"/>
      <c r="AT944" s="100"/>
      <c r="AU944" s="100"/>
    </row>
    <row r="945" spans="27:64">
      <c r="AA945" s="100"/>
      <c r="AB945" s="100"/>
      <c r="AC945" s="100"/>
      <c r="AD945" s="100"/>
      <c r="AE945" s="100"/>
      <c r="AG945" s="101"/>
      <c r="AN945" s="100"/>
      <c r="AO945" s="100"/>
      <c r="AP945" s="100"/>
      <c r="AQ945" s="100"/>
      <c r="AR945" s="100"/>
      <c r="AS945" s="100"/>
      <c r="AT945" s="100"/>
      <c r="AU945" s="100"/>
    </row>
    <row r="946" spans="27:64">
      <c r="AA946" s="100"/>
      <c r="AB946" s="100"/>
      <c r="AC946" s="100"/>
      <c r="AD946" s="100"/>
      <c r="AE946" s="100"/>
      <c r="AG946" s="101"/>
      <c r="AN946" s="100"/>
      <c r="AO946" s="100"/>
      <c r="AP946" s="100"/>
      <c r="AQ946" s="100"/>
      <c r="AR946" s="100"/>
      <c r="AS946" s="100"/>
      <c r="AT946" s="100"/>
      <c r="AU946" s="100"/>
    </row>
    <row r="947" spans="27:64">
      <c r="AA947" s="100"/>
      <c r="AB947" s="100"/>
      <c r="AC947" s="100"/>
      <c r="AD947" s="100"/>
      <c r="AE947" s="100"/>
      <c r="AG947" s="101"/>
      <c r="AN947" s="100"/>
      <c r="AO947" s="100"/>
      <c r="AP947" s="100"/>
      <c r="AQ947" s="100"/>
      <c r="AR947" s="100"/>
      <c r="AS947" s="100"/>
      <c r="AT947" s="100"/>
      <c r="AU947" s="100"/>
    </row>
    <row r="948" spans="27:64">
      <c r="AA948" s="100"/>
      <c r="AB948" s="100"/>
      <c r="AC948" s="100"/>
      <c r="AD948" s="100"/>
      <c r="AE948" s="100"/>
      <c r="AG948" s="101"/>
      <c r="AN948" s="100"/>
      <c r="AO948" s="100"/>
      <c r="AP948" s="100"/>
      <c r="AQ948" s="100"/>
      <c r="AR948" s="100"/>
      <c r="AS948" s="100"/>
      <c r="AT948" s="100"/>
      <c r="AU948" s="100"/>
      <c r="AV948" s="100"/>
      <c r="AW948" s="100"/>
      <c r="AX948" s="100"/>
      <c r="AY948" s="100"/>
      <c r="AZ948" s="100"/>
      <c r="BA948" s="100"/>
      <c r="BB948" s="100"/>
      <c r="BC948" s="100"/>
      <c r="BD948" s="100"/>
      <c r="BE948" s="100"/>
      <c r="BF948" s="100"/>
      <c r="BG948" s="100"/>
      <c r="BH948" s="100"/>
      <c r="BI948" s="100"/>
      <c r="BJ948" s="100"/>
      <c r="BK948" s="100"/>
      <c r="BL948" s="100"/>
    </row>
    <row r="949" spans="27:64">
      <c r="AA949" s="100"/>
      <c r="AB949" s="100"/>
      <c r="AC949" s="100"/>
      <c r="AD949" s="100"/>
      <c r="AE949" s="100"/>
      <c r="AG949" s="101"/>
      <c r="AN949" s="100"/>
      <c r="AO949" s="100"/>
      <c r="AP949" s="100"/>
      <c r="AQ949" s="100"/>
      <c r="AR949" s="100"/>
      <c r="AS949" s="100"/>
      <c r="AT949" s="100"/>
      <c r="AU949" s="100"/>
    </row>
    <row r="950" spans="27:64">
      <c r="AA950" s="100"/>
      <c r="AB950" s="100"/>
      <c r="AC950" s="100"/>
      <c r="AD950" s="100"/>
      <c r="AE950" s="100"/>
      <c r="AG950" s="101"/>
      <c r="AN950" s="100"/>
      <c r="AO950" s="100"/>
      <c r="AP950" s="100"/>
      <c r="AQ950" s="100"/>
      <c r="AR950" s="100"/>
      <c r="AS950" s="100"/>
      <c r="AT950" s="100"/>
      <c r="AU950" s="100"/>
      <c r="AV950" s="100"/>
      <c r="AW950" s="100"/>
      <c r="AX950" s="100"/>
      <c r="AY950" s="100"/>
      <c r="AZ950" s="100"/>
      <c r="BA950" s="100"/>
      <c r="BB950" s="100"/>
      <c r="BC950" s="100"/>
      <c r="BD950" s="100"/>
      <c r="BE950" s="100"/>
      <c r="BF950" s="100"/>
      <c r="BG950" s="100"/>
      <c r="BH950" s="100"/>
      <c r="BI950" s="100"/>
      <c r="BJ950" s="100"/>
      <c r="BK950" s="100"/>
      <c r="BL950" s="100"/>
    </row>
    <row r="951" spans="27:64">
      <c r="AA951" s="100"/>
      <c r="AB951" s="100"/>
      <c r="AC951" s="100"/>
      <c r="AD951" s="100"/>
      <c r="AE951" s="100"/>
      <c r="AG951" s="101"/>
      <c r="AN951" s="100"/>
      <c r="AO951" s="100"/>
      <c r="AP951" s="100"/>
      <c r="AQ951" s="100"/>
      <c r="AR951" s="100"/>
      <c r="AS951" s="100"/>
      <c r="AT951" s="100"/>
      <c r="AU951" s="100"/>
    </row>
    <row r="952" spans="27:64">
      <c r="AA952" s="100"/>
      <c r="AB952" s="100"/>
      <c r="AC952" s="100"/>
      <c r="AD952" s="100"/>
      <c r="AE952" s="100"/>
      <c r="AG952" s="101"/>
      <c r="AN952" s="100"/>
      <c r="AO952" s="100"/>
      <c r="AP952" s="100"/>
      <c r="AQ952" s="100"/>
      <c r="AR952" s="100"/>
      <c r="AS952" s="100"/>
      <c r="AT952" s="100"/>
      <c r="AU952" s="100"/>
      <c r="AV952" s="100"/>
    </row>
    <row r="953" spans="27:64">
      <c r="AA953" s="100"/>
      <c r="AB953" s="100"/>
      <c r="AC953" s="100"/>
      <c r="AD953" s="100"/>
      <c r="AE953" s="100"/>
      <c r="AG953" s="101"/>
      <c r="AN953" s="100"/>
      <c r="AO953" s="100"/>
      <c r="AP953" s="100"/>
      <c r="AQ953" s="100"/>
      <c r="AR953" s="100"/>
      <c r="AS953" s="100"/>
      <c r="AT953" s="100"/>
      <c r="AU953" s="100"/>
    </row>
    <row r="954" spans="27:64">
      <c r="AA954" s="100"/>
      <c r="AB954" s="100"/>
      <c r="AC954" s="100"/>
      <c r="AD954" s="100"/>
      <c r="AE954" s="100"/>
      <c r="AG954" s="101"/>
      <c r="AN954" s="100"/>
      <c r="AO954" s="100"/>
      <c r="AP954" s="100"/>
      <c r="AQ954" s="100"/>
      <c r="AR954" s="100"/>
      <c r="AS954" s="100"/>
      <c r="AT954" s="100"/>
      <c r="AU954" s="100"/>
    </row>
    <row r="955" spans="27:64">
      <c r="AA955" s="100"/>
      <c r="AB955" s="100"/>
      <c r="AC955" s="100"/>
      <c r="AD955" s="100"/>
      <c r="AE955" s="100"/>
      <c r="AG955" s="101"/>
      <c r="AN955" s="100"/>
      <c r="AO955" s="100"/>
      <c r="AP955" s="100"/>
      <c r="AQ955" s="100"/>
      <c r="AR955" s="100"/>
      <c r="AS955" s="100"/>
      <c r="AT955" s="100"/>
      <c r="AU955" s="100"/>
    </row>
    <row r="956" spans="27:64">
      <c r="AA956" s="100"/>
      <c r="AB956" s="100"/>
      <c r="AC956" s="100"/>
      <c r="AD956" s="100"/>
      <c r="AE956" s="100"/>
      <c r="AG956" s="101"/>
      <c r="AN956" s="100"/>
      <c r="AO956" s="100"/>
      <c r="AP956" s="100"/>
      <c r="AQ956" s="100"/>
      <c r="AR956" s="100"/>
      <c r="AS956" s="100"/>
      <c r="AT956" s="100"/>
      <c r="AU956" s="100"/>
    </row>
    <row r="957" spans="27:64">
      <c r="AA957" s="100"/>
      <c r="AB957" s="100"/>
      <c r="AC957" s="100"/>
      <c r="AD957" s="100"/>
      <c r="AE957" s="100"/>
      <c r="AG957" s="101"/>
      <c r="AN957" s="100"/>
      <c r="AO957" s="100"/>
      <c r="AP957" s="100"/>
      <c r="AQ957" s="100"/>
      <c r="AR957" s="100"/>
      <c r="AS957" s="100"/>
      <c r="AT957" s="100"/>
      <c r="AU957" s="100"/>
    </row>
    <row r="958" spans="27:64">
      <c r="AA958" s="100"/>
      <c r="AB958" s="100"/>
      <c r="AC958" s="100"/>
      <c r="AD958" s="100"/>
      <c r="AE958" s="100"/>
      <c r="AG958" s="101"/>
      <c r="AN958" s="100"/>
      <c r="AO958" s="100"/>
      <c r="AP958" s="100"/>
      <c r="AQ958" s="100"/>
      <c r="AR958" s="100"/>
      <c r="AS958" s="100"/>
      <c r="AT958" s="100"/>
      <c r="AU958" s="100"/>
      <c r="AV958" s="100"/>
    </row>
    <row r="959" spans="27:64">
      <c r="AA959" s="100"/>
      <c r="AB959" s="100"/>
      <c r="AC959" s="100"/>
      <c r="AD959" s="100"/>
      <c r="AE959" s="100"/>
      <c r="AG959" s="101"/>
      <c r="AN959" s="100"/>
      <c r="AO959" s="100"/>
      <c r="AP959" s="100"/>
      <c r="AQ959" s="100"/>
      <c r="AR959" s="100"/>
      <c r="AS959" s="100"/>
      <c r="AT959" s="100"/>
      <c r="AU959" s="100"/>
    </row>
    <row r="960" spans="27:64">
      <c r="AA960" s="100"/>
      <c r="AB960" s="100"/>
      <c r="AC960" s="100"/>
      <c r="AD960" s="100"/>
      <c r="AE960" s="100"/>
      <c r="AG960" s="101"/>
      <c r="AN960" s="100"/>
      <c r="AO960" s="100"/>
      <c r="AP960" s="100"/>
      <c r="AQ960" s="100"/>
      <c r="AR960" s="100"/>
      <c r="AS960" s="100"/>
      <c r="AT960" s="100"/>
      <c r="AU960" s="100"/>
    </row>
    <row r="961" spans="27:48">
      <c r="AA961" s="100"/>
      <c r="AB961" s="100"/>
      <c r="AC961" s="100"/>
      <c r="AD961" s="100"/>
      <c r="AE961" s="100"/>
      <c r="AG961" s="101"/>
      <c r="AN961" s="100"/>
      <c r="AO961" s="100"/>
      <c r="AP961" s="100"/>
      <c r="AQ961" s="100"/>
      <c r="AR961" s="100"/>
      <c r="AS961" s="100"/>
      <c r="AT961" s="100"/>
      <c r="AU961" s="100"/>
    </row>
    <row r="962" spans="27:48">
      <c r="AA962" s="100"/>
      <c r="AB962" s="100"/>
      <c r="AC962" s="100"/>
      <c r="AD962" s="100"/>
      <c r="AE962" s="100"/>
      <c r="AG962" s="101"/>
      <c r="AN962" s="100"/>
      <c r="AO962" s="100"/>
      <c r="AP962" s="100"/>
      <c r="AQ962" s="100"/>
      <c r="AR962" s="100"/>
      <c r="AS962" s="100"/>
      <c r="AT962" s="100"/>
      <c r="AU962" s="100"/>
    </row>
    <row r="963" spans="27:48">
      <c r="AA963" s="100"/>
      <c r="AB963" s="100"/>
      <c r="AC963" s="100"/>
      <c r="AD963" s="100"/>
      <c r="AE963" s="100"/>
      <c r="AG963" s="101"/>
      <c r="AN963" s="100"/>
      <c r="AO963" s="100"/>
      <c r="AP963" s="100"/>
      <c r="AQ963" s="100"/>
      <c r="AR963" s="100"/>
      <c r="AS963" s="100"/>
      <c r="AT963" s="100"/>
      <c r="AU963" s="100"/>
    </row>
    <row r="964" spans="27:48">
      <c r="AA964" s="100"/>
      <c r="AB964" s="100"/>
      <c r="AC964" s="100"/>
      <c r="AD964" s="100"/>
      <c r="AE964" s="100"/>
      <c r="AG964" s="101"/>
      <c r="AN964" s="100"/>
      <c r="AO964" s="100"/>
      <c r="AP964" s="100"/>
      <c r="AQ964" s="100"/>
      <c r="AR964" s="100"/>
      <c r="AS964" s="100"/>
      <c r="AT964" s="100"/>
      <c r="AU964" s="100"/>
    </row>
    <row r="965" spans="27:48">
      <c r="AA965" s="100"/>
      <c r="AB965" s="100"/>
      <c r="AC965" s="100"/>
      <c r="AD965" s="100"/>
      <c r="AE965" s="100"/>
      <c r="AG965" s="101"/>
      <c r="AN965" s="100"/>
      <c r="AO965" s="100"/>
      <c r="AP965" s="100"/>
      <c r="AQ965" s="100"/>
      <c r="AR965" s="100"/>
      <c r="AS965" s="100"/>
      <c r="AT965" s="100"/>
      <c r="AU965" s="100"/>
    </row>
    <row r="966" spans="27:48">
      <c r="AA966" s="100"/>
      <c r="AB966" s="100"/>
      <c r="AC966" s="100"/>
      <c r="AD966" s="100"/>
      <c r="AE966" s="100"/>
      <c r="AG966" s="101"/>
      <c r="AN966" s="100"/>
      <c r="AO966" s="100"/>
      <c r="AP966" s="100"/>
      <c r="AQ966" s="100"/>
      <c r="AR966" s="100"/>
      <c r="AS966" s="100"/>
      <c r="AT966" s="100"/>
      <c r="AU966" s="100"/>
    </row>
    <row r="967" spans="27:48">
      <c r="AA967" s="100"/>
      <c r="AB967" s="100"/>
      <c r="AC967" s="100"/>
      <c r="AD967" s="100"/>
      <c r="AE967" s="100"/>
      <c r="AG967" s="101"/>
      <c r="AN967" s="100"/>
      <c r="AO967" s="100"/>
      <c r="AP967" s="100"/>
      <c r="AQ967" s="100"/>
      <c r="AR967" s="100"/>
      <c r="AS967" s="100"/>
      <c r="AT967" s="100"/>
      <c r="AU967" s="100"/>
    </row>
    <row r="968" spans="27:48">
      <c r="AA968" s="100"/>
      <c r="AB968" s="100"/>
      <c r="AC968" s="100"/>
      <c r="AD968" s="100"/>
      <c r="AE968" s="100"/>
      <c r="AG968" s="101"/>
      <c r="AN968" s="100"/>
      <c r="AO968" s="100"/>
      <c r="AP968" s="100"/>
      <c r="AQ968" s="100"/>
      <c r="AR968" s="100"/>
      <c r="AS968" s="100"/>
      <c r="AT968" s="100"/>
      <c r="AU968" s="100"/>
    </row>
    <row r="969" spans="27:48">
      <c r="AA969" s="100"/>
      <c r="AB969" s="100"/>
      <c r="AC969" s="100"/>
      <c r="AD969" s="100"/>
      <c r="AE969" s="100"/>
      <c r="AG969" s="101"/>
      <c r="AN969" s="100"/>
      <c r="AO969" s="100"/>
      <c r="AP969" s="100"/>
      <c r="AQ969" s="100"/>
      <c r="AR969" s="100"/>
      <c r="AS969" s="100"/>
      <c r="AT969" s="100"/>
      <c r="AU969" s="100"/>
      <c r="AV969" s="100"/>
    </row>
    <row r="970" spans="27:48">
      <c r="AA970" s="100"/>
      <c r="AB970" s="100"/>
      <c r="AC970" s="100"/>
      <c r="AD970" s="100"/>
      <c r="AE970" s="100"/>
      <c r="AG970" s="101"/>
      <c r="AN970" s="100"/>
      <c r="AO970" s="100"/>
      <c r="AP970" s="100"/>
      <c r="AQ970" s="100"/>
      <c r="AR970" s="100"/>
      <c r="AS970" s="100"/>
      <c r="AT970" s="100"/>
      <c r="AU970" s="100"/>
    </row>
    <row r="971" spans="27:48">
      <c r="AA971" s="100"/>
      <c r="AB971" s="100"/>
      <c r="AC971" s="100"/>
      <c r="AD971" s="100"/>
      <c r="AE971" s="100"/>
      <c r="AG971" s="101"/>
      <c r="AN971" s="100"/>
      <c r="AO971" s="100"/>
      <c r="AP971" s="100"/>
      <c r="AQ971" s="100"/>
      <c r="AR971" s="100"/>
      <c r="AS971" s="100"/>
      <c r="AT971" s="100"/>
      <c r="AU971" s="100"/>
    </row>
    <row r="972" spans="27:48">
      <c r="AA972" s="100"/>
      <c r="AB972" s="100"/>
      <c r="AC972" s="100"/>
      <c r="AD972" s="100"/>
      <c r="AE972" s="100"/>
      <c r="AG972" s="101"/>
      <c r="AN972" s="100"/>
      <c r="AO972" s="100"/>
      <c r="AP972" s="100"/>
      <c r="AQ972" s="100"/>
      <c r="AR972" s="100"/>
      <c r="AS972" s="100"/>
      <c r="AT972" s="100"/>
      <c r="AU972" s="100"/>
    </row>
    <row r="973" spans="27:48">
      <c r="AA973" s="100"/>
      <c r="AB973" s="100"/>
      <c r="AC973" s="100"/>
      <c r="AD973" s="100"/>
      <c r="AE973" s="100"/>
      <c r="AG973" s="101"/>
      <c r="AN973" s="100"/>
      <c r="AO973" s="100"/>
      <c r="AP973" s="100"/>
      <c r="AQ973" s="100"/>
      <c r="AR973" s="100"/>
      <c r="AS973" s="100"/>
      <c r="AT973" s="100"/>
      <c r="AU973" s="100"/>
    </row>
    <row r="974" spans="27:48">
      <c r="AA974" s="100"/>
      <c r="AB974" s="100"/>
      <c r="AC974" s="100"/>
      <c r="AD974" s="100"/>
      <c r="AE974" s="100"/>
      <c r="AG974" s="101"/>
      <c r="AN974" s="100"/>
      <c r="AO974" s="100"/>
      <c r="AP974" s="100"/>
      <c r="AQ974" s="100"/>
      <c r="AR974" s="100"/>
      <c r="AS974" s="100"/>
      <c r="AT974" s="100"/>
      <c r="AU974" s="100"/>
    </row>
    <row r="975" spans="27:48">
      <c r="AA975" s="100"/>
      <c r="AB975" s="100"/>
      <c r="AC975" s="100"/>
      <c r="AD975" s="100"/>
      <c r="AE975" s="100"/>
      <c r="AG975" s="101"/>
      <c r="AN975" s="100"/>
      <c r="AO975" s="100"/>
      <c r="AP975" s="100"/>
      <c r="AQ975" s="100"/>
      <c r="AR975" s="100"/>
      <c r="AS975" s="100"/>
      <c r="AT975" s="100"/>
      <c r="AU975" s="100"/>
      <c r="AV975" s="100"/>
    </row>
    <row r="976" spans="27:48">
      <c r="AA976" s="100"/>
      <c r="AB976" s="100"/>
      <c r="AC976" s="100"/>
      <c r="AD976" s="100"/>
      <c r="AE976" s="100"/>
      <c r="AG976" s="101"/>
      <c r="AN976" s="100"/>
      <c r="AO976" s="100"/>
      <c r="AP976" s="100"/>
      <c r="AQ976" s="100"/>
      <c r="AR976" s="100"/>
      <c r="AS976" s="100"/>
      <c r="AT976" s="100"/>
      <c r="AU976" s="100"/>
    </row>
    <row r="977" spans="27:64">
      <c r="AA977" s="100"/>
      <c r="AB977" s="100"/>
      <c r="AC977" s="100"/>
      <c r="AD977" s="100"/>
      <c r="AE977" s="100"/>
      <c r="AG977" s="101"/>
      <c r="AN977" s="100"/>
      <c r="AO977" s="100"/>
      <c r="AP977" s="100"/>
      <c r="AQ977" s="100"/>
      <c r="AR977" s="100"/>
      <c r="AS977" s="100"/>
      <c r="AT977" s="100"/>
      <c r="AU977" s="100"/>
    </row>
    <row r="978" spans="27:64">
      <c r="AA978" s="100"/>
      <c r="AB978" s="100"/>
      <c r="AC978" s="100"/>
      <c r="AD978" s="100"/>
      <c r="AE978" s="100"/>
      <c r="AG978" s="101"/>
      <c r="AN978" s="100"/>
      <c r="AO978" s="100"/>
      <c r="AP978" s="100"/>
      <c r="AQ978" s="100"/>
      <c r="AR978" s="100"/>
      <c r="AS978" s="100"/>
      <c r="AT978" s="100"/>
      <c r="AU978" s="100"/>
    </row>
    <row r="979" spans="27:64">
      <c r="AA979" s="100"/>
      <c r="AB979" s="100"/>
      <c r="AC979" s="100"/>
      <c r="AD979" s="100"/>
      <c r="AE979" s="100"/>
      <c r="AG979" s="101"/>
      <c r="AN979" s="100"/>
      <c r="AO979" s="100"/>
      <c r="AP979" s="100"/>
      <c r="AQ979" s="100"/>
      <c r="AR979" s="100"/>
      <c r="AS979" s="100"/>
      <c r="AT979" s="100"/>
      <c r="AU979" s="100"/>
    </row>
    <row r="980" spans="27:64">
      <c r="AA980" s="100"/>
      <c r="AB980" s="100"/>
      <c r="AC980" s="100"/>
      <c r="AD980" s="100"/>
      <c r="AE980" s="100"/>
      <c r="AG980" s="101"/>
      <c r="AN980" s="100"/>
      <c r="AO980" s="100"/>
      <c r="AP980" s="100"/>
      <c r="AQ980" s="100"/>
      <c r="AR980" s="100"/>
      <c r="AS980" s="100"/>
      <c r="AT980" s="100"/>
      <c r="AU980" s="100"/>
    </row>
    <row r="981" spans="27:64">
      <c r="AA981" s="100"/>
      <c r="AB981" s="100"/>
      <c r="AC981" s="100"/>
      <c r="AD981" s="100"/>
      <c r="AE981" s="100"/>
      <c r="AG981" s="101"/>
      <c r="AN981" s="100"/>
      <c r="AO981" s="100"/>
      <c r="AP981" s="100"/>
      <c r="AQ981" s="100"/>
      <c r="AR981" s="100"/>
      <c r="AS981" s="100"/>
      <c r="AT981" s="100"/>
      <c r="AU981" s="100"/>
    </row>
    <row r="982" spans="27:64">
      <c r="AA982" s="100"/>
      <c r="AB982" s="100"/>
      <c r="AC982" s="100"/>
      <c r="AD982" s="100"/>
      <c r="AE982" s="100"/>
      <c r="AG982" s="101"/>
      <c r="AN982" s="100"/>
      <c r="AO982" s="100"/>
      <c r="AP982" s="100"/>
      <c r="AQ982" s="100"/>
      <c r="AR982" s="100"/>
      <c r="AS982" s="100"/>
      <c r="AT982" s="100"/>
      <c r="AU982" s="100"/>
    </row>
    <row r="983" spans="27:64">
      <c r="AA983" s="100"/>
      <c r="AB983" s="100"/>
      <c r="AC983" s="100"/>
      <c r="AD983" s="100"/>
      <c r="AE983" s="100"/>
      <c r="AG983" s="101"/>
      <c r="AN983" s="100"/>
      <c r="AO983" s="100"/>
      <c r="AP983" s="100"/>
      <c r="AQ983" s="100"/>
      <c r="AR983" s="100"/>
      <c r="AS983" s="100"/>
      <c r="AT983" s="100"/>
      <c r="AU983" s="100"/>
    </row>
    <row r="984" spans="27:64">
      <c r="AA984" s="100"/>
      <c r="AB984" s="100"/>
      <c r="AC984" s="100"/>
      <c r="AD984" s="100"/>
      <c r="AE984" s="100"/>
      <c r="AG984" s="101"/>
      <c r="AN984" s="100"/>
      <c r="AO984" s="100"/>
      <c r="AP984" s="100"/>
      <c r="AQ984" s="100"/>
      <c r="AR984" s="100"/>
      <c r="AS984" s="100"/>
      <c r="AT984" s="100"/>
      <c r="AU984" s="100"/>
    </row>
    <row r="985" spans="27:64">
      <c r="AA985" s="100"/>
      <c r="AB985" s="100"/>
      <c r="AC985" s="100"/>
      <c r="AD985" s="100"/>
      <c r="AE985" s="100"/>
      <c r="AG985" s="101"/>
      <c r="AN985" s="100"/>
      <c r="AO985" s="100"/>
      <c r="AP985" s="100"/>
      <c r="AQ985" s="100"/>
      <c r="AR985" s="100"/>
      <c r="AS985" s="100"/>
      <c r="AT985" s="100"/>
      <c r="AU985" s="100"/>
    </row>
    <row r="986" spans="27:64">
      <c r="AA986" s="100"/>
      <c r="AB986" s="100"/>
      <c r="AC986" s="100"/>
      <c r="AD986" s="100"/>
      <c r="AE986" s="100"/>
      <c r="AG986" s="101"/>
      <c r="AN986" s="100"/>
      <c r="AO986" s="100"/>
      <c r="AP986" s="100"/>
      <c r="AQ986" s="100"/>
      <c r="AR986" s="100"/>
      <c r="AS986" s="100"/>
      <c r="AT986" s="100"/>
      <c r="AU986" s="100"/>
    </row>
    <row r="987" spans="27:64">
      <c r="AA987" s="100"/>
      <c r="AB987" s="100"/>
      <c r="AC987" s="100"/>
      <c r="AD987" s="100"/>
      <c r="AE987" s="100"/>
      <c r="AG987" s="101"/>
      <c r="AN987" s="100"/>
      <c r="AO987" s="100"/>
      <c r="AP987" s="100"/>
      <c r="AQ987" s="100"/>
      <c r="AR987" s="100"/>
      <c r="AS987" s="100"/>
      <c r="AT987" s="100"/>
      <c r="AU987" s="100"/>
    </row>
    <row r="988" spans="27:64">
      <c r="AA988" s="100"/>
      <c r="AB988" s="100"/>
      <c r="AC988" s="100"/>
      <c r="AD988" s="100"/>
      <c r="AE988" s="100"/>
      <c r="AG988" s="101"/>
      <c r="AN988" s="100"/>
      <c r="AO988" s="100"/>
      <c r="AP988" s="100"/>
      <c r="AQ988" s="100"/>
      <c r="AR988" s="100"/>
      <c r="AS988" s="100"/>
      <c r="AT988" s="100"/>
      <c r="AU988" s="100"/>
      <c r="AV988" s="100"/>
      <c r="AW988" s="100"/>
      <c r="AX988" s="100"/>
      <c r="AY988" s="100"/>
      <c r="AZ988" s="100"/>
      <c r="BA988" s="100"/>
      <c r="BB988" s="100"/>
      <c r="BC988" s="100"/>
      <c r="BD988" s="100"/>
      <c r="BE988" s="100"/>
      <c r="BF988" s="100"/>
      <c r="BG988" s="100"/>
      <c r="BH988" s="100"/>
      <c r="BI988" s="100"/>
      <c r="BJ988" s="100"/>
      <c r="BK988" s="100"/>
      <c r="BL988" s="100"/>
    </row>
    <row r="989" spans="27:64">
      <c r="AA989" s="100"/>
      <c r="AB989" s="100"/>
      <c r="AC989" s="100"/>
      <c r="AD989" s="100"/>
      <c r="AE989" s="100"/>
      <c r="AG989" s="101"/>
      <c r="AN989" s="100"/>
      <c r="AO989" s="100"/>
      <c r="AP989" s="100"/>
      <c r="AQ989" s="100"/>
      <c r="AR989" s="100"/>
      <c r="AS989" s="100"/>
      <c r="AT989" s="100"/>
      <c r="AU989" s="100"/>
    </row>
    <row r="990" spans="27:64">
      <c r="AA990" s="100"/>
      <c r="AB990" s="100"/>
      <c r="AC990" s="100"/>
      <c r="AD990" s="100"/>
      <c r="AE990" s="100"/>
      <c r="AG990" s="101"/>
      <c r="AN990" s="100"/>
      <c r="AO990" s="100"/>
      <c r="AP990" s="100"/>
      <c r="AQ990" s="100"/>
      <c r="AR990" s="100"/>
      <c r="AS990" s="100"/>
      <c r="AT990" s="100"/>
      <c r="AU990" s="100"/>
    </row>
    <row r="991" spans="27:64">
      <c r="AA991" s="100"/>
      <c r="AB991" s="100"/>
      <c r="AC991" s="100"/>
      <c r="AD991" s="100"/>
      <c r="AE991" s="100"/>
      <c r="AG991" s="101"/>
      <c r="AN991" s="100"/>
      <c r="AO991" s="100"/>
      <c r="AP991" s="100"/>
      <c r="AQ991" s="100"/>
      <c r="AR991" s="100"/>
      <c r="AS991" s="100"/>
      <c r="AT991" s="100"/>
      <c r="AU991" s="100"/>
    </row>
    <row r="992" spans="27:64">
      <c r="AA992" s="100"/>
      <c r="AB992" s="100"/>
      <c r="AC992" s="100"/>
      <c r="AD992" s="100"/>
      <c r="AE992" s="100"/>
      <c r="AG992" s="101"/>
      <c r="AN992" s="100"/>
      <c r="AO992" s="100"/>
      <c r="AP992" s="100"/>
      <c r="AQ992" s="100"/>
      <c r="AR992" s="100"/>
      <c r="AS992" s="100"/>
      <c r="AT992" s="100"/>
      <c r="AU992" s="100"/>
    </row>
    <row r="993" spans="27:64">
      <c r="AA993" s="100"/>
      <c r="AB993" s="100"/>
      <c r="AC993" s="100"/>
      <c r="AD993" s="100"/>
      <c r="AE993" s="100"/>
      <c r="AG993" s="101"/>
      <c r="AN993" s="100"/>
      <c r="AO993" s="100"/>
      <c r="AP993" s="100"/>
      <c r="AQ993" s="100"/>
      <c r="AR993" s="100"/>
      <c r="AS993" s="100"/>
      <c r="AT993" s="100"/>
      <c r="AU993" s="100"/>
    </row>
    <row r="994" spans="27:64">
      <c r="AA994" s="100"/>
      <c r="AB994" s="100"/>
      <c r="AC994" s="100"/>
      <c r="AD994" s="100"/>
      <c r="AE994" s="100"/>
      <c r="AG994" s="101"/>
      <c r="AN994" s="100"/>
      <c r="AO994" s="100"/>
      <c r="AP994" s="100"/>
      <c r="AQ994" s="100"/>
      <c r="AR994" s="100"/>
      <c r="AS994" s="100"/>
      <c r="AT994" s="100"/>
      <c r="AU994" s="100"/>
    </row>
    <row r="995" spans="27:64">
      <c r="AA995" s="100"/>
      <c r="AB995" s="100"/>
      <c r="AC995" s="100"/>
      <c r="AD995" s="100"/>
      <c r="AE995" s="100"/>
      <c r="AG995" s="101"/>
      <c r="AN995" s="100"/>
      <c r="AO995" s="100"/>
      <c r="AP995" s="100"/>
      <c r="AQ995" s="100"/>
      <c r="AR995" s="100"/>
      <c r="AS995" s="100"/>
      <c r="AT995" s="100"/>
      <c r="AU995" s="100"/>
    </row>
    <row r="996" spans="27:64">
      <c r="AA996" s="100"/>
      <c r="AB996" s="100"/>
      <c r="AC996" s="100"/>
      <c r="AD996" s="100"/>
      <c r="AE996" s="100"/>
      <c r="AG996" s="101"/>
      <c r="AN996" s="100"/>
      <c r="AO996" s="100"/>
      <c r="AP996" s="100"/>
      <c r="AQ996" s="100"/>
      <c r="AR996" s="100"/>
      <c r="AS996" s="100"/>
      <c r="AT996" s="100"/>
      <c r="AU996" s="100"/>
    </row>
    <row r="997" spans="27:64">
      <c r="AA997" s="100"/>
      <c r="AB997" s="100"/>
      <c r="AC997" s="100"/>
      <c r="AD997" s="100"/>
      <c r="AE997" s="100"/>
      <c r="AG997" s="101"/>
      <c r="AN997" s="100"/>
      <c r="AO997" s="100"/>
      <c r="AP997" s="100"/>
      <c r="AQ997" s="100"/>
      <c r="AR997" s="100"/>
      <c r="AS997" s="100"/>
      <c r="AT997" s="100"/>
      <c r="AU997" s="100"/>
    </row>
    <row r="998" spans="27:64">
      <c r="AA998" s="100"/>
      <c r="AB998" s="100"/>
      <c r="AC998" s="100"/>
      <c r="AD998" s="100"/>
      <c r="AE998" s="100"/>
      <c r="AG998" s="101"/>
      <c r="AN998" s="100"/>
      <c r="AO998" s="100"/>
      <c r="AP998" s="100"/>
      <c r="AQ998" s="100"/>
      <c r="AR998" s="100"/>
      <c r="AS998" s="100"/>
      <c r="AT998" s="100"/>
      <c r="AU998" s="100"/>
    </row>
    <row r="999" spans="27:64">
      <c r="AA999" s="100"/>
      <c r="AB999" s="100"/>
      <c r="AC999" s="100"/>
      <c r="AD999" s="100"/>
      <c r="AE999" s="100"/>
      <c r="AG999" s="101"/>
      <c r="AN999" s="100"/>
      <c r="AO999" s="100"/>
      <c r="AP999" s="100"/>
      <c r="AQ999" s="100"/>
      <c r="AR999" s="100"/>
      <c r="AS999" s="100"/>
      <c r="AT999" s="100"/>
      <c r="AU999" s="100"/>
    </row>
    <row r="1000" spans="27:64">
      <c r="AA1000" s="100"/>
      <c r="AB1000" s="100"/>
      <c r="AC1000" s="100"/>
      <c r="AD1000" s="100"/>
      <c r="AE1000" s="100"/>
      <c r="AG1000" s="101"/>
      <c r="AN1000" s="100"/>
      <c r="AO1000" s="100"/>
      <c r="AP1000" s="100"/>
      <c r="AQ1000" s="100"/>
      <c r="AR1000" s="100"/>
      <c r="AS1000" s="100"/>
      <c r="AT1000" s="100"/>
      <c r="AU1000" s="100"/>
    </row>
    <row r="1001" spans="27:64">
      <c r="AA1001" s="100"/>
      <c r="AB1001" s="100"/>
      <c r="AC1001" s="100"/>
      <c r="AD1001" s="100"/>
      <c r="AE1001" s="100"/>
      <c r="AG1001" s="101"/>
      <c r="AN1001" s="100"/>
      <c r="AO1001" s="100"/>
      <c r="AP1001" s="100"/>
      <c r="AQ1001" s="100"/>
      <c r="AR1001" s="100"/>
      <c r="AS1001" s="100"/>
      <c r="AT1001" s="100"/>
      <c r="AU1001" s="100"/>
    </row>
    <row r="1002" spans="27:64">
      <c r="AA1002" s="100"/>
      <c r="AB1002" s="100"/>
      <c r="AC1002" s="100"/>
      <c r="AD1002" s="100"/>
      <c r="AE1002" s="100"/>
      <c r="AG1002" s="101"/>
      <c r="AN1002" s="100"/>
      <c r="AO1002" s="100"/>
      <c r="AP1002" s="100"/>
      <c r="AQ1002" s="100"/>
      <c r="AR1002" s="100"/>
      <c r="AS1002" s="100"/>
      <c r="AT1002" s="100"/>
      <c r="AU1002" s="100"/>
    </row>
    <row r="1003" spans="27:64">
      <c r="AA1003" s="100"/>
      <c r="AB1003" s="100"/>
      <c r="AC1003" s="100"/>
      <c r="AD1003" s="100"/>
      <c r="AE1003" s="100"/>
      <c r="AG1003" s="101"/>
      <c r="AN1003" s="100"/>
      <c r="AO1003" s="100"/>
      <c r="AP1003" s="100"/>
      <c r="AQ1003" s="100"/>
      <c r="AR1003" s="100"/>
      <c r="AS1003" s="100"/>
      <c r="AT1003" s="100"/>
      <c r="AU1003" s="100"/>
    </row>
    <row r="1004" spans="27:64">
      <c r="AA1004" s="100"/>
      <c r="AB1004" s="100"/>
      <c r="AC1004" s="100"/>
      <c r="AD1004" s="100"/>
      <c r="AE1004" s="100"/>
      <c r="AG1004" s="101"/>
      <c r="AN1004" s="100"/>
      <c r="AO1004" s="100"/>
      <c r="AP1004" s="100"/>
      <c r="AQ1004" s="100"/>
      <c r="AR1004" s="100"/>
      <c r="AS1004" s="100"/>
      <c r="AT1004" s="100"/>
      <c r="AU1004" s="100"/>
    </row>
    <row r="1005" spans="27:64">
      <c r="AA1005" s="100"/>
      <c r="AB1005" s="100"/>
      <c r="AC1005" s="100"/>
      <c r="AD1005" s="100"/>
      <c r="AE1005" s="100"/>
      <c r="AG1005" s="101"/>
      <c r="AN1005" s="100"/>
      <c r="AO1005" s="100"/>
      <c r="AP1005" s="100"/>
      <c r="AQ1005" s="100"/>
      <c r="AR1005" s="100"/>
      <c r="AS1005" s="100"/>
      <c r="AT1005" s="100"/>
      <c r="AU1005" s="100"/>
    </row>
    <row r="1006" spans="27:64">
      <c r="AA1006" s="100"/>
      <c r="AB1006" s="100"/>
      <c r="AC1006" s="100"/>
      <c r="AD1006" s="100"/>
      <c r="AE1006" s="100"/>
      <c r="AG1006" s="101"/>
      <c r="AN1006" s="100"/>
      <c r="AO1006" s="100"/>
      <c r="AP1006" s="100"/>
      <c r="AQ1006" s="100"/>
      <c r="AR1006" s="100"/>
      <c r="AS1006" s="100"/>
      <c r="AT1006" s="100"/>
      <c r="AU1006" s="100"/>
      <c r="AV1006" s="100"/>
      <c r="AW1006" s="100"/>
      <c r="AX1006" s="100"/>
      <c r="AY1006" s="100"/>
      <c r="AZ1006" s="100"/>
      <c r="BA1006" s="100"/>
      <c r="BB1006" s="100"/>
      <c r="BC1006" s="100"/>
      <c r="BD1006" s="100"/>
      <c r="BE1006" s="100"/>
      <c r="BF1006" s="100"/>
      <c r="BG1006" s="100"/>
      <c r="BH1006" s="100"/>
      <c r="BI1006" s="100"/>
      <c r="BJ1006" s="100"/>
      <c r="BK1006" s="100"/>
      <c r="BL1006" s="100"/>
    </row>
    <row r="1007" spans="27:64">
      <c r="AA1007" s="100"/>
      <c r="AB1007" s="100"/>
      <c r="AC1007" s="100"/>
      <c r="AD1007" s="100"/>
      <c r="AE1007" s="100"/>
      <c r="AG1007" s="101"/>
      <c r="AN1007" s="100"/>
      <c r="AO1007" s="100"/>
      <c r="AP1007" s="100"/>
      <c r="AQ1007" s="100"/>
      <c r="AR1007" s="100"/>
      <c r="AS1007" s="100"/>
      <c r="AT1007" s="100"/>
      <c r="AU1007" s="100"/>
    </row>
    <row r="1008" spans="27:64">
      <c r="AA1008" s="100"/>
      <c r="AB1008" s="100"/>
      <c r="AC1008" s="100"/>
      <c r="AD1008" s="100"/>
      <c r="AE1008" s="100"/>
      <c r="AG1008" s="101"/>
      <c r="AN1008" s="100"/>
      <c r="AO1008" s="100"/>
      <c r="AP1008" s="100"/>
      <c r="AQ1008" s="100"/>
      <c r="AR1008" s="100"/>
      <c r="AS1008" s="100"/>
      <c r="AT1008" s="100"/>
      <c r="AU1008" s="100"/>
    </row>
    <row r="1009" spans="27:47">
      <c r="AA1009" s="100"/>
      <c r="AB1009" s="100"/>
      <c r="AC1009" s="100"/>
      <c r="AD1009" s="100"/>
      <c r="AE1009" s="100"/>
      <c r="AG1009" s="101"/>
      <c r="AN1009" s="100"/>
      <c r="AO1009" s="100"/>
      <c r="AP1009" s="100"/>
      <c r="AQ1009" s="100"/>
      <c r="AR1009" s="100"/>
      <c r="AS1009" s="100"/>
      <c r="AT1009" s="100"/>
      <c r="AU1009" s="100"/>
    </row>
    <row r="1010" spans="27:47">
      <c r="AA1010" s="100"/>
      <c r="AB1010" s="100"/>
      <c r="AC1010" s="100"/>
      <c r="AD1010" s="100"/>
      <c r="AE1010" s="100"/>
      <c r="AG1010" s="101"/>
      <c r="AN1010" s="100"/>
      <c r="AO1010" s="100"/>
      <c r="AP1010" s="100"/>
      <c r="AQ1010" s="100"/>
      <c r="AR1010" s="100"/>
      <c r="AS1010" s="100"/>
      <c r="AT1010" s="100"/>
      <c r="AU1010" s="100"/>
    </row>
    <row r="1011" spans="27:47">
      <c r="AA1011" s="100"/>
      <c r="AB1011" s="100"/>
      <c r="AC1011" s="100"/>
      <c r="AD1011" s="100"/>
      <c r="AE1011" s="100"/>
      <c r="AG1011" s="101"/>
      <c r="AN1011" s="100"/>
      <c r="AO1011" s="100"/>
      <c r="AP1011" s="100"/>
      <c r="AQ1011" s="100"/>
      <c r="AR1011" s="100"/>
      <c r="AS1011" s="100"/>
      <c r="AT1011" s="100"/>
      <c r="AU1011" s="100"/>
    </row>
    <row r="1012" spans="27:47">
      <c r="AA1012" s="100"/>
      <c r="AB1012" s="100"/>
      <c r="AC1012" s="100"/>
      <c r="AD1012" s="100"/>
      <c r="AE1012" s="100"/>
      <c r="AG1012" s="101"/>
      <c r="AN1012" s="100"/>
      <c r="AO1012" s="100"/>
      <c r="AP1012" s="100"/>
      <c r="AQ1012" s="100"/>
      <c r="AR1012" s="100"/>
      <c r="AS1012" s="100"/>
      <c r="AT1012" s="100"/>
      <c r="AU1012" s="100"/>
    </row>
    <row r="1013" spans="27:47">
      <c r="AA1013" s="100"/>
      <c r="AB1013" s="100"/>
      <c r="AC1013" s="100"/>
      <c r="AD1013" s="100"/>
      <c r="AE1013" s="100"/>
      <c r="AG1013" s="101"/>
      <c r="AN1013" s="100"/>
      <c r="AO1013" s="100"/>
      <c r="AP1013" s="100"/>
      <c r="AQ1013" s="100"/>
      <c r="AR1013" s="100"/>
      <c r="AS1013" s="100"/>
      <c r="AT1013" s="100"/>
      <c r="AU1013" s="100"/>
    </row>
    <row r="1014" spans="27:47">
      <c r="AA1014" s="100"/>
      <c r="AB1014" s="100"/>
      <c r="AC1014" s="100"/>
      <c r="AD1014" s="100"/>
      <c r="AE1014" s="100"/>
      <c r="AG1014" s="101"/>
      <c r="AN1014" s="100"/>
      <c r="AO1014" s="100"/>
      <c r="AP1014" s="100"/>
      <c r="AQ1014" s="100"/>
      <c r="AR1014" s="100"/>
      <c r="AS1014" s="100"/>
      <c r="AT1014" s="100"/>
      <c r="AU1014" s="100"/>
    </row>
    <row r="1015" spans="27:47">
      <c r="AA1015" s="100"/>
      <c r="AB1015" s="100"/>
      <c r="AC1015" s="100"/>
      <c r="AD1015" s="100"/>
      <c r="AE1015" s="100"/>
      <c r="AG1015" s="101"/>
      <c r="AN1015" s="100"/>
      <c r="AO1015" s="100"/>
      <c r="AP1015" s="100"/>
      <c r="AQ1015" s="100"/>
      <c r="AR1015" s="100"/>
      <c r="AS1015" s="100"/>
      <c r="AT1015" s="100"/>
      <c r="AU1015" s="100"/>
    </row>
    <row r="1016" spans="27:47">
      <c r="AA1016" s="100"/>
      <c r="AB1016" s="100"/>
      <c r="AC1016" s="100"/>
      <c r="AD1016" s="100"/>
      <c r="AE1016" s="100"/>
      <c r="AG1016" s="101"/>
      <c r="AN1016" s="100"/>
      <c r="AO1016" s="100"/>
      <c r="AP1016" s="100"/>
      <c r="AQ1016" s="100"/>
      <c r="AR1016" s="100"/>
      <c r="AS1016" s="100"/>
      <c r="AT1016" s="100"/>
      <c r="AU1016" s="100"/>
    </row>
    <row r="1017" spans="27:47">
      <c r="AA1017" s="100"/>
      <c r="AB1017" s="100"/>
      <c r="AC1017" s="100"/>
      <c r="AD1017" s="100"/>
      <c r="AE1017" s="100"/>
      <c r="AG1017" s="101"/>
      <c r="AN1017" s="100"/>
      <c r="AO1017" s="100"/>
      <c r="AP1017" s="100"/>
      <c r="AQ1017" s="100"/>
      <c r="AR1017" s="100"/>
      <c r="AS1017" s="100"/>
      <c r="AT1017" s="100"/>
      <c r="AU1017" s="100"/>
    </row>
    <row r="1018" spans="27:47">
      <c r="AA1018" s="100"/>
      <c r="AB1018" s="100"/>
      <c r="AC1018" s="100"/>
      <c r="AD1018" s="100"/>
      <c r="AE1018" s="100"/>
      <c r="AG1018" s="101"/>
      <c r="AN1018" s="100"/>
      <c r="AO1018" s="100"/>
      <c r="AP1018" s="100"/>
      <c r="AQ1018" s="100"/>
      <c r="AR1018" s="100"/>
      <c r="AS1018" s="100"/>
      <c r="AT1018" s="100"/>
      <c r="AU1018" s="100"/>
    </row>
    <row r="1019" spans="27:47">
      <c r="AA1019" s="100"/>
      <c r="AB1019" s="100"/>
      <c r="AC1019" s="100"/>
      <c r="AD1019" s="100"/>
      <c r="AE1019" s="100"/>
      <c r="AG1019" s="101"/>
      <c r="AN1019" s="100"/>
      <c r="AO1019" s="100"/>
      <c r="AP1019" s="100"/>
      <c r="AQ1019" s="100"/>
      <c r="AR1019" s="100"/>
      <c r="AS1019" s="100"/>
      <c r="AT1019" s="100"/>
      <c r="AU1019" s="100"/>
    </row>
    <row r="1020" spans="27:47">
      <c r="AA1020" s="100"/>
      <c r="AB1020" s="100"/>
      <c r="AC1020" s="100"/>
      <c r="AD1020" s="100"/>
      <c r="AE1020" s="100"/>
      <c r="AG1020" s="101"/>
      <c r="AN1020" s="100"/>
      <c r="AO1020" s="100"/>
      <c r="AP1020" s="100"/>
      <c r="AQ1020" s="100"/>
      <c r="AR1020" s="100"/>
      <c r="AS1020" s="100"/>
      <c r="AT1020" s="100"/>
      <c r="AU1020" s="100"/>
    </row>
    <row r="1021" spans="27:47">
      <c r="AA1021" s="100"/>
      <c r="AB1021" s="100"/>
      <c r="AC1021" s="100"/>
      <c r="AD1021" s="100"/>
      <c r="AE1021" s="100"/>
      <c r="AG1021" s="101"/>
      <c r="AN1021" s="100"/>
      <c r="AO1021" s="100"/>
      <c r="AP1021" s="100"/>
      <c r="AQ1021" s="100"/>
      <c r="AR1021" s="100"/>
      <c r="AS1021" s="100"/>
      <c r="AT1021" s="100"/>
      <c r="AU1021" s="100"/>
    </row>
    <row r="1022" spans="27:47">
      <c r="AA1022" s="100"/>
      <c r="AB1022" s="100"/>
      <c r="AC1022" s="100"/>
      <c r="AD1022" s="100"/>
      <c r="AE1022" s="100"/>
      <c r="AG1022" s="101"/>
      <c r="AN1022" s="100"/>
      <c r="AO1022" s="100"/>
      <c r="AP1022" s="100"/>
      <c r="AQ1022" s="100"/>
      <c r="AR1022" s="100"/>
      <c r="AS1022" s="100"/>
      <c r="AT1022" s="100"/>
      <c r="AU1022" s="100"/>
    </row>
    <row r="1023" spans="27:47">
      <c r="AA1023" s="100"/>
      <c r="AB1023" s="100"/>
      <c r="AC1023" s="100"/>
      <c r="AD1023" s="100"/>
      <c r="AE1023" s="100"/>
      <c r="AG1023" s="101"/>
      <c r="AN1023" s="100"/>
      <c r="AO1023" s="100"/>
      <c r="AP1023" s="100"/>
      <c r="AQ1023" s="100"/>
      <c r="AR1023" s="100"/>
      <c r="AS1023" s="100"/>
      <c r="AT1023" s="100"/>
      <c r="AU1023" s="100"/>
    </row>
    <row r="1024" spans="27:47">
      <c r="AA1024" s="100"/>
      <c r="AB1024" s="100"/>
      <c r="AC1024" s="100"/>
      <c r="AD1024" s="100"/>
      <c r="AE1024" s="100"/>
      <c r="AG1024" s="101"/>
      <c r="AN1024" s="100"/>
      <c r="AO1024" s="100"/>
      <c r="AP1024" s="100"/>
      <c r="AQ1024" s="100"/>
      <c r="AR1024" s="100"/>
      <c r="AS1024" s="100"/>
      <c r="AT1024" s="100"/>
      <c r="AU1024" s="100"/>
    </row>
    <row r="1025" spans="27:47">
      <c r="AA1025" s="100"/>
      <c r="AB1025" s="100"/>
      <c r="AC1025" s="100"/>
      <c r="AD1025" s="100"/>
      <c r="AE1025" s="100"/>
      <c r="AG1025" s="101"/>
      <c r="AN1025" s="100"/>
      <c r="AO1025" s="100"/>
      <c r="AP1025" s="100"/>
      <c r="AQ1025" s="100"/>
      <c r="AR1025" s="100"/>
      <c r="AS1025" s="100"/>
      <c r="AT1025" s="100"/>
      <c r="AU1025" s="100"/>
    </row>
    <row r="1026" spans="27:47">
      <c r="AA1026" s="100"/>
      <c r="AB1026" s="100"/>
      <c r="AC1026" s="100"/>
      <c r="AD1026" s="100"/>
      <c r="AE1026" s="100"/>
      <c r="AG1026" s="101"/>
      <c r="AN1026" s="100"/>
      <c r="AO1026" s="100"/>
      <c r="AP1026" s="100"/>
      <c r="AQ1026" s="100"/>
      <c r="AR1026" s="100"/>
      <c r="AS1026" s="100"/>
      <c r="AT1026" s="100"/>
      <c r="AU1026" s="100"/>
    </row>
    <row r="1027" spans="27:47">
      <c r="AA1027" s="100"/>
      <c r="AB1027" s="100"/>
      <c r="AC1027" s="100"/>
      <c r="AD1027" s="100"/>
      <c r="AE1027" s="100"/>
      <c r="AG1027" s="101"/>
      <c r="AN1027" s="100"/>
      <c r="AO1027" s="100"/>
      <c r="AP1027" s="100"/>
      <c r="AQ1027" s="100"/>
      <c r="AR1027" s="100"/>
      <c r="AS1027" s="100"/>
      <c r="AT1027" s="100"/>
      <c r="AU1027" s="100"/>
    </row>
    <row r="1028" spans="27:47">
      <c r="AA1028" s="100"/>
      <c r="AB1028" s="100"/>
      <c r="AC1028" s="100"/>
      <c r="AD1028" s="100"/>
      <c r="AE1028" s="100"/>
      <c r="AG1028" s="101"/>
      <c r="AN1028" s="100"/>
      <c r="AO1028" s="100"/>
      <c r="AP1028" s="100"/>
      <c r="AQ1028" s="100"/>
      <c r="AR1028" s="100"/>
      <c r="AS1028" s="100"/>
      <c r="AT1028" s="100"/>
      <c r="AU1028" s="100"/>
    </row>
    <row r="1029" spans="27:47">
      <c r="AA1029" s="100"/>
      <c r="AB1029" s="100"/>
      <c r="AC1029" s="100"/>
      <c r="AD1029" s="100"/>
      <c r="AE1029" s="100"/>
      <c r="AG1029" s="101"/>
      <c r="AN1029" s="100"/>
      <c r="AO1029" s="100"/>
      <c r="AP1029" s="100"/>
      <c r="AQ1029" s="100"/>
      <c r="AR1029" s="100"/>
      <c r="AS1029" s="100"/>
      <c r="AT1029" s="100"/>
      <c r="AU1029" s="100"/>
    </row>
    <row r="1030" spans="27:47">
      <c r="AA1030" s="100"/>
      <c r="AB1030" s="100"/>
      <c r="AC1030" s="100"/>
      <c r="AD1030" s="100"/>
      <c r="AE1030" s="100"/>
      <c r="AG1030" s="101"/>
      <c r="AN1030" s="100"/>
      <c r="AO1030" s="100"/>
      <c r="AP1030" s="100"/>
      <c r="AQ1030" s="100"/>
      <c r="AR1030" s="100"/>
      <c r="AS1030" s="100"/>
      <c r="AT1030" s="100"/>
      <c r="AU1030" s="100"/>
    </row>
    <row r="1031" spans="27:47">
      <c r="AA1031" s="100"/>
      <c r="AB1031" s="100"/>
      <c r="AC1031" s="100"/>
      <c r="AD1031" s="100"/>
      <c r="AE1031" s="100"/>
      <c r="AG1031" s="101"/>
      <c r="AN1031" s="100"/>
      <c r="AO1031" s="100"/>
      <c r="AP1031" s="100"/>
      <c r="AQ1031" s="100"/>
      <c r="AR1031" s="100"/>
      <c r="AS1031" s="100"/>
      <c r="AT1031" s="100"/>
      <c r="AU1031" s="100"/>
    </row>
    <row r="1032" spans="27:47">
      <c r="AA1032" s="100"/>
      <c r="AB1032" s="100"/>
      <c r="AC1032" s="100"/>
      <c r="AD1032" s="100"/>
      <c r="AE1032" s="100"/>
      <c r="AG1032" s="101"/>
      <c r="AN1032" s="100"/>
      <c r="AO1032" s="100"/>
      <c r="AP1032" s="100"/>
      <c r="AQ1032" s="100"/>
      <c r="AR1032" s="100"/>
      <c r="AS1032" s="100"/>
      <c r="AT1032" s="100"/>
      <c r="AU1032" s="100"/>
    </row>
    <row r="1033" spans="27:47">
      <c r="AA1033" s="100"/>
      <c r="AB1033" s="100"/>
      <c r="AC1033" s="100"/>
      <c r="AD1033" s="100"/>
      <c r="AE1033" s="100"/>
      <c r="AG1033" s="101"/>
      <c r="AN1033" s="100"/>
      <c r="AO1033" s="100"/>
      <c r="AP1033" s="100"/>
      <c r="AQ1033" s="100"/>
      <c r="AR1033" s="100"/>
      <c r="AS1033" s="100"/>
      <c r="AT1033" s="100"/>
      <c r="AU1033" s="100"/>
    </row>
    <row r="1034" spans="27:47">
      <c r="AA1034" s="100"/>
      <c r="AB1034" s="100"/>
      <c r="AC1034" s="100"/>
      <c r="AD1034" s="100"/>
      <c r="AE1034" s="100"/>
      <c r="AG1034" s="101"/>
      <c r="AN1034" s="100"/>
      <c r="AO1034" s="100"/>
      <c r="AP1034" s="100"/>
      <c r="AQ1034" s="100"/>
      <c r="AR1034" s="100"/>
      <c r="AS1034" s="100"/>
      <c r="AT1034" s="100"/>
      <c r="AU1034" s="100"/>
    </row>
    <row r="1035" spans="27:47">
      <c r="AA1035" s="100"/>
      <c r="AB1035" s="100"/>
      <c r="AC1035" s="100"/>
      <c r="AD1035" s="100"/>
      <c r="AE1035" s="100"/>
      <c r="AG1035" s="101"/>
      <c r="AN1035" s="100"/>
      <c r="AO1035" s="100"/>
      <c r="AP1035" s="100"/>
      <c r="AQ1035" s="100"/>
      <c r="AR1035" s="100"/>
      <c r="AS1035" s="100"/>
      <c r="AT1035" s="100"/>
      <c r="AU1035" s="100"/>
    </row>
    <row r="1036" spans="27:47">
      <c r="AA1036" s="100"/>
      <c r="AB1036" s="100"/>
      <c r="AC1036" s="100"/>
      <c r="AD1036" s="100"/>
      <c r="AE1036" s="100"/>
      <c r="AG1036" s="101"/>
      <c r="AN1036" s="100"/>
      <c r="AO1036" s="100"/>
      <c r="AP1036" s="100"/>
      <c r="AQ1036" s="100"/>
      <c r="AR1036" s="100"/>
      <c r="AS1036" s="100"/>
      <c r="AT1036" s="100"/>
      <c r="AU1036" s="100"/>
    </row>
    <row r="1037" spans="27:47">
      <c r="AA1037" s="100"/>
      <c r="AB1037" s="100"/>
      <c r="AC1037" s="100"/>
      <c r="AD1037" s="100"/>
      <c r="AE1037" s="100"/>
      <c r="AG1037" s="101"/>
      <c r="AN1037" s="100"/>
      <c r="AO1037" s="100"/>
      <c r="AP1037" s="100"/>
      <c r="AQ1037" s="100"/>
      <c r="AR1037" s="100"/>
      <c r="AS1037" s="100"/>
      <c r="AT1037" s="100"/>
      <c r="AU1037" s="100"/>
    </row>
    <row r="1038" spans="27:47">
      <c r="AA1038" s="100"/>
      <c r="AB1038" s="100"/>
      <c r="AC1038" s="100"/>
      <c r="AD1038" s="100"/>
      <c r="AE1038" s="100"/>
      <c r="AG1038" s="101"/>
      <c r="AN1038" s="100"/>
      <c r="AO1038" s="100"/>
      <c r="AP1038" s="100"/>
      <c r="AQ1038" s="100"/>
      <c r="AR1038" s="100"/>
      <c r="AS1038" s="100"/>
      <c r="AT1038" s="100"/>
      <c r="AU1038" s="100"/>
    </row>
    <row r="1039" spans="27:47">
      <c r="AA1039" s="100"/>
      <c r="AB1039" s="100"/>
      <c r="AC1039" s="100"/>
      <c r="AD1039" s="100"/>
      <c r="AE1039" s="100"/>
      <c r="AG1039" s="101"/>
      <c r="AN1039" s="100"/>
      <c r="AO1039" s="100"/>
      <c r="AP1039" s="100"/>
      <c r="AQ1039" s="100"/>
      <c r="AR1039" s="100"/>
      <c r="AS1039" s="100"/>
      <c r="AT1039" s="100"/>
      <c r="AU1039" s="100"/>
    </row>
    <row r="1040" spans="27:47">
      <c r="AA1040" s="100"/>
      <c r="AB1040" s="100"/>
      <c r="AC1040" s="100"/>
      <c r="AD1040" s="100"/>
      <c r="AE1040" s="100"/>
      <c r="AG1040" s="101"/>
      <c r="AN1040" s="100"/>
      <c r="AO1040" s="100"/>
      <c r="AP1040" s="100"/>
      <c r="AQ1040" s="100"/>
      <c r="AR1040" s="100"/>
      <c r="AS1040" s="100"/>
      <c r="AT1040" s="100"/>
      <c r="AU1040" s="100"/>
    </row>
    <row r="1041" spans="27:50">
      <c r="AA1041" s="100"/>
      <c r="AB1041" s="100"/>
      <c r="AC1041" s="100"/>
      <c r="AD1041" s="100"/>
      <c r="AE1041" s="100"/>
      <c r="AG1041" s="101"/>
      <c r="AN1041" s="100"/>
      <c r="AO1041" s="100"/>
      <c r="AP1041" s="100"/>
      <c r="AQ1041" s="100"/>
      <c r="AR1041" s="100"/>
      <c r="AS1041" s="100"/>
      <c r="AT1041" s="100"/>
      <c r="AU1041" s="100"/>
    </row>
    <row r="1042" spans="27:50">
      <c r="AA1042" s="100"/>
      <c r="AB1042" s="100"/>
      <c r="AC1042" s="100"/>
      <c r="AD1042" s="100"/>
      <c r="AE1042" s="100"/>
      <c r="AG1042" s="101"/>
      <c r="AN1042" s="100"/>
      <c r="AO1042" s="100"/>
      <c r="AP1042" s="100"/>
      <c r="AQ1042" s="100"/>
      <c r="AR1042" s="100"/>
      <c r="AS1042" s="100"/>
      <c r="AT1042" s="100"/>
      <c r="AU1042" s="100"/>
    </row>
    <row r="1043" spans="27:50">
      <c r="AA1043" s="100"/>
      <c r="AB1043" s="100"/>
      <c r="AC1043" s="100"/>
      <c r="AD1043" s="100"/>
      <c r="AE1043" s="100"/>
      <c r="AG1043" s="101"/>
      <c r="AN1043" s="100"/>
      <c r="AO1043" s="100"/>
      <c r="AP1043" s="100"/>
      <c r="AQ1043" s="100"/>
      <c r="AR1043" s="100"/>
      <c r="AS1043" s="100"/>
      <c r="AT1043" s="100"/>
      <c r="AU1043" s="100"/>
      <c r="AV1043" s="100"/>
      <c r="AW1043" s="65"/>
      <c r="AX1043" s="71"/>
    </row>
    <row r="1044" spans="27:50">
      <c r="AA1044" s="100"/>
      <c r="AB1044" s="100"/>
      <c r="AC1044" s="100"/>
      <c r="AD1044" s="100"/>
      <c r="AE1044" s="100"/>
      <c r="AG1044" s="101"/>
      <c r="AN1044" s="100"/>
      <c r="AO1044" s="100"/>
      <c r="AP1044" s="100"/>
      <c r="AQ1044" s="100"/>
      <c r="AR1044" s="100"/>
      <c r="AS1044" s="100"/>
      <c r="AT1044" s="100"/>
      <c r="AU1044" s="100"/>
      <c r="AV1044" s="100"/>
      <c r="AW1044" s="65"/>
      <c r="AX1044" s="71"/>
    </row>
    <row r="1045" spans="27:50">
      <c r="AA1045" s="100"/>
      <c r="AB1045" s="100"/>
      <c r="AC1045" s="100"/>
      <c r="AD1045" s="100"/>
      <c r="AE1045" s="100"/>
      <c r="AG1045" s="101"/>
      <c r="AN1045" s="100"/>
      <c r="AO1045" s="100"/>
      <c r="AP1045" s="100"/>
      <c r="AQ1045" s="100"/>
      <c r="AR1045" s="100"/>
      <c r="AS1045" s="100"/>
      <c r="AT1045" s="100"/>
      <c r="AU1045" s="100"/>
    </row>
    <row r="1046" spans="27:50">
      <c r="AA1046" s="100"/>
      <c r="AB1046" s="100"/>
      <c r="AC1046" s="100"/>
      <c r="AD1046" s="100"/>
      <c r="AE1046" s="100"/>
      <c r="AG1046" s="101"/>
      <c r="AN1046" s="100"/>
      <c r="AO1046" s="100"/>
      <c r="AP1046" s="100"/>
      <c r="AQ1046" s="100"/>
      <c r="AR1046" s="100"/>
      <c r="AS1046" s="100"/>
      <c r="AT1046" s="100"/>
      <c r="AU1046" s="100"/>
    </row>
    <row r="1047" spans="27:50">
      <c r="AA1047" s="100"/>
      <c r="AB1047" s="100"/>
      <c r="AC1047" s="100"/>
      <c r="AD1047" s="100"/>
      <c r="AE1047" s="100"/>
      <c r="AG1047" s="101"/>
      <c r="AN1047" s="100"/>
      <c r="AO1047" s="100"/>
      <c r="AP1047" s="100"/>
      <c r="AQ1047" s="100"/>
      <c r="AR1047" s="100"/>
      <c r="AS1047" s="100"/>
      <c r="AT1047" s="100"/>
      <c r="AU1047" s="100"/>
    </row>
    <row r="1048" spans="27:50">
      <c r="AA1048" s="100"/>
      <c r="AB1048" s="100"/>
      <c r="AC1048" s="100"/>
      <c r="AD1048" s="100"/>
      <c r="AE1048" s="100"/>
      <c r="AG1048" s="101"/>
      <c r="AN1048" s="100"/>
      <c r="AO1048" s="100"/>
      <c r="AP1048" s="100"/>
      <c r="AQ1048" s="100"/>
      <c r="AR1048" s="100"/>
      <c r="AS1048" s="100"/>
      <c r="AT1048" s="100"/>
      <c r="AU1048" s="100"/>
    </row>
    <row r="1049" spans="27:50">
      <c r="AA1049" s="100"/>
      <c r="AB1049" s="100"/>
      <c r="AC1049" s="100"/>
      <c r="AD1049" s="100"/>
      <c r="AE1049" s="100"/>
      <c r="AG1049" s="101"/>
      <c r="AN1049" s="100"/>
      <c r="AO1049" s="100"/>
      <c r="AP1049" s="100"/>
      <c r="AQ1049" s="100"/>
      <c r="AR1049" s="100"/>
      <c r="AS1049" s="100"/>
      <c r="AT1049" s="100"/>
      <c r="AU1049" s="100"/>
    </row>
    <row r="1050" spans="27:50">
      <c r="AA1050" s="100"/>
      <c r="AB1050" s="100"/>
      <c r="AC1050" s="100"/>
      <c r="AD1050" s="100"/>
      <c r="AE1050" s="100"/>
      <c r="AG1050" s="101"/>
      <c r="AN1050" s="100"/>
      <c r="AO1050" s="100"/>
      <c r="AP1050" s="100"/>
      <c r="AQ1050" s="100"/>
      <c r="AR1050" s="100"/>
      <c r="AS1050" s="100"/>
      <c r="AT1050" s="100"/>
      <c r="AU1050" s="100"/>
    </row>
    <row r="1051" spans="27:50">
      <c r="AA1051" s="100"/>
      <c r="AB1051" s="100"/>
      <c r="AC1051" s="100"/>
      <c r="AD1051" s="100"/>
      <c r="AE1051" s="100"/>
      <c r="AG1051" s="101"/>
      <c r="AN1051" s="100"/>
      <c r="AO1051" s="100"/>
      <c r="AP1051" s="100"/>
      <c r="AQ1051" s="100"/>
      <c r="AR1051" s="100"/>
      <c r="AS1051" s="100"/>
      <c r="AT1051" s="100"/>
      <c r="AU1051" s="100"/>
    </row>
    <row r="1052" spans="27:50">
      <c r="AA1052" s="100"/>
      <c r="AB1052" s="100"/>
      <c r="AC1052" s="100"/>
      <c r="AD1052" s="100"/>
      <c r="AE1052" s="100"/>
      <c r="AG1052" s="101"/>
      <c r="AN1052" s="100"/>
      <c r="AO1052" s="100"/>
      <c r="AP1052" s="100"/>
      <c r="AQ1052" s="100"/>
      <c r="AR1052" s="100"/>
      <c r="AS1052" s="100"/>
      <c r="AT1052" s="100"/>
      <c r="AU1052" s="100"/>
    </row>
    <row r="1053" spans="27:50">
      <c r="AA1053" s="100"/>
      <c r="AB1053" s="100"/>
      <c r="AC1053" s="100"/>
      <c r="AD1053" s="100"/>
      <c r="AE1053" s="100"/>
      <c r="AG1053" s="101"/>
      <c r="AN1053" s="100"/>
      <c r="AO1053" s="100"/>
      <c r="AP1053" s="100"/>
      <c r="AQ1053" s="100"/>
      <c r="AR1053" s="100"/>
      <c r="AS1053" s="100"/>
      <c r="AT1053" s="100"/>
      <c r="AU1053" s="100"/>
    </row>
    <row r="1054" spans="27:50">
      <c r="AA1054" s="100"/>
      <c r="AB1054" s="100"/>
      <c r="AC1054" s="100"/>
      <c r="AD1054" s="100"/>
      <c r="AE1054" s="100"/>
      <c r="AG1054" s="101"/>
      <c r="AN1054" s="100"/>
      <c r="AO1054" s="100"/>
      <c r="AP1054" s="100"/>
      <c r="AQ1054" s="100"/>
      <c r="AR1054" s="100"/>
      <c r="AS1054" s="100"/>
      <c r="AT1054" s="100"/>
      <c r="AU1054" s="100"/>
    </row>
    <row r="1055" spans="27:50">
      <c r="AA1055" s="100"/>
      <c r="AB1055" s="100"/>
      <c r="AC1055" s="100"/>
      <c r="AD1055" s="100"/>
      <c r="AE1055" s="100"/>
      <c r="AG1055" s="101"/>
      <c r="AN1055" s="100"/>
      <c r="AO1055" s="100"/>
      <c r="AP1055" s="100"/>
      <c r="AQ1055" s="100"/>
      <c r="AR1055" s="100"/>
      <c r="AS1055" s="100"/>
      <c r="AT1055" s="100"/>
      <c r="AU1055" s="100"/>
    </row>
    <row r="1056" spans="27:50">
      <c r="AA1056" s="100"/>
      <c r="AB1056" s="100"/>
      <c r="AC1056" s="100"/>
      <c r="AD1056" s="100"/>
      <c r="AE1056" s="100"/>
      <c r="AG1056" s="101"/>
      <c r="AN1056" s="100"/>
      <c r="AO1056" s="100"/>
      <c r="AP1056" s="100"/>
      <c r="AQ1056" s="100"/>
      <c r="AR1056" s="100"/>
      <c r="AS1056" s="100"/>
      <c r="AT1056" s="100"/>
      <c r="AU1056" s="100"/>
    </row>
    <row r="1057" spans="27:64">
      <c r="AA1057" s="100"/>
      <c r="AB1057" s="100"/>
      <c r="AC1057" s="100"/>
      <c r="AD1057" s="100"/>
      <c r="AE1057" s="100"/>
      <c r="AG1057" s="101"/>
      <c r="AN1057" s="100"/>
      <c r="AO1057" s="100"/>
      <c r="AP1057" s="100"/>
      <c r="AQ1057" s="100"/>
      <c r="AR1057" s="100"/>
      <c r="AS1057" s="100"/>
      <c r="AT1057" s="100"/>
      <c r="AU1057" s="100"/>
    </row>
    <row r="1058" spans="27:64">
      <c r="AA1058" s="100"/>
      <c r="AB1058" s="100"/>
      <c r="AC1058" s="100"/>
      <c r="AD1058" s="100"/>
      <c r="AE1058" s="100"/>
      <c r="AG1058" s="101"/>
      <c r="AN1058" s="100"/>
      <c r="AO1058" s="100"/>
      <c r="AP1058" s="100"/>
      <c r="AQ1058" s="100"/>
      <c r="AR1058" s="100"/>
      <c r="AS1058" s="100"/>
      <c r="AT1058" s="100"/>
      <c r="AU1058" s="100"/>
    </row>
    <row r="1059" spans="27:64">
      <c r="AA1059" s="100"/>
      <c r="AB1059" s="100"/>
      <c r="AC1059" s="100"/>
      <c r="AD1059" s="100"/>
      <c r="AE1059" s="100"/>
      <c r="AG1059" s="101"/>
      <c r="AN1059" s="100"/>
      <c r="AO1059" s="100"/>
      <c r="AP1059" s="100"/>
      <c r="AQ1059" s="100"/>
      <c r="AR1059" s="100"/>
      <c r="AS1059" s="100"/>
      <c r="AT1059" s="100"/>
      <c r="AU1059" s="100"/>
    </row>
    <row r="1060" spans="27:64">
      <c r="AA1060" s="100"/>
      <c r="AB1060" s="100"/>
      <c r="AC1060" s="100"/>
      <c r="AD1060" s="100"/>
      <c r="AE1060" s="100"/>
      <c r="AG1060" s="101"/>
      <c r="AN1060" s="100"/>
      <c r="AO1060" s="100"/>
      <c r="AP1060" s="100"/>
      <c r="AQ1060" s="100"/>
      <c r="AR1060" s="100"/>
      <c r="AS1060" s="100"/>
      <c r="AT1060" s="100"/>
      <c r="AU1060" s="100"/>
    </row>
    <row r="1061" spans="27:64">
      <c r="AA1061" s="100"/>
      <c r="AB1061" s="100"/>
      <c r="AC1061" s="100"/>
      <c r="AD1061" s="100"/>
      <c r="AE1061" s="100"/>
      <c r="AG1061" s="101"/>
      <c r="AN1061" s="100"/>
      <c r="AO1061" s="100"/>
      <c r="AP1061" s="100"/>
      <c r="AQ1061" s="100"/>
      <c r="AR1061" s="100"/>
      <c r="AS1061" s="100"/>
      <c r="AT1061" s="100"/>
      <c r="AU1061" s="100"/>
    </row>
    <row r="1062" spans="27:64">
      <c r="AA1062" s="100"/>
      <c r="AB1062" s="100"/>
      <c r="AC1062" s="100"/>
      <c r="AD1062" s="100"/>
      <c r="AE1062" s="100"/>
      <c r="AG1062" s="101"/>
      <c r="AN1062" s="100"/>
      <c r="AO1062" s="100"/>
      <c r="AP1062" s="100"/>
      <c r="AQ1062" s="100"/>
      <c r="AR1062" s="100"/>
      <c r="AS1062" s="100"/>
      <c r="AT1062" s="100"/>
      <c r="AU1062" s="100"/>
    </row>
    <row r="1063" spans="27:64">
      <c r="AA1063" s="100"/>
      <c r="AB1063" s="100"/>
      <c r="AC1063" s="100"/>
      <c r="AD1063" s="100"/>
      <c r="AE1063" s="100"/>
      <c r="AG1063" s="101"/>
      <c r="AN1063" s="100"/>
      <c r="AO1063" s="100"/>
      <c r="AP1063" s="100"/>
      <c r="AQ1063" s="100"/>
      <c r="AR1063" s="100"/>
      <c r="AS1063" s="100"/>
      <c r="AT1063" s="100"/>
      <c r="AU1063" s="100"/>
    </row>
    <row r="1064" spans="27:64">
      <c r="AA1064" s="100"/>
      <c r="AB1064" s="100"/>
      <c r="AC1064" s="100"/>
      <c r="AD1064" s="100"/>
      <c r="AE1064" s="100"/>
      <c r="AG1064" s="101"/>
      <c r="AN1064" s="100"/>
      <c r="AO1064" s="100"/>
      <c r="AP1064" s="100"/>
      <c r="AQ1064" s="100"/>
      <c r="AR1064" s="100"/>
      <c r="AS1064" s="100"/>
      <c r="AT1064" s="100"/>
      <c r="AU1064" s="100"/>
    </row>
    <row r="1065" spans="27:64">
      <c r="AA1065" s="100"/>
      <c r="AB1065" s="100"/>
      <c r="AC1065" s="100"/>
      <c r="AD1065" s="100"/>
      <c r="AE1065" s="100"/>
      <c r="AG1065" s="101"/>
      <c r="AN1065" s="100"/>
      <c r="AO1065" s="100"/>
      <c r="AP1065" s="100"/>
      <c r="AQ1065" s="100"/>
      <c r="AR1065" s="100"/>
      <c r="AS1065" s="100"/>
      <c r="AT1065" s="100"/>
      <c r="AU1065" s="100"/>
    </row>
    <row r="1066" spans="27:64">
      <c r="AA1066" s="100"/>
      <c r="AB1066" s="100"/>
      <c r="AC1066" s="100"/>
      <c r="AD1066" s="100"/>
      <c r="AE1066" s="100"/>
      <c r="AG1066" s="101"/>
      <c r="AN1066" s="100"/>
      <c r="AO1066" s="100"/>
      <c r="AP1066" s="100"/>
      <c r="AQ1066" s="100"/>
      <c r="AR1066" s="100"/>
      <c r="AS1066" s="100"/>
      <c r="AT1066" s="100"/>
      <c r="AU1066" s="100"/>
    </row>
    <row r="1067" spans="27:64">
      <c r="AA1067" s="100"/>
      <c r="AB1067" s="100"/>
      <c r="AC1067" s="100"/>
      <c r="AD1067" s="100"/>
      <c r="AE1067" s="100"/>
      <c r="AG1067" s="101"/>
      <c r="AN1067" s="100"/>
      <c r="AO1067" s="100"/>
      <c r="AP1067" s="100"/>
      <c r="AQ1067" s="100"/>
      <c r="AR1067" s="100"/>
      <c r="AS1067" s="100"/>
      <c r="AT1067" s="100"/>
      <c r="AU1067" s="100"/>
    </row>
    <row r="1068" spans="27:64">
      <c r="AA1068" s="100"/>
      <c r="AB1068" s="100"/>
      <c r="AC1068" s="100"/>
      <c r="AD1068" s="100"/>
      <c r="AE1068" s="100"/>
      <c r="AG1068" s="101"/>
      <c r="AN1068" s="100"/>
      <c r="AO1068" s="100"/>
      <c r="AP1068" s="100"/>
      <c r="AQ1068" s="100"/>
      <c r="AR1068" s="100"/>
      <c r="AS1068" s="100"/>
      <c r="AT1068" s="100"/>
      <c r="AU1068" s="100"/>
      <c r="AV1068" s="100"/>
      <c r="AW1068" s="100"/>
      <c r="AX1068" s="100"/>
      <c r="AY1068" s="100"/>
      <c r="AZ1068" s="100"/>
      <c r="BA1068" s="100"/>
      <c r="BB1068" s="100"/>
      <c r="BC1068" s="100"/>
      <c r="BD1068" s="100"/>
      <c r="BE1068" s="100"/>
      <c r="BF1068" s="100"/>
      <c r="BG1068" s="100"/>
      <c r="BH1068" s="100"/>
      <c r="BI1068" s="100"/>
      <c r="BJ1068" s="100"/>
      <c r="BK1068" s="100"/>
      <c r="BL1068" s="100"/>
    </row>
    <row r="1069" spans="27:64">
      <c r="AA1069" s="100"/>
      <c r="AB1069" s="100"/>
      <c r="AC1069" s="100"/>
      <c r="AD1069" s="100"/>
      <c r="AE1069" s="100"/>
      <c r="AG1069" s="101"/>
      <c r="AN1069" s="100"/>
      <c r="AO1069" s="100"/>
      <c r="AP1069" s="100"/>
      <c r="AQ1069" s="100"/>
      <c r="AR1069" s="100"/>
      <c r="AS1069" s="100"/>
      <c r="AT1069" s="100"/>
      <c r="AU1069" s="100"/>
    </row>
    <row r="1070" spans="27:64">
      <c r="AA1070" s="100"/>
      <c r="AB1070" s="100"/>
      <c r="AC1070" s="100"/>
      <c r="AD1070" s="100"/>
      <c r="AE1070" s="100"/>
      <c r="AG1070" s="101"/>
      <c r="AN1070" s="100"/>
      <c r="AO1070" s="100"/>
      <c r="AP1070" s="100"/>
      <c r="AQ1070" s="100"/>
      <c r="AR1070" s="100"/>
      <c r="AS1070" s="100"/>
      <c r="AT1070" s="100"/>
      <c r="AU1070" s="100"/>
    </row>
    <row r="1071" spans="27:64">
      <c r="AA1071" s="100"/>
      <c r="AB1071" s="100"/>
      <c r="AC1071" s="100"/>
      <c r="AD1071" s="100"/>
      <c r="AE1071" s="100"/>
      <c r="AG1071" s="101"/>
      <c r="AN1071" s="100"/>
      <c r="AO1071" s="100"/>
      <c r="AP1071" s="100"/>
      <c r="AQ1071" s="100"/>
      <c r="AR1071" s="100"/>
      <c r="AS1071" s="100"/>
      <c r="AT1071" s="100"/>
      <c r="AU1071" s="100"/>
    </row>
    <row r="1072" spans="27:64">
      <c r="AA1072" s="100"/>
      <c r="AB1072" s="100"/>
      <c r="AC1072" s="100"/>
      <c r="AD1072" s="100"/>
      <c r="AE1072" s="100"/>
      <c r="AG1072" s="101"/>
      <c r="AN1072" s="100"/>
      <c r="AO1072" s="100"/>
      <c r="AP1072" s="100"/>
      <c r="AQ1072" s="100"/>
      <c r="AR1072" s="100"/>
      <c r="AS1072" s="100"/>
      <c r="AT1072" s="100"/>
      <c r="AU1072" s="100"/>
    </row>
    <row r="1073" spans="27:50">
      <c r="AA1073" s="100"/>
      <c r="AB1073" s="100"/>
      <c r="AC1073" s="100"/>
      <c r="AD1073" s="100"/>
      <c r="AE1073" s="100"/>
      <c r="AG1073" s="101"/>
      <c r="AN1073" s="100"/>
      <c r="AO1073" s="100"/>
      <c r="AP1073" s="100"/>
      <c r="AQ1073" s="100"/>
      <c r="AR1073" s="100"/>
      <c r="AS1073" s="100"/>
      <c r="AT1073" s="100"/>
      <c r="AU1073" s="100"/>
    </row>
    <row r="1074" spans="27:50">
      <c r="AA1074" s="100"/>
      <c r="AB1074" s="100"/>
      <c r="AC1074" s="100"/>
      <c r="AD1074" s="100"/>
      <c r="AE1074" s="100"/>
      <c r="AG1074" s="101"/>
      <c r="AN1074" s="100"/>
      <c r="AO1074" s="100"/>
      <c r="AP1074" s="100"/>
      <c r="AQ1074" s="100"/>
      <c r="AR1074" s="100"/>
      <c r="AS1074" s="100"/>
      <c r="AT1074" s="100"/>
      <c r="AU1074" s="100"/>
    </row>
    <row r="1075" spans="27:50">
      <c r="AA1075" s="100"/>
      <c r="AB1075" s="100"/>
      <c r="AC1075" s="100"/>
      <c r="AD1075" s="100"/>
      <c r="AE1075" s="100"/>
      <c r="AG1075" s="101"/>
      <c r="AN1075" s="100"/>
      <c r="AO1075" s="100"/>
      <c r="AP1075" s="100"/>
      <c r="AQ1075" s="100"/>
      <c r="AR1075" s="100"/>
      <c r="AS1075" s="100"/>
      <c r="AT1075" s="100"/>
      <c r="AU1075" s="100"/>
    </row>
    <row r="1076" spans="27:50">
      <c r="AA1076" s="100"/>
      <c r="AB1076" s="100"/>
      <c r="AC1076" s="100"/>
      <c r="AD1076" s="100"/>
      <c r="AE1076" s="100"/>
      <c r="AG1076" s="101"/>
      <c r="AN1076" s="100"/>
      <c r="AO1076" s="100"/>
      <c r="AP1076" s="100"/>
      <c r="AQ1076" s="100"/>
      <c r="AR1076" s="100"/>
      <c r="AS1076" s="100"/>
      <c r="AT1076" s="100"/>
      <c r="AU1076" s="100"/>
    </row>
    <row r="1077" spans="27:50">
      <c r="AA1077" s="100"/>
      <c r="AB1077" s="100"/>
      <c r="AC1077" s="100"/>
      <c r="AD1077" s="100"/>
      <c r="AE1077" s="100"/>
      <c r="AG1077" s="101"/>
      <c r="AN1077" s="100"/>
      <c r="AO1077" s="100"/>
      <c r="AP1077" s="100"/>
      <c r="AQ1077" s="100"/>
      <c r="AR1077" s="100"/>
      <c r="AS1077" s="100"/>
      <c r="AT1077" s="100"/>
      <c r="AU1077" s="100"/>
    </row>
    <row r="1078" spans="27:50">
      <c r="AA1078" s="100"/>
      <c r="AB1078" s="100"/>
      <c r="AC1078" s="100"/>
      <c r="AD1078" s="100"/>
      <c r="AE1078" s="100"/>
      <c r="AG1078" s="101"/>
      <c r="AN1078" s="100"/>
      <c r="AO1078" s="100"/>
      <c r="AP1078" s="100"/>
      <c r="AQ1078" s="100"/>
      <c r="AR1078" s="100"/>
      <c r="AS1078" s="100"/>
      <c r="AT1078" s="100"/>
      <c r="AU1078" s="100"/>
    </row>
    <row r="1079" spans="27:50">
      <c r="AA1079" s="100"/>
      <c r="AB1079" s="100"/>
      <c r="AC1079" s="100"/>
      <c r="AD1079" s="100"/>
      <c r="AE1079" s="100"/>
      <c r="AG1079" s="101"/>
      <c r="AN1079" s="100"/>
      <c r="AO1079" s="100"/>
      <c r="AP1079" s="100"/>
      <c r="AQ1079" s="100"/>
      <c r="AR1079" s="100"/>
      <c r="AS1079" s="100"/>
      <c r="AT1079" s="100"/>
      <c r="AU1079" s="100"/>
    </row>
    <row r="1080" spans="27:50">
      <c r="AA1080" s="100"/>
      <c r="AB1080" s="100"/>
      <c r="AC1080" s="100"/>
      <c r="AD1080" s="100"/>
      <c r="AE1080" s="100"/>
      <c r="AG1080" s="101"/>
      <c r="AN1080" s="100"/>
      <c r="AO1080" s="100"/>
      <c r="AP1080" s="100"/>
      <c r="AQ1080" s="100"/>
      <c r="AR1080" s="100"/>
      <c r="AS1080" s="100"/>
      <c r="AT1080" s="100"/>
      <c r="AU1080" s="100"/>
      <c r="AV1080" s="100"/>
    </row>
    <row r="1081" spans="27:50">
      <c r="AA1081" s="100"/>
      <c r="AB1081" s="100"/>
      <c r="AC1081" s="100"/>
      <c r="AD1081" s="100"/>
      <c r="AE1081" s="100"/>
      <c r="AG1081" s="101"/>
      <c r="AN1081" s="100"/>
      <c r="AO1081" s="100"/>
      <c r="AP1081" s="100"/>
      <c r="AQ1081" s="100"/>
      <c r="AR1081" s="100"/>
      <c r="AS1081" s="100"/>
      <c r="AT1081" s="100"/>
      <c r="AU1081" s="100"/>
    </row>
    <row r="1082" spans="27:50">
      <c r="AA1082" s="100"/>
      <c r="AB1082" s="100"/>
      <c r="AC1082" s="100"/>
      <c r="AD1082" s="100"/>
      <c r="AE1082" s="100"/>
      <c r="AG1082" s="101"/>
      <c r="AN1082" s="100"/>
      <c r="AO1082" s="100"/>
      <c r="AP1082" s="100"/>
      <c r="AQ1082" s="100"/>
      <c r="AR1082" s="100"/>
      <c r="AS1082" s="100"/>
      <c r="AT1082" s="100"/>
      <c r="AU1082" s="100"/>
      <c r="AV1082" s="100"/>
      <c r="AW1082" s="65"/>
      <c r="AX1082" s="71"/>
    </row>
    <row r="1083" spans="27:50">
      <c r="AA1083" s="100"/>
      <c r="AB1083" s="100"/>
      <c r="AC1083" s="100"/>
      <c r="AD1083" s="100"/>
      <c r="AE1083" s="100"/>
      <c r="AG1083" s="101"/>
      <c r="AN1083" s="100"/>
      <c r="AO1083" s="100"/>
      <c r="AP1083" s="100"/>
      <c r="AQ1083" s="100"/>
      <c r="AR1083" s="100"/>
      <c r="AS1083" s="100"/>
      <c r="AT1083" s="100"/>
      <c r="AU1083" s="100"/>
    </row>
    <row r="1084" spans="27:50">
      <c r="AA1084" s="100"/>
      <c r="AB1084" s="100"/>
      <c r="AC1084" s="100"/>
      <c r="AD1084" s="100"/>
      <c r="AE1084" s="100"/>
      <c r="AG1084" s="101"/>
      <c r="AN1084" s="100"/>
      <c r="AO1084" s="100"/>
      <c r="AP1084" s="100"/>
      <c r="AQ1084" s="100"/>
      <c r="AR1084" s="100"/>
      <c r="AS1084" s="100"/>
      <c r="AT1084" s="100"/>
      <c r="AU1084" s="100"/>
    </row>
    <row r="1085" spans="27:50">
      <c r="AA1085" s="100"/>
      <c r="AB1085" s="100"/>
      <c r="AC1085" s="100"/>
      <c r="AD1085" s="100"/>
      <c r="AE1085" s="100"/>
      <c r="AG1085" s="101"/>
      <c r="AN1085" s="100"/>
      <c r="AO1085" s="100"/>
      <c r="AP1085" s="100"/>
      <c r="AQ1085" s="100"/>
      <c r="AR1085" s="100"/>
      <c r="AS1085" s="100"/>
      <c r="AT1085" s="100"/>
      <c r="AU1085" s="100"/>
    </row>
    <row r="1086" spans="27:50">
      <c r="AA1086" s="100"/>
      <c r="AB1086" s="100"/>
      <c r="AC1086" s="100"/>
      <c r="AD1086" s="100"/>
      <c r="AE1086" s="100"/>
      <c r="AG1086" s="101"/>
      <c r="AN1086" s="100"/>
      <c r="AO1086" s="100"/>
      <c r="AP1086" s="100"/>
      <c r="AQ1086" s="100"/>
      <c r="AR1086" s="100"/>
      <c r="AS1086" s="100"/>
      <c r="AT1086" s="100"/>
      <c r="AU1086" s="100"/>
    </row>
    <row r="1087" spans="27:50">
      <c r="AA1087" s="100"/>
      <c r="AB1087" s="100"/>
      <c r="AC1087" s="100"/>
      <c r="AD1087" s="100"/>
      <c r="AE1087" s="100"/>
      <c r="AG1087" s="101"/>
      <c r="AN1087" s="100"/>
      <c r="AO1087" s="100"/>
      <c r="AP1087" s="100"/>
      <c r="AQ1087" s="100"/>
      <c r="AR1087" s="100"/>
      <c r="AS1087" s="100"/>
      <c r="AT1087" s="100"/>
      <c r="AU1087" s="100"/>
    </row>
    <row r="1088" spans="27:50">
      <c r="AA1088" s="100"/>
      <c r="AB1088" s="100"/>
      <c r="AC1088" s="100"/>
      <c r="AD1088" s="100"/>
      <c r="AE1088" s="100"/>
      <c r="AG1088" s="101"/>
      <c r="AN1088" s="100"/>
      <c r="AO1088" s="100"/>
      <c r="AP1088" s="100"/>
      <c r="AQ1088" s="100"/>
      <c r="AR1088" s="100"/>
      <c r="AS1088" s="100"/>
      <c r="AT1088" s="100"/>
      <c r="AU1088" s="100"/>
    </row>
    <row r="1089" spans="27:47">
      <c r="AA1089" s="100"/>
      <c r="AB1089" s="100"/>
      <c r="AC1089" s="100"/>
      <c r="AD1089" s="100"/>
      <c r="AE1089" s="100"/>
      <c r="AG1089" s="101"/>
      <c r="AN1089" s="100"/>
      <c r="AO1089" s="100"/>
      <c r="AP1089" s="100"/>
      <c r="AQ1089" s="100"/>
      <c r="AR1089" s="100"/>
      <c r="AS1089" s="100"/>
      <c r="AT1089" s="100"/>
      <c r="AU1089" s="100"/>
    </row>
    <row r="1090" spans="27:47">
      <c r="AA1090" s="100"/>
      <c r="AB1090" s="100"/>
      <c r="AC1090" s="100"/>
      <c r="AD1090" s="100"/>
      <c r="AE1090" s="100"/>
      <c r="AG1090" s="101"/>
      <c r="AN1090" s="100"/>
      <c r="AO1090" s="100"/>
      <c r="AP1090" s="100"/>
      <c r="AQ1090" s="100"/>
      <c r="AR1090" s="100"/>
      <c r="AS1090" s="100"/>
      <c r="AT1090" s="100"/>
      <c r="AU1090" s="100"/>
    </row>
    <row r="1091" spans="27:47">
      <c r="AA1091" s="100"/>
      <c r="AB1091" s="100"/>
      <c r="AC1091" s="100"/>
      <c r="AD1091" s="100"/>
      <c r="AE1091" s="100"/>
      <c r="AG1091" s="101"/>
      <c r="AN1091" s="100"/>
      <c r="AO1091" s="100"/>
      <c r="AP1091" s="100"/>
      <c r="AQ1091" s="100"/>
      <c r="AR1091" s="100"/>
      <c r="AS1091" s="100"/>
      <c r="AT1091" s="100"/>
      <c r="AU1091" s="100"/>
    </row>
    <row r="1092" spans="27:47">
      <c r="AA1092" s="100"/>
      <c r="AB1092" s="100"/>
      <c r="AC1092" s="100"/>
      <c r="AD1092" s="100"/>
      <c r="AE1092" s="100"/>
      <c r="AG1092" s="101"/>
      <c r="AN1092" s="100"/>
      <c r="AO1092" s="100"/>
      <c r="AP1092" s="100"/>
      <c r="AQ1092" s="100"/>
      <c r="AR1092" s="100"/>
      <c r="AS1092" s="100"/>
      <c r="AT1092" s="100"/>
      <c r="AU1092" s="100"/>
    </row>
    <row r="1093" spans="27:47">
      <c r="AA1093" s="100"/>
      <c r="AB1093" s="100"/>
      <c r="AC1093" s="100"/>
      <c r="AD1093" s="100"/>
      <c r="AE1093" s="100"/>
      <c r="AG1093" s="101"/>
      <c r="AN1093" s="100"/>
      <c r="AO1093" s="100"/>
      <c r="AP1093" s="100"/>
      <c r="AQ1093" s="100"/>
      <c r="AR1093" s="100"/>
      <c r="AS1093" s="100"/>
      <c r="AT1093" s="100"/>
      <c r="AU1093" s="100"/>
    </row>
    <row r="1094" spans="27:47">
      <c r="AA1094" s="100"/>
      <c r="AB1094" s="100"/>
      <c r="AC1094" s="100"/>
      <c r="AD1094" s="100"/>
      <c r="AE1094" s="100"/>
      <c r="AG1094" s="101"/>
      <c r="AN1094" s="100"/>
      <c r="AO1094" s="100"/>
      <c r="AP1094" s="100"/>
      <c r="AQ1094" s="100"/>
      <c r="AR1094" s="100"/>
      <c r="AS1094" s="100"/>
      <c r="AT1094" s="100"/>
      <c r="AU1094" s="100"/>
    </row>
    <row r="1095" spans="27:47">
      <c r="AA1095" s="100"/>
      <c r="AB1095" s="100"/>
      <c r="AC1095" s="100"/>
      <c r="AD1095" s="100"/>
      <c r="AE1095" s="100"/>
      <c r="AG1095" s="101"/>
      <c r="AN1095" s="100"/>
      <c r="AO1095" s="100"/>
      <c r="AP1095" s="100"/>
      <c r="AQ1095" s="100"/>
      <c r="AR1095" s="100"/>
      <c r="AS1095" s="100"/>
      <c r="AT1095" s="100"/>
      <c r="AU1095" s="100"/>
    </row>
    <row r="1096" spans="27:47">
      <c r="AA1096" s="100"/>
      <c r="AB1096" s="100"/>
      <c r="AC1096" s="100"/>
      <c r="AD1096" s="100"/>
      <c r="AE1096" s="100"/>
      <c r="AG1096" s="101"/>
      <c r="AN1096" s="100"/>
      <c r="AO1096" s="100"/>
      <c r="AP1096" s="100"/>
      <c r="AQ1096" s="100"/>
      <c r="AR1096" s="100"/>
      <c r="AS1096" s="100"/>
      <c r="AT1096" s="100"/>
      <c r="AU1096" s="100"/>
    </row>
    <row r="1097" spans="27:47">
      <c r="AA1097" s="100"/>
      <c r="AB1097" s="100"/>
      <c r="AC1097" s="100"/>
      <c r="AD1097" s="100"/>
      <c r="AE1097" s="100"/>
      <c r="AG1097" s="101"/>
      <c r="AN1097" s="100"/>
      <c r="AO1097" s="100"/>
      <c r="AP1097" s="100"/>
      <c r="AQ1097" s="100"/>
      <c r="AR1097" s="100"/>
      <c r="AS1097" s="100"/>
      <c r="AT1097" s="100"/>
      <c r="AU1097" s="100"/>
    </row>
    <row r="1098" spans="27:47">
      <c r="AA1098" s="100"/>
      <c r="AB1098" s="100"/>
      <c r="AC1098" s="100"/>
      <c r="AD1098" s="100"/>
      <c r="AE1098" s="100"/>
      <c r="AG1098" s="101"/>
      <c r="AN1098" s="100"/>
      <c r="AO1098" s="100"/>
      <c r="AP1098" s="100"/>
      <c r="AQ1098" s="100"/>
      <c r="AR1098" s="100"/>
      <c r="AS1098" s="100"/>
      <c r="AT1098" s="100"/>
      <c r="AU1098" s="100"/>
    </row>
    <row r="1099" spans="27:47">
      <c r="AA1099" s="100"/>
      <c r="AB1099" s="100"/>
      <c r="AC1099" s="100"/>
      <c r="AD1099" s="100"/>
      <c r="AE1099" s="100"/>
      <c r="AG1099" s="101"/>
      <c r="AN1099" s="100"/>
      <c r="AO1099" s="100"/>
      <c r="AP1099" s="100"/>
      <c r="AQ1099" s="100"/>
      <c r="AR1099" s="100"/>
      <c r="AS1099" s="100"/>
      <c r="AT1099" s="100"/>
      <c r="AU1099" s="100"/>
    </row>
    <row r="1100" spans="27:47">
      <c r="AA1100" s="100"/>
      <c r="AB1100" s="100"/>
      <c r="AC1100" s="100"/>
      <c r="AD1100" s="100"/>
      <c r="AE1100" s="100"/>
      <c r="AG1100" s="101"/>
      <c r="AN1100" s="100"/>
      <c r="AO1100" s="100"/>
      <c r="AP1100" s="100"/>
      <c r="AQ1100" s="100"/>
      <c r="AR1100" s="100"/>
      <c r="AS1100" s="100"/>
      <c r="AT1100" s="100"/>
      <c r="AU1100" s="100"/>
    </row>
    <row r="1101" spans="27:47">
      <c r="AA1101" s="100"/>
      <c r="AB1101" s="100"/>
      <c r="AC1101" s="100"/>
      <c r="AD1101" s="100"/>
      <c r="AE1101" s="100"/>
      <c r="AG1101" s="101"/>
      <c r="AN1101" s="100"/>
      <c r="AO1101" s="100"/>
      <c r="AP1101" s="100"/>
      <c r="AQ1101" s="100"/>
      <c r="AR1101" s="100"/>
      <c r="AS1101" s="100"/>
      <c r="AT1101" s="100"/>
      <c r="AU1101" s="100"/>
    </row>
    <row r="1102" spans="27:47">
      <c r="AA1102" s="100"/>
      <c r="AB1102" s="100"/>
      <c r="AC1102" s="100"/>
      <c r="AD1102" s="100"/>
      <c r="AE1102" s="100"/>
      <c r="AG1102" s="101"/>
      <c r="AN1102" s="100"/>
      <c r="AO1102" s="100"/>
      <c r="AP1102" s="100"/>
      <c r="AQ1102" s="100"/>
      <c r="AR1102" s="100"/>
      <c r="AS1102" s="100"/>
      <c r="AT1102" s="100"/>
      <c r="AU1102" s="100"/>
    </row>
    <row r="1103" spans="27:47">
      <c r="AA1103" s="100"/>
      <c r="AB1103" s="100"/>
      <c r="AC1103" s="100"/>
      <c r="AD1103" s="100"/>
      <c r="AE1103" s="100"/>
      <c r="AG1103" s="101"/>
      <c r="AN1103" s="100"/>
      <c r="AO1103" s="100"/>
      <c r="AP1103" s="100"/>
      <c r="AQ1103" s="100"/>
      <c r="AR1103" s="100"/>
      <c r="AS1103" s="100"/>
      <c r="AT1103" s="100"/>
      <c r="AU1103" s="100"/>
    </row>
    <row r="1104" spans="27:47">
      <c r="AA1104" s="100"/>
      <c r="AB1104" s="100"/>
      <c r="AC1104" s="100"/>
      <c r="AD1104" s="100"/>
      <c r="AE1104" s="100"/>
      <c r="AG1104" s="101"/>
      <c r="AN1104" s="100"/>
      <c r="AO1104" s="100"/>
      <c r="AP1104" s="100"/>
      <c r="AQ1104" s="100"/>
      <c r="AR1104" s="100"/>
      <c r="AS1104" s="100"/>
      <c r="AT1104" s="100"/>
      <c r="AU1104" s="100"/>
    </row>
    <row r="1105" spans="27:47">
      <c r="AA1105" s="100"/>
      <c r="AB1105" s="100"/>
      <c r="AC1105" s="100"/>
      <c r="AD1105" s="100"/>
      <c r="AE1105" s="100"/>
      <c r="AG1105" s="101"/>
      <c r="AN1105" s="100"/>
      <c r="AO1105" s="100"/>
      <c r="AP1105" s="100"/>
      <c r="AQ1105" s="100"/>
      <c r="AR1105" s="100"/>
      <c r="AS1105" s="100"/>
      <c r="AT1105" s="100"/>
      <c r="AU1105" s="100"/>
    </row>
    <row r="1106" spans="27:47">
      <c r="AA1106" s="100"/>
      <c r="AB1106" s="100"/>
      <c r="AC1106" s="100"/>
      <c r="AD1106" s="100"/>
      <c r="AE1106" s="100"/>
      <c r="AG1106" s="101"/>
      <c r="AN1106" s="100"/>
      <c r="AO1106" s="100"/>
      <c r="AP1106" s="100"/>
      <c r="AQ1106" s="100"/>
      <c r="AR1106" s="100"/>
      <c r="AS1106" s="100"/>
      <c r="AT1106" s="100"/>
      <c r="AU1106" s="100"/>
    </row>
    <row r="1107" spans="27:47">
      <c r="AA1107" s="100"/>
      <c r="AB1107" s="100"/>
      <c r="AC1107" s="100"/>
      <c r="AD1107" s="100"/>
      <c r="AE1107" s="100"/>
      <c r="AG1107" s="101"/>
      <c r="AN1107" s="100"/>
      <c r="AO1107" s="100"/>
      <c r="AP1107" s="100"/>
      <c r="AQ1107" s="100"/>
      <c r="AR1107" s="100"/>
      <c r="AS1107" s="100"/>
      <c r="AT1107" s="100"/>
      <c r="AU1107" s="100"/>
    </row>
    <row r="1108" spans="27:47">
      <c r="AA1108" s="100"/>
      <c r="AB1108" s="100"/>
      <c r="AC1108" s="100"/>
      <c r="AD1108" s="100"/>
      <c r="AE1108" s="100"/>
      <c r="AG1108" s="101"/>
      <c r="AN1108" s="100"/>
      <c r="AO1108" s="100"/>
      <c r="AP1108" s="100"/>
      <c r="AQ1108" s="100"/>
      <c r="AR1108" s="100"/>
      <c r="AS1108" s="100"/>
      <c r="AT1108" s="100"/>
      <c r="AU1108" s="100"/>
    </row>
    <row r="1109" spans="27:47">
      <c r="AA1109" s="100"/>
      <c r="AB1109" s="100"/>
      <c r="AC1109" s="100"/>
      <c r="AD1109" s="100"/>
      <c r="AE1109" s="100"/>
      <c r="AG1109" s="101"/>
      <c r="AN1109" s="100"/>
      <c r="AO1109" s="100"/>
      <c r="AP1109" s="100"/>
      <c r="AQ1109" s="100"/>
      <c r="AR1109" s="100"/>
      <c r="AS1109" s="100"/>
      <c r="AT1109" s="100"/>
      <c r="AU1109" s="100"/>
    </row>
    <row r="1110" spans="27:47">
      <c r="AA1110" s="100"/>
      <c r="AB1110" s="100"/>
      <c r="AC1110" s="100"/>
      <c r="AD1110" s="100"/>
      <c r="AE1110" s="100"/>
      <c r="AG1110" s="101"/>
      <c r="AN1110" s="100"/>
      <c r="AO1110" s="100"/>
      <c r="AP1110" s="100"/>
      <c r="AQ1110" s="100"/>
      <c r="AR1110" s="100"/>
      <c r="AS1110" s="100"/>
      <c r="AT1110" s="100"/>
      <c r="AU1110" s="100"/>
    </row>
    <row r="1111" spans="27:47">
      <c r="AA1111" s="100"/>
      <c r="AB1111" s="100"/>
      <c r="AC1111" s="100"/>
      <c r="AD1111" s="100"/>
      <c r="AE1111" s="100"/>
      <c r="AG1111" s="101"/>
      <c r="AN1111" s="100"/>
      <c r="AO1111" s="100"/>
      <c r="AP1111" s="100"/>
      <c r="AQ1111" s="100"/>
      <c r="AR1111" s="100"/>
      <c r="AS1111" s="100"/>
      <c r="AT1111" s="100"/>
      <c r="AU1111" s="100"/>
    </row>
    <row r="1112" spans="27:47">
      <c r="AA1112" s="100"/>
      <c r="AB1112" s="100"/>
      <c r="AC1112" s="100"/>
      <c r="AD1112" s="100"/>
      <c r="AE1112" s="100"/>
      <c r="AG1112" s="101"/>
      <c r="AN1112" s="100"/>
      <c r="AO1112" s="100"/>
      <c r="AP1112" s="100"/>
      <c r="AQ1112" s="100"/>
      <c r="AR1112" s="100"/>
      <c r="AS1112" s="100"/>
      <c r="AT1112" s="100"/>
      <c r="AU1112" s="100"/>
    </row>
    <row r="1113" spans="27:47">
      <c r="AA1113" s="100"/>
      <c r="AB1113" s="100"/>
      <c r="AC1113" s="100"/>
      <c r="AD1113" s="100"/>
      <c r="AE1113" s="100"/>
      <c r="AG1113" s="101"/>
      <c r="AN1113" s="100"/>
      <c r="AO1113" s="100"/>
      <c r="AP1113" s="100"/>
      <c r="AQ1113" s="100"/>
      <c r="AR1113" s="100"/>
      <c r="AS1113" s="100"/>
      <c r="AT1113" s="100"/>
      <c r="AU1113" s="100"/>
    </row>
    <row r="1114" spans="27:47">
      <c r="AA1114" s="100"/>
      <c r="AB1114" s="100"/>
      <c r="AC1114" s="100"/>
      <c r="AD1114" s="100"/>
      <c r="AE1114" s="100"/>
      <c r="AG1114" s="101"/>
      <c r="AN1114" s="100"/>
      <c r="AO1114" s="100"/>
      <c r="AP1114" s="100"/>
      <c r="AQ1114" s="100"/>
      <c r="AR1114" s="100"/>
      <c r="AS1114" s="100"/>
      <c r="AT1114" s="100"/>
      <c r="AU1114" s="100"/>
    </row>
    <row r="1115" spans="27:47">
      <c r="AA1115" s="100"/>
      <c r="AB1115" s="100"/>
      <c r="AC1115" s="100"/>
      <c r="AD1115" s="100"/>
      <c r="AE1115" s="100"/>
      <c r="AG1115" s="101"/>
      <c r="AN1115" s="100"/>
      <c r="AO1115" s="100"/>
      <c r="AP1115" s="100"/>
      <c r="AQ1115" s="100"/>
      <c r="AR1115" s="100"/>
      <c r="AS1115" s="100"/>
      <c r="AT1115" s="100"/>
      <c r="AU1115" s="100"/>
    </row>
    <row r="1116" spans="27:47">
      <c r="AA1116" s="100"/>
      <c r="AB1116" s="100"/>
      <c r="AC1116" s="100"/>
      <c r="AD1116" s="100"/>
      <c r="AE1116" s="100"/>
      <c r="AG1116" s="101"/>
      <c r="AN1116" s="100"/>
      <c r="AO1116" s="100"/>
      <c r="AP1116" s="100"/>
      <c r="AQ1116" s="100"/>
      <c r="AR1116" s="100"/>
      <c r="AS1116" s="100"/>
      <c r="AT1116" s="100"/>
      <c r="AU1116" s="100"/>
    </row>
    <row r="1117" spans="27:47">
      <c r="AA1117" s="100"/>
      <c r="AB1117" s="100"/>
      <c r="AC1117" s="100"/>
      <c r="AD1117" s="100"/>
      <c r="AE1117" s="100"/>
      <c r="AG1117" s="101"/>
      <c r="AN1117" s="100"/>
      <c r="AO1117" s="100"/>
      <c r="AP1117" s="100"/>
      <c r="AQ1117" s="100"/>
      <c r="AR1117" s="100"/>
      <c r="AS1117" s="100"/>
      <c r="AT1117" s="100"/>
      <c r="AU1117" s="100"/>
    </row>
    <row r="1118" spans="27:47">
      <c r="AA1118" s="100"/>
      <c r="AB1118" s="100"/>
      <c r="AC1118" s="100"/>
      <c r="AD1118" s="100"/>
      <c r="AE1118" s="100"/>
      <c r="AG1118" s="101"/>
      <c r="AN1118" s="100"/>
      <c r="AO1118" s="100"/>
      <c r="AP1118" s="100"/>
      <c r="AQ1118" s="100"/>
      <c r="AR1118" s="100"/>
      <c r="AS1118" s="100"/>
      <c r="AT1118" s="100"/>
      <c r="AU1118" s="100"/>
    </row>
    <row r="1119" spans="27:47">
      <c r="AA1119" s="100"/>
      <c r="AB1119" s="100"/>
      <c r="AC1119" s="100"/>
      <c r="AD1119" s="100"/>
      <c r="AE1119" s="100"/>
      <c r="AG1119" s="101"/>
      <c r="AN1119" s="100"/>
      <c r="AO1119" s="100"/>
      <c r="AP1119" s="100"/>
      <c r="AQ1119" s="100"/>
      <c r="AR1119" s="100"/>
      <c r="AS1119" s="100"/>
      <c r="AT1119" s="100"/>
      <c r="AU1119" s="100"/>
    </row>
    <row r="1120" spans="27:47">
      <c r="AA1120" s="100"/>
      <c r="AB1120" s="100"/>
      <c r="AC1120" s="100"/>
      <c r="AD1120" s="100"/>
      <c r="AE1120" s="100"/>
      <c r="AG1120" s="101"/>
      <c r="AN1120" s="100"/>
      <c r="AO1120" s="100"/>
      <c r="AP1120" s="100"/>
      <c r="AQ1120" s="100"/>
      <c r="AR1120" s="100"/>
      <c r="AS1120" s="100"/>
      <c r="AT1120" s="100"/>
      <c r="AU1120" s="100"/>
    </row>
    <row r="1121" spans="27:47">
      <c r="AA1121" s="100"/>
      <c r="AB1121" s="100"/>
      <c r="AC1121" s="100"/>
      <c r="AD1121" s="100"/>
      <c r="AE1121" s="100"/>
      <c r="AG1121" s="101"/>
      <c r="AN1121" s="100"/>
      <c r="AO1121" s="100"/>
      <c r="AP1121" s="100"/>
      <c r="AQ1121" s="100"/>
      <c r="AR1121" s="100"/>
      <c r="AS1121" s="100"/>
      <c r="AT1121" s="100"/>
      <c r="AU1121" s="100"/>
    </row>
    <row r="1122" spans="27:47">
      <c r="AA1122" s="100"/>
      <c r="AB1122" s="100"/>
      <c r="AC1122" s="100"/>
      <c r="AD1122" s="100"/>
      <c r="AE1122" s="100"/>
      <c r="AG1122" s="101"/>
      <c r="AN1122" s="100"/>
      <c r="AO1122" s="100"/>
      <c r="AP1122" s="100"/>
      <c r="AQ1122" s="100"/>
      <c r="AR1122" s="100"/>
      <c r="AS1122" s="100"/>
      <c r="AT1122" s="100"/>
      <c r="AU1122" s="100"/>
    </row>
    <row r="1123" spans="27:47">
      <c r="AA1123" s="100"/>
      <c r="AB1123" s="100"/>
      <c r="AC1123" s="100"/>
      <c r="AD1123" s="100"/>
      <c r="AE1123" s="100"/>
      <c r="AG1123" s="101"/>
      <c r="AN1123" s="100"/>
      <c r="AO1123" s="100"/>
      <c r="AP1123" s="100"/>
      <c r="AQ1123" s="100"/>
      <c r="AR1123" s="100"/>
      <c r="AS1123" s="100"/>
      <c r="AT1123" s="100"/>
      <c r="AU1123" s="100"/>
    </row>
    <row r="1124" spans="27:47">
      <c r="AA1124" s="100"/>
      <c r="AB1124" s="100"/>
      <c r="AC1124" s="100"/>
      <c r="AD1124" s="100"/>
      <c r="AE1124" s="100"/>
      <c r="AG1124" s="101"/>
      <c r="AN1124" s="100"/>
      <c r="AO1124" s="100"/>
      <c r="AP1124" s="100"/>
      <c r="AQ1124" s="100"/>
      <c r="AR1124" s="100"/>
      <c r="AS1124" s="100"/>
      <c r="AT1124" s="100"/>
      <c r="AU1124" s="100"/>
    </row>
    <row r="1125" spans="27:47">
      <c r="AA1125" s="100"/>
      <c r="AB1125" s="100"/>
      <c r="AC1125" s="100"/>
      <c r="AD1125" s="100"/>
      <c r="AE1125" s="100"/>
      <c r="AG1125" s="101"/>
      <c r="AN1125" s="100"/>
      <c r="AO1125" s="100"/>
      <c r="AP1125" s="100"/>
      <c r="AQ1125" s="100"/>
      <c r="AR1125" s="100"/>
      <c r="AS1125" s="100"/>
      <c r="AT1125" s="100"/>
      <c r="AU1125" s="100"/>
    </row>
    <row r="1126" spans="27:47">
      <c r="AA1126" s="100"/>
      <c r="AB1126" s="100"/>
      <c r="AC1126" s="100"/>
      <c r="AD1126" s="100"/>
      <c r="AE1126" s="100"/>
      <c r="AG1126" s="101"/>
      <c r="AN1126" s="100"/>
      <c r="AO1126" s="100"/>
      <c r="AP1126" s="100"/>
      <c r="AQ1126" s="100"/>
      <c r="AR1126" s="100"/>
      <c r="AS1126" s="100"/>
      <c r="AT1126" s="100"/>
      <c r="AU1126" s="100"/>
    </row>
    <row r="1127" spans="27:47">
      <c r="AA1127" s="100"/>
      <c r="AB1127" s="100"/>
      <c r="AC1127" s="100"/>
      <c r="AD1127" s="100"/>
      <c r="AE1127" s="100"/>
      <c r="AG1127" s="101"/>
      <c r="AN1127" s="100"/>
      <c r="AO1127" s="100"/>
      <c r="AP1127" s="100"/>
      <c r="AQ1127" s="100"/>
      <c r="AR1127" s="100"/>
      <c r="AS1127" s="100"/>
      <c r="AT1127" s="100"/>
      <c r="AU1127" s="100"/>
    </row>
    <row r="1128" spans="27:47">
      <c r="AA1128" s="100"/>
      <c r="AB1128" s="100"/>
      <c r="AC1128" s="100"/>
      <c r="AD1128" s="100"/>
      <c r="AE1128" s="100"/>
      <c r="AG1128" s="101"/>
      <c r="AN1128" s="100"/>
      <c r="AO1128" s="100"/>
      <c r="AP1128" s="100"/>
      <c r="AQ1128" s="100"/>
      <c r="AR1128" s="100"/>
      <c r="AS1128" s="100"/>
      <c r="AT1128" s="100"/>
      <c r="AU1128" s="100"/>
    </row>
    <row r="1129" spans="27:47">
      <c r="AA1129" s="100"/>
      <c r="AB1129" s="100"/>
      <c r="AC1129" s="100"/>
      <c r="AD1129" s="100"/>
      <c r="AE1129" s="100"/>
      <c r="AG1129" s="101"/>
      <c r="AN1129" s="100"/>
      <c r="AO1129" s="100"/>
      <c r="AP1129" s="100"/>
      <c r="AQ1129" s="100"/>
      <c r="AR1129" s="100"/>
      <c r="AS1129" s="100"/>
      <c r="AT1129" s="100"/>
      <c r="AU1129" s="100"/>
    </row>
    <row r="1130" spans="27:47">
      <c r="AA1130" s="100"/>
      <c r="AB1130" s="100"/>
      <c r="AC1130" s="100"/>
      <c r="AD1130" s="100"/>
      <c r="AE1130" s="100"/>
      <c r="AG1130" s="101"/>
      <c r="AN1130" s="100"/>
      <c r="AO1130" s="100"/>
      <c r="AP1130" s="100"/>
      <c r="AQ1130" s="100"/>
      <c r="AR1130" s="100"/>
      <c r="AS1130" s="100"/>
      <c r="AT1130" s="100"/>
      <c r="AU1130" s="100"/>
    </row>
    <row r="1131" spans="27:47">
      <c r="AA1131" s="100"/>
      <c r="AB1131" s="100"/>
      <c r="AC1131" s="100"/>
      <c r="AD1131" s="100"/>
      <c r="AE1131" s="100"/>
      <c r="AG1131" s="101"/>
      <c r="AN1131" s="100"/>
      <c r="AO1131" s="100"/>
      <c r="AP1131" s="100"/>
      <c r="AQ1131" s="100"/>
      <c r="AR1131" s="100"/>
      <c r="AS1131" s="100"/>
      <c r="AT1131" s="100"/>
      <c r="AU1131" s="100"/>
    </row>
    <row r="1132" spans="27:47">
      <c r="AA1132" s="100"/>
      <c r="AB1132" s="100"/>
      <c r="AC1132" s="100"/>
      <c r="AD1132" s="100"/>
      <c r="AE1132" s="100"/>
      <c r="AG1132" s="101"/>
      <c r="AN1132" s="100"/>
      <c r="AO1132" s="100"/>
      <c r="AP1132" s="100"/>
      <c r="AQ1132" s="100"/>
      <c r="AR1132" s="100"/>
      <c r="AS1132" s="100"/>
      <c r="AT1132" s="100"/>
      <c r="AU1132" s="100"/>
    </row>
    <row r="1133" spans="27:47">
      <c r="AA1133" s="100"/>
      <c r="AB1133" s="100"/>
      <c r="AC1133" s="100"/>
      <c r="AD1133" s="100"/>
      <c r="AE1133" s="100"/>
      <c r="AG1133" s="101"/>
      <c r="AN1133" s="100"/>
      <c r="AO1133" s="100"/>
      <c r="AP1133" s="100"/>
      <c r="AQ1133" s="100"/>
      <c r="AR1133" s="100"/>
      <c r="AS1133" s="100"/>
      <c r="AT1133" s="100"/>
      <c r="AU1133" s="100"/>
    </row>
    <row r="1134" spans="27:47">
      <c r="AA1134" s="100"/>
      <c r="AB1134" s="100"/>
      <c r="AC1134" s="100"/>
      <c r="AD1134" s="100"/>
      <c r="AE1134" s="100"/>
      <c r="AG1134" s="101"/>
      <c r="AN1134" s="100"/>
      <c r="AO1134" s="100"/>
      <c r="AP1134" s="100"/>
      <c r="AQ1134" s="100"/>
      <c r="AR1134" s="100"/>
      <c r="AS1134" s="100"/>
      <c r="AT1134" s="100"/>
      <c r="AU1134" s="100"/>
    </row>
    <row r="1135" spans="27:47">
      <c r="AA1135" s="100"/>
      <c r="AB1135" s="100"/>
      <c r="AC1135" s="100"/>
      <c r="AD1135" s="100"/>
      <c r="AE1135" s="100"/>
      <c r="AG1135" s="101"/>
      <c r="AN1135" s="100"/>
      <c r="AO1135" s="100"/>
      <c r="AP1135" s="100"/>
      <c r="AQ1135" s="100"/>
      <c r="AR1135" s="100"/>
      <c r="AS1135" s="100"/>
      <c r="AT1135" s="100"/>
      <c r="AU1135" s="100"/>
    </row>
    <row r="1136" spans="27:47">
      <c r="AA1136" s="100"/>
      <c r="AB1136" s="100"/>
      <c r="AC1136" s="100"/>
      <c r="AD1136" s="100"/>
      <c r="AE1136" s="100"/>
      <c r="AG1136" s="101"/>
      <c r="AN1136" s="100"/>
      <c r="AO1136" s="100"/>
      <c r="AP1136" s="100"/>
      <c r="AQ1136" s="100"/>
      <c r="AR1136" s="100"/>
      <c r="AS1136" s="100"/>
      <c r="AT1136" s="100"/>
      <c r="AU1136" s="100"/>
    </row>
    <row r="1137" spans="27:47">
      <c r="AA1137" s="100"/>
      <c r="AB1137" s="100"/>
      <c r="AC1137" s="100"/>
      <c r="AD1137" s="100"/>
      <c r="AE1137" s="100"/>
      <c r="AG1137" s="101"/>
      <c r="AN1137" s="100"/>
      <c r="AO1137" s="100"/>
      <c r="AP1137" s="100"/>
      <c r="AQ1137" s="100"/>
      <c r="AR1137" s="100"/>
      <c r="AS1137" s="100"/>
      <c r="AT1137" s="100"/>
      <c r="AU1137" s="100"/>
    </row>
    <row r="1138" spans="27:47">
      <c r="AA1138" s="100"/>
      <c r="AB1138" s="100"/>
      <c r="AC1138" s="100"/>
      <c r="AD1138" s="100"/>
      <c r="AE1138" s="100"/>
      <c r="AG1138" s="101"/>
      <c r="AN1138" s="100"/>
      <c r="AO1138" s="100"/>
      <c r="AP1138" s="100"/>
      <c r="AQ1138" s="100"/>
      <c r="AR1138" s="100"/>
      <c r="AS1138" s="100"/>
      <c r="AT1138" s="100"/>
      <c r="AU1138" s="100"/>
    </row>
    <row r="1139" spans="27:47">
      <c r="AA1139" s="100"/>
      <c r="AB1139" s="100"/>
      <c r="AC1139" s="100"/>
      <c r="AD1139" s="100"/>
      <c r="AE1139" s="100"/>
      <c r="AG1139" s="101"/>
      <c r="AN1139" s="100"/>
      <c r="AO1139" s="100"/>
      <c r="AP1139" s="100"/>
      <c r="AQ1139" s="100"/>
      <c r="AR1139" s="100"/>
      <c r="AS1139" s="100"/>
      <c r="AT1139" s="100"/>
      <c r="AU1139" s="100"/>
    </row>
    <row r="1140" spans="27:47">
      <c r="AA1140" s="100"/>
      <c r="AB1140" s="100"/>
      <c r="AC1140" s="100"/>
      <c r="AD1140" s="100"/>
      <c r="AE1140" s="100"/>
      <c r="AG1140" s="101"/>
      <c r="AN1140" s="100"/>
      <c r="AO1140" s="100"/>
      <c r="AP1140" s="100"/>
      <c r="AQ1140" s="100"/>
      <c r="AR1140" s="100"/>
      <c r="AS1140" s="100"/>
      <c r="AT1140" s="100"/>
      <c r="AU1140" s="100"/>
    </row>
    <row r="1141" spans="27:47">
      <c r="AA1141" s="100"/>
      <c r="AB1141" s="100"/>
      <c r="AC1141" s="100"/>
      <c r="AD1141" s="100"/>
      <c r="AE1141" s="100"/>
      <c r="AG1141" s="101"/>
      <c r="AN1141" s="100"/>
      <c r="AO1141" s="100"/>
      <c r="AP1141" s="100"/>
      <c r="AQ1141" s="100"/>
      <c r="AR1141" s="100"/>
      <c r="AS1141" s="100"/>
      <c r="AT1141" s="100"/>
      <c r="AU1141" s="100"/>
    </row>
    <row r="1142" spans="27:47">
      <c r="AA1142" s="100"/>
      <c r="AB1142" s="100"/>
      <c r="AC1142" s="100"/>
      <c r="AD1142" s="100"/>
      <c r="AE1142" s="100"/>
      <c r="AG1142" s="101"/>
      <c r="AN1142" s="100"/>
      <c r="AO1142" s="100"/>
      <c r="AP1142" s="100"/>
      <c r="AQ1142" s="100"/>
      <c r="AR1142" s="100"/>
      <c r="AS1142" s="100"/>
      <c r="AT1142" s="100"/>
      <c r="AU1142" s="100"/>
    </row>
    <row r="1143" spans="27:47">
      <c r="AA1143" s="100"/>
      <c r="AB1143" s="100"/>
      <c r="AC1143" s="100"/>
      <c r="AD1143" s="100"/>
      <c r="AE1143" s="100"/>
      <c r="AG1143" s="101"/>
      <c r="AN1143" s="100"/>
      <c r="AO1143" s="100"/>
      <c r="AP1143" s="100"/>
      <c r="AQ1143" s="100"/>
      <c r="AR1143" s="100"/>
      <c r="AS1143" s="100"/>
      <c r="AT1143" s="100"/>
      <c r="AU1143" s="100"/>
    </row>
    <row r="1144" spans="27:47">
      <c r="AA1144" s="100"/>
      <c r="AB1144" s="100"/>
      <c r="AC1144" s="100"/>
      <c r="AD1144" s="100"/>
      <c r="AE1144" s="100"/>
      <c r="AG1144" s="101"/>
      <c r="AN1144" s="100"/>
      <c r="AO1144" s="100"/>
      <c r="AP1144" s="100"/>
      <c r="AQ1144" s="100"/>
      <c r="AR1144" s="100"/>
      <c r="AS1144" s="100"/>
      <c r="AT1144" s="100"/>
      <c r="AU1144" s="100"/>
    </row>
    <row r="1145" spans="27:47">
      <c r="AA1145" s="100"/>
      <c r="AB1145" s="100"/>
      <c r="AC1145" s="100"/>
      <c r="AD1145" s="100"/>
      <c r="AE1145" s="100"/>
      <c r="AG1145" s="101"/>
      <c r="AN1145" s="100"/>
      <c r="AO1145" s="100"/>
      <c r="AP1145" s="100"/>
      <c r="AQ1145" s="100"/>
      <c r="AR1145" s="100"/>
      <c r="AS1145" s="100"/>
      <c r="AT1145" s="100"/>
      <c r="AU1145" s="100"/>
    </row>
    <row r="1146" spans="27:47">
      <c r="AA1146" s="100"/>
      <c r="AB1146" s="100"/>
      <c r="AC1146" s="100"/>
      <c r="AD1146" s="100"/>
      <c r="AE1146" s="100"/>
      <c r="AG1146" s="101"/>
      <c r="AN1146" s="100"/>
      <c r="AO1146" s="100"/>
      <c r="AP1146" s="100"/>
      <c r="AQ1146" s="100"/>
      <c r="AR1146" s="100"/>
      <c r="AS1146" s="100"/>
      <c r="AT1146" s="100"/>
      <c r="AU1146" s="100"/>
    </row>
    <row r="1147" spans="27:47">
      <c r="AA1147" s="100"/>
      <c r="AB1147" s="100"/>
      <c r="AC1147" s="100"/>
      <c r="AD1147" s="100"/>
      <c r="AE1147" s="100"/>
      <c r="AG1147" s="101"/>
      <c r="AN1147" s="100"/>
      <c r="AO1147" s="100"/>
      <c r="AP1147" s="100"/>
      <c r="AQ1147" s="100"/>
      <c r="AR1147" s="100"/>
      <c r="AS1147" s="100"/>
      <c r="AT1147" s="100"/>
      <c r="AU1147" s="100"/>
    </row>
    <row r="1148" spans="27:47">
      <c r="AA1148" s="100"/>
      <c r="AB1148" s="100"/>
      <c r="AC1148" s="100"/>
      <c r="AD1148" s="100"/>
      <c r="AE1148" s="100"/>
      <c r="AG1148" s="101"/>
      <c r="AN1148" s="100"/>
      <c r="AO1148" s="100"/>
      <c r="AP1148" s="100"/>
      <c r="AQ1148" s="100"/>
      <c r="AR1148" s="100"/>
      <c r="AS1148" s="100"/>
      <c r="AT1148" s="100"/>
      <c r="AU1148" s="100"/>
    </row>
    <row r="1149" spans="27:47">
      <c r="AA1149" s="100"/>
      <c r="AB1149" s="100"/>
      <c r="AC1149" s="100"/>
      <c r="AD1149" s="100"/>
      <c r="AE1149" s="100"/>
      <c r="AG1149" s="101"/>
      <c r="AN1149" s="100"/>
      <c r="AO1149" s="100"/>
      <c r="AP1149" s="100"/>
      <c r="AQ1149" s="100"/>
      <c r="AR1149" s="100"/>
      <c r="AS1149" s="100"/>
      <c r="AT1149" s="100"/>
      <c r="AU1149" s="100"/>
    </row>
    <row r="1150" spans="27:47">
      <c r="AA1150" s="100"/>
      <c r="AB1150" s="100"/>
      <c r="AC1150" s="100"/>
      <c r="AD1150" s="100"/>
      <c r="AE1150" s="100"/>
      <c r="AG1150" s="101"/>
      <c r="AN1150" s="100"/>
      <c r="AO1150" s="100"/>
      <c r="AP1150" s="100"/>
      <c r="AQ1150" s="100"/>
      <c r="AR1150" s="100"/>
      <c r="AS1150" s="100"/>
      <c r="AT1150" s="100"/>
      <c r="AU1150" s="100"/>
    </row>
    <row r="1151" spans="27:47">
      <c r="AA1151" s="100"/>
      <c r="AB1151" s="100"/>
      <c r="AC1151" s="100"/>
      <c r="AD1151" s="100"/>
      <c r="AE1151" s="100"/>
      <c r="AG1151" s="101"/>
      <c r="AN1151" s="100"/>
      <c r="AO1151" s="100"/>
      <c r="AP1151" s="100"/>
      <c r="AQ1151" s="100"/>
      <c r="AR1151" s="100"/>
      <c r="AS1151" s="100"/>
      <c r="AT1151" s="100"/>
      <c r="AU1151" s="100"/>
    </row>
    <row r="1152" spans="27:47">
      <c r="AA1152" s="100"/>
      <c r="AB1152" s="100"/>
      <c r="AC1152" s="100"/>
      <c r="AD1152" s="100"/>
      <c r="AE1152" s="100"/>
      <c r="AG1152" s="101"/>
      <c r="AN1152" s="100"/>
      <c r="AO1152" s="100"/>
      <c r="AP1152" s="100"/>
      <c r="AQ1152" s="100"/>
      <c r="AR1152" s="100"/>
      <c r="AS1152" s="100"/>
      <c r="AT1152" s="100"/>
      <c r="AU1152" s="100"/>
    </row>
    <row r="1153" spans="27:50">
      <c r="AA1153" s="100"/>
      <c r="AB1153" s="100"/>
      <c r="AC1153" s="100"/>
      <c r="AD1153" s="100"/>
      <c r="AE1153" s="100"/>
      <c r="AG1153" s="101"/>
      <c r="AN1153" s="100"/>
      <c r="AO1153" s="100"/>
      <c r="AP1153" s="100"/>
      <c r="AQ1153" s="100"/>
      <c r="AR1153" s="100"/>
      <c r="AS1153" s="100"/>
      <c r="AT1153" s="100"/>
      <c r="AU1153" s="100"/>
    </row>
    <row r="1154" spans="27:50">
      <c r="AA1154" s="100"/>
      <c r="AB1154" s="100"/>
      <c r="AC1154" s="100"/>
      <c r="AD1154" s="100"/>
      <c r="AE1154" s="100"/>
      <c r="AG1154" s="101"/>
      <c r="AN1154" s="100"/>
      <c r="AO1154" s="100"/>
      <c r="AP1154" s="100"/>
      <c r="AQ1154" s="100"/>
      <c r="AR1154" s="100"/>
      <c r="AS1154" s="100"/>
      <c r="AT1154" s="100"/>
      <c r="AU1154" s="100"/>
    </row>
    <row r="1155" spans="27:50">
      <c r="AA1155" s="100"/>
      <c r="AB1155" s="100"/>
      <c r="AC1155" s="100"/>
      <c r="AD1155" s="100"/>
      <c r="AE1155" s="100"/>
      <c r="AG1155" s="101"/>
      <c r="AN1155" s="100"/>
      <c r="AO1155" s="100"/>
      <c r="AP1155" s="100"/>
      <c r="AQ1155" s="100"/>
      <c r="AR1155" s="100"/>
      <c r="AS1155" s="100"/>
      <c r="AT1155" s="100"/>
      <c r="AU1155" s="100"/>
    </row>
    <row r="1156" spans="27:50">
      <c r="AA1156" s="100"/>
      <c r="AB1156" s="100"/>
      <c r="AC1156" s="100"/>
      <c r="AD1156" s="100"/>
      <c r="AE1156" s="100"/>
      <c r="AG1156" s="101"/>
      <c r="AN1156" s="100"/>
      <c r="AO1156" s="100"/>
      <c r="AP1156" s="100"/>
      <c r="AQ1156" s="100"/>
      <c r="AR1156" s="100"/>
      <c r="AS1156" s="100"/>
      <c r="AT1156" s="100"/>
      <c r="AU1156" s="100"/>
      <c r="AV1156" s="100"/>
      <c r="AW1156" s="65"/>
      <c r="AX1156" s="71"/>
    </row>
    <row r="1157" spans="27:50">
      <c r="AA1157" s="100"/>
      <c r="AB1157" s="100"/>
      <c r="AC1157" s="100"/>
      <c r="AD1157" s="100"/>
      <c r="AE1157" s="100"/>
      <c r="AG1157" s="101"/>
      <c r="AN1157" s="100"/>
      <c r="AO1157" s="100"/>
      <c r="AP1157" s="100"/>
      <c r="AQ1157" s="100"/>
      <c r="AR1157" s="100"/>
      <c r="AS1157" s="100"/>
      <c r="AT1157" s="100"/>
      <c r="AU1157" s="100"/>
    </row>
    <row r="1158" spans="27:50">
      <c r="AA1158" s="100"/>
      <c r="AB1158" s="100"/>
      <c r="AC1158" s="100"/>
      <c r="AD1158" s="100"/>
      <c r="AE1158" s="100"/>
      <c r="AG1158" s="101"/>
      <c r="AN1158" s="100"/>
      <c r="AO1158" s="100"/>
      <c r="AP1158" s="100"/>
      <c r="AQ1158" s="100"/>
      <c r="AR1158" s="100"/>
      <c r="AS1158" s="100"/>
      <c r="AT1158" s="100"/>
      <c r="AU1158" s="100"/>
    </row>
    <row r="1159" spans="27:50">
      <c r="AA1159" s="100"/>
      <c r="AB1159" s="100"/>
      <c r="AC1159" s="100"/>
      <c r="AD1159" s="100"/>
      <c r="AE1159" s="100"/>
      <c r="AG1159" s="101"/>
      <c r="AN1159" s="100"/>
      <c r="AO1159" s="100"/>
      <c r="AP1159" s="100"/>
      <c r="AQ1159" s="100"/>
      <c r="AR1159" s="100"/>
      <c r="AS1159" s="100"/>
      <c r="AT1159" s="100"/>
      <c r="AU1159" s="100"/>
    </row>
    <row r="1160" spans="27:50">
      <c r="AA1160" s="100"/>
      <c r="AB1160" s="100"/>
      <c r="AC1160" s="100"/>
      <c r="AD1160" s="100"/>
      <c r="AE1160" s="100"/>
      <c r="AG1160" s="101"/>
      <c r="AN1160" s="100"/>
      <c r="AO1160" s="100"/>
      <c r="AP1160" s="100"/>
      <c r="AQ1160" s="100"/>
      <c r="AR1160" s="100"/>
      <c r="AS1160" s="100"/>
      <c r="AT1160" s="100"/>
      <c r="AU1160" s="100"/>
    </row>
    <row r="1161" spans="27:50">
      <c r="AA1161" s="100"/>
      <c r="AB1161" s="100"/>
      <c r="AC1161" s="100"/>
      <c r="AD1161" s="100"/>
      <c r="AE1161" s="100"/>
      <c r="AG1161" s="101"/>
      <c r="AN1161" s="100"/>
      <c r="AO1161" s="100"/>
      <c r="AP1161" s="100"/>
      <c r="AQ1161" s="100"/>
      <c r="AR1161" s="100"/>
      <c r="AS1161" s="100"/>
      <c r="AT1161" s="100"/>
      <c r="AU1161" s="100"/>
    </row>
    <row r="1162" spans="27:50">
      <c r="AA1162" s="100"/>
      <c r="AB1162" s="100"/>
      <c r="AC1162" s="100"/>
      <c r="AD1162" s="100"/>
      <c r="AE1162" s="100"/>
      <c r="AG1162" s="101"/>
      <c r="AN1162" s="100"/>
      <c r="AO1162" s="100"/>
      <c r="AP1162" s="100"/>
      <c r="AQ1162" s="100"/>
      <c r="AR1162" s="100"/>
      <c r="AS1162" s="100"/>
      <c r="AT1162" s="100"/>
      <c r="AU1162" s="100"/>
    </row>
    <row r="1163" spans="27:50">
      <c r="AA1163" s="100"/>
      <c r="AB1163" s="100"/>
      <c r="AC1163" s="100"/>
      <c r="AD1163" s="100"/>
      <c r="AE1163" s="100"/>
      <c r="AG1163" s="101"/>
      <c r="AN1163" s="100"/>
      <c r="AO1163" s="100"/>
      <c r="AP1163" s="100"/>
      <c r="AQ1163" s="100"/>
      <c r="AR1163" s="100"/>
      <c r="AS1163" s="100"/>
      <c r="AT1163" s="100"/>
      <c r="AU1163" s="100"/>
    </row>
    <row r="1164" spans="27:50">
      <c r="AA1164" s="100"/>
      <c r="AB1164" s="100"/>
      <c r="AC1164" s="100"/>
      <c r="AD1164" s="100"/>
      <c r="AE1164" s="100"/>
      <c r="AG1164" s="101"/>
      <c r="AN1164" s="100"/>
      <c r="AO1164" s="100"/>
      <c r="AP1164" s="100"/>
      <c r="AQ1164" s="100"/>
      <c r="AR1164" s="100"/>
      <c r="AS1164" s="100"/>
      <c r="AT1164" s="100"/>
      <c r="AU1164" s="100"/>
    </row>
    <row r="1165" spans="27:50">
      <c r="AA1165" s="100"/>
      <c r="AB1165" s="100"/>
      <c r="AC1165" s="100"/>
      <c r="AD1165" s="100"/>
      <c r="AE1165" s="100"/>
      <c r="AG1165" s="101"/>
      <c r="AN1165" s="100"/>
      <c r="AO1165" s="100"/>
      <c r="AP1165" s="100"/>
      <c r="AQ1165" s="100"/>
      <c r="AR1165" s="100"/>
      <c r="AS1165" s="100"/>
      <c r="AT1165" s="100"/>
      <c r="AU1165" s="100"/>
    </row>
    <row r="1166" spans="27:50">
      <c r="AA1166" s="100"/>
      <c r="AB1166" s="100"/>
      <c r="AC1166" s="100"/>
      <c r="AD1166" s="100"/>
      <c r="AE1166" s="100"/>
      <c r="AG1166" s="101"/>
      <c r="AN1166" s="100"/>
      <c r="AO1166" s="100"/>
      <c r="AP1166" s="100"/>
      <c r="AQ1166" s="100"/>
      <c r="AR1166" s="100"/>
      <c r="AS1166" s="100"/>
      <c r="AT1166" s="100"/>
      <c r="AU1166" s="100"/>
    </row>
    <row r="1167" spans="27:50">
      <c r="AA1167" s="100"/>
      <c r="AB1167" s="100"/>
      <c r="AC1167" s="100"/>
      <c r="AD1167" s="100"/>
      <c r="AE1167" s="100"/>
      <c r="AG1167" s="101"/>
      <c r="AN1167" s="100"/>
      <c r="AO1167" s="100"/>
      <c r="AP1167" s="100"/>
      <c r="AQ1167" s="100"/>
      <c r="AR1167" s="100"/>
      <c r="AS1167" s="100"/>
      <c r="AT1167" s="100"/>
      <c r="AU1167" s="100"/>
    </row>
    <row r="1168" spans="27:50">
      <c r="AA1168" s="100"/>
      <c r="AB1168" s="100"/>
      <c r="AC1168" s="100"/>
      <c r="AD1168" s="100"/>
      <c r="AE1168" s="100"/>
      <c r="AG1168" s="101"/>
      <c r="AN1168" s="100"/>
      <c r="AO1168" s="100"/>
      <c r="AP1168" s="100"/>
      <c r="AQ1168" s="100"/>
      <c r="AR1168" s="100"/>
      <c r="AS1168" s="100"/>
      <c r="AT1168" s="100"/>
      <c r="AU1168" s="100"/>
    </row>
    <row r="1169" spans="27:64">
      <c r="AA1169" s="100"/>
      <c r="AB1169" s="100"/>
      <c r="AC1169" s="100"/>
      <c r="AD1169" s="100"/>
      <c r="AE1169" s="100"/>
      <c r="AG1169" s="101"/>
      <c r="AN1169" s="100"/>
      <c r="AO1169" s="100"/>
      <c r="AP1169" s="100"/>
      <c r="AQ1169" s="100"/>
      <c r="AR1169" s="100"/>
      <c r="AS1169" s="100"/>
      <c r="AT1169" s="100"/>
      <c r="AU1169" s="100"/>
    </row>
    <row r="1170" spans="27:64">
      <c r="AA1170" s="100"/>
      <c r="AB1170" s="100"/>
      <c r="AC1170" s="100"/>
      <c r="AD1170" s="100"/>
      <c r="AE1170" s="100"/>
      <c r="AG1170" s="101"/>
      <c r="AN1170" s="100"/>
      <c r="AO1170" s="100"/>
      <c r="AP1170" s="100"/>
      <c r="AQ1170" s="100"/>
      <c r="AR1170" s="100"/>
      <c r="AS1170" s="100"/>
      <c r="AT1170" s="100"/>
      <c r="AU1170" s="100"/>
    </row>
    <row r="1171" spans="27:64">
      <c r="AA1171" s="100"/>
      <c r="AB1171" s="100"/>
      <c r="AC1171" s="100"/>
      <c r="AD1171" s="100"/>
      <c r="AE1171" s="100"/>
      <c r="AG1171" s="101"/>
      <c r="AN1171" s="100"/>
      <c r="AO1171" s="100"/>
      <c r="AP1171" s="100"/>
      <c r="AQ1171" s="100"/>
      <c r="AR1171" s="100"/>
      <c r="AS1171" s="100"/>
      <c r="AT1171" s="100"/>
      <c r="AU1171" s="100"/>
    </row>
    <row r="1172" spans="27:64">
      <c r="AA1172" s="100"/>
      <c r="AB1172" s="100"/>
      <c r="AC1172" s="100"/>
      <c r="AD1172" s="100"/>
      <c r="AE1172" s="100"/>
      <c r="AG1172" s="101"/>
      <c r="AN1172" s="100"/>
      <c r="AO1172" s="100"/>
      <c r="AP1172" s="100"/>
      <c r="AQ1172" s="100"/>
      <c r="AR1172" s="100"/>
      <c r="AS1172" s="100"/>
      <c r="AT1172" s="100"/>
      <c r="AU1172" s="100"/>
    </row>
    <row r="1173" spans="27:64">
      <c r="AA1173" s="100"/>
      <c r="AB1173" s="100"/>
      <c r="AC1173" s="100"/>
      <c r="AD1173" s="100"/>
      <c r="AE1173" s="100"/>
      <c r="AG1173" s="101"/>
      <c r="AN1173" s="100"/>
      <c r="AO1173" s="100"/>
      <c r="AP1173" s="100"/>
      <c r="AQ1173" s="100"/>
      <c r="AR1173" s="100"/>
      <c r="AS1173" s="100"/>
      <c r="AT1173" s="100"/>
      <c r="AU1173" s="100"/>
    </row>
    <row r="1174" spans="27:64">
      <c r="AA1174" s="100"/>
      <c r="AB1174" s="100"/>
      <c r="AC1174" s="100"/>
      <c r="AD1174" s="100"/>
      <c r="AE1174" s="100"/>
      <c r="AG1174" s="101"/>
      <c r="AN1174" s="100"/>
      <c r="AO1174" s="100"/>
      <c r="AP1174" s="100"/>
      <c r="AQ1174" s="100"/>
      <c r="AR1174" s="100"/>
      <c r="AS1174" s="100"/>
      <c r="AT1174" s="100"/>
      <c r="AU1174" s="100"/>
    </row>
    <row r="1175" spans="27:64">
      <c r="AA1175" s="100"/>
      <c r="AB1175" s="100"/>
      <c r="AC1175" s="100"/>
      <c r="AD1175" s="100"/>
      <c r="AE1175" s="100"/>
      <c r="AG1175" s="101"/>
      <c r="AN1175" s="100"/>
      <c r="AO1175" s="100"/>
      <c r="AP1175" s="100"/>
      <c r="AQ1175" s="100"/>
      <c r="AR1175" s="100"/>
      <c r="AS1175" s="100"/>
      <c r="AT1175" s="100"/>
      <c r="AU1175" s="100"/>
    </row>
    <row r="1176" spans="27:64">
      <c r="AA1176" s="100"/>
      <c r="AB1176" s="100"/>
      <c r="AC1176" s="100"/>
      <c r="AD1176" s="100"/>
      <c r="AE1176" s="100"/>
      <c r="AG1176" s="101"/>
      <c r="AN1176" s="100"/>
      <c r="AO1176" s="100"/>
      <c r="AP1176" s="100"/>
      <c r="AQ1176" s="100"/>
      <c r="AR1176" s="100"/>
      <c r="AS1176" s="100"/>
      <c r="AT1176" s="100"/>
      <c r="AU1176" s="100"/>
      <c r="AV1176" s="100"/>
      <c r="AW1176" s="100"/>
      <c r="AX1176" s="100"/>
      <c r="AY1176" s="100"/>
      <c r="AZ1176" s="100"/>
      <c r="BA1176" s="100"/>
      <c r="BB1176" s="100"/>
      <c r="BC1176" s="100"/>
      <c r="BD1176" s="100"/>
      <c r="BE1176" s="100"/>
      <c r="BF1176" s="100"/>
      <c r="BG1176" s="100"/>
      <c r="BH1176" s="100"/>
      <c r="BI1176" s="100"/>
      <c r="BJ1176" s="100"/>
      <c r="BK1176" s="100"/>
      <c r="BL1176" s="100"/>
    </row>
    <row r="1177" spans="27:64">
      <c r="AA1177" s="100"/>
      <c r="AB1177" s="100"/>
      <c r="AC1177" s="100"/>
      <c r="AD1177" s="100"/>
      <c r="AE1177" s="100"/>
      <c r="AG1177" s="101"/>
      <c r="AN1177" s="100"/>
      <c r="AO1177" s="100"/>
      <c r="AP1177" s="100"/>
      <c r="AQ1177" s="100"/>
      <c r="AR1177" s="100"/>
      <c r="AS1177" s="100"/>
      <c r="AT1177" s="100"/>
      <c r="AU1177" s="100"/>
    </row>
    <row r="1178" spans="27:64">
      <c r="AA1178" s="100"/>
      <c r="AB1178" s="100"/>
      <c r="AC1178" s="100"/>
      <c r="AD1178" s="100"/>
      <c r="AE1178" s="100"/>
      <c r="AG1178" s="101"/>
      <c r="AN1178" s="100"/>
      <c r="AO1178" s="100"/>
      <c r="AP1178" s="100"/>
      <c r="AQ1178" s="100"/>
      <c r="AR1178" s="100"/>
      <c r="AS1178" s="100"/>
      <c r="AT1178" s="100"/>
      <c r="AU1178" s="100"/>
    </row>
    <row r="1179" spans="27:64">
      <c r="AA1179" s="100"/>
      <c r="AB1179" s="100"/>
      <c r="AC1179" s="100"/>
      <c r="AD1179" s="100"/>
      <c r="AE1179" s="100"/>
      <c r="AG1179" s="101"/>
      <c r="AN1179" s="100"/>
      <c r="AO1179" s="100"/>
      <c r="AP1179" s="100"/>
      <c r="AQ1179" s="100"/>
      <c r="AR1179" s="100"/>
      <c r="AS1179" s="100"/>
      <c r="AT1179" s="100"/>
      <c r="AU1179" s="100"/>
    </row>
    <row r="1180" spans="27:64">
      <c r="AA1180" s="100"/>
      <c r="AB1180" s="100"/>
      <c r="AC1180" s="100"/>
      <c r="AD1180" s="100"/>
      <c r="AE1180" s="100"/>
      <c r="AG1180" s="101"/>
      <c r="AN1180" s="100"/>
      <c r="AO1180" s="100"/>
      <c r="AP1180" s="100"/>
      <c r="AQ1180" s="100"/>
      <c r="AR1180" s="100"/>
      <c r="AS1180" s="100"/>
      <c r="AT1180" s="100"/>
      <c r="AU1180" s="100"/>
    </row>
    <row r="1181" spans="27:64">
      <c r="AA1181" s="100"/>
      <c r="AB1181" s="100"/>
      <c r="AC1181" s="100"/>
      <c r="AD1181" s="100"/>
      <c r="AE1181" s="100"/>
      <c r="AG1181" s="101"/>
      <c r="AN1181" s="100"/>
      <c r="AO1181" s="100"/>
      <c r="AP1181" s="100"/>
      <c r="AQ1181" s="100"/>
      <c r="AR1181" s="100"/>
      <c r="AS1181" s="100"/>
      <c r="AT1181" s="100"/>
      <c r="AU1181" s="100"/>
    </row>
    <row r="1182" spans="27:64">
      <c r="AA1182" s="100"/>
      <c r="AB1182" s="100"/>
      <c r="AC1182" s="100"/>
      <c r="AD1182" s="100"/>
      <c r="AE1182" s="100"/>
      <c r="AG1182" s="101"/>
      <c r="AN1182" s="100"/>
      <c r="AO1182" s="100"/>
      <c r="AP1182" s="100"/>
      <c r="AQ1182" s="100"/>
      <c r="AR1182" s="100"/>
      <c r="AS1182" s="100"/>
      <c r="AT1182" s="100"/>
      <c r="AU1182" s="100"/>
    </row>
    <row r="1183" spans="27:64">
      <c r="AA1183" s="100"/>
      <c r="AB1183" s="100"/>
      <c r="AC1183" s="100"/>
      <c r="AD1183" s="100"/>
      <c r="AE1183" s="100"/>
      <c r="AG1183" s="101"/>
      <c r="AN1183" s="100"/>
      <c r="AO1183" s="100"/>
      <c r="AP1183" s="100"/>
      <c r="AQ1183" s="100"/>
      <c r="AR1183" s="100"/>
      <c r="AS1183" s="100"/>
      <c r="AT1183" s="100"/>
      <c r="AU1183" s="100"/>
    </row>
    <row r="1184" spans="27:64">
      <c r="AA1184" s="100"/>
      <c r="AB1184" s="100"/>
      <c r="AC1184" s="100"/>
      <c r="AD1184" s="100"/>
      <c r="AE1184" s="100"/>
      <c r="AG1184" s="101"/>
      <c r="AN1184" s="100"/>
      <c r="AO1184" s="100"/>
      <c r="AP1184" s="100"/>
      <c r="AQ1184" s="100"/>
      <c r="AR1184" s="100"/>
      <c r="AS1184" s="100"/>
      <c r="AT1184" s="100"/>
      <c r="AU1184" s="100"/>
    </row>
    <row r="1185" spans="27:50">
      <c r="AA1185" s="100"/>
      <c r="AB1185" s="100"/>
      <c r="AC1185" s="100"/>
      <c r="AD1185" s="100"/>
      <c r="AE1185" s="100"/>
      <c r="AG1185" s="101"/>
      <c r="AN1185" s="100"/>
      <c r="AO1185" s="100"/>
      <c r="AP1185" s="100"/>
      <c r="AQ1185" s="100"/>
      <c r="AR1185" s="100"/>
      <c r="AS1185" s="100"/>
      <c r="AT1185" s="100"/>
      <c r="AU1185" s="100"/>
    </row>
    <row r="1186" spans="27:50">
      <c r="AA1186" s="100"/>
      <c r="AB1186" s="100"/>
      <c r="AC1186" s="100"/>
      <c r="AD1186" s="100"/>
      <c r="AE1186" s="100"/>
      <c r="AG1186" s="101"/>
      <c r="AN1186" s="100"/>
      <c r="AO1186" s="100"/>
      <c r="AP1186" s="100"/>
      <c r="AQ1186" s="100"/>
      <c r="AR1186" s="100"/>
      <c r="AS1186" s="100"/>
      <c r="AT1186" s="100"/>
      <c r="AU1186" s="100"/>
    </row>
    <row r="1187" spans="27:50">
      <c r="AA1187" s="100"/>
      <c r="AB1187" s="100"/>
      <c r="AC1187" s="100"/>
      <c r="AD1187" s="100"/>
      <c r="AE1187" s="100"/>
      <c r="AG1187" s="101"/>
      <c r="AN1187" s="100"/>
      <c r="AO1187" s="100"/>
      <c r="AP1187" s="100"/>
      <c r="AQ1187" s="100"/>
      <c r="AR1187" s="100"/>
      <c r="AS1187" s="100"/>
      <c r="AT1187" s="100"/>
      <c r="AU1187" s="100"/>
    </row>
    <row r="1188" spans="27:50">
      <c r="AA1188" s="100"/>
      <c r="AB1188" s="100"/>
      <c r="AC1188" s="100"/>
      <c r="AD1188" s="100"/>
      <c r="AE1188" s="100"/>
      <c r="AG1188" s="101"/>
      <c r="AN1188" s="100"/>
      <c r="AO1188" s="100"/>
      <c r="AP1188" s="100"/>
      <c r="AQ1188" s="100"/>
      <c r="AR1188" s="100"/>
      <c r="AS1188" s="100"/>
      <c r="AT1188" s="100"/>
      <c r="AU1188" s="100"/>
    </row>
    <row r="1189" spans="27:50">
      <c r="AA1189" s="100"/>
      <c r="AB1189" s="100"/>
      <c r="AC1189" s="100"/>
      <c r="AD1189" s="100"/>
      <c r="AE1189" s="100"/>
      <c r="AG1189" s="101"/>
      <c r="AN1189" s="100"/>
      <c r="AO1189" s="100"/>
      <c r="AP1189" s="100"/>
      <c r="AQ1189" s="100"/>
      <c r="AR1189" s="100"/>
      <c r="AS1189" s="100"/>
      <c r="AT1189" s="100"/>
      <c r="AU1189" s="100"/>
      <c r="AV1189" s="100"/>
      <c r="AW1189" s="65"/>
      <c r="AX1189" s="71"/>
    </row>
    <row r="1190" spans="27:50">
      <c r="AA1190" s="100"/>
      <c r="AB1190" s="100"/>
      <c r="AC1190" s="100"/>
      <c r="AD1190" s="100"/>
      <c r="AE1190" s="100"/>
      <c r="AG1190" s="101"/>
      <c r="AN1190" s="100"/>
      <c r="AO1190" s="100"/>
      <c r="AP1190" s="100"/>
      <c r="AQ1190" s="100"/>
      <c r="AR1190" s="100"/>
      <c r="AS1190" s="100"/>
      <c r="AT1190" s="100"/>
      <c r="AU1190" s="100"/>
    </row>
    <row r="1191" spans="27:50">
      <c r="AA1191" s="100"/>
      <c r="AB1191" s="100"/>
      <c r="AC1191" s="100"/>
      <c r="AD1191" s="100"/>
      <c r="AE1191" s="100"/>
      <c r="AG1191" s="101"/>
      <c r="AN1191" s="100"/>
      <c r="AO1191" s="100"/>
      <c r="AP1191" s="100"/>
      <c r="AQ1191" s="100"/>
      <c r="AR1191" s="100"/>
      <c r="AS1191" s="100"/>
      <c r="AT1191" s="100"/>
      <c r="AU1191" s="100"/>
    </row>
    <row r="1192" spans="27:50">
      <c r="AA1192" s="100"/>
      <c r="AB1192" s="100"/>
      <c r="AC1192" s="100"/>
      <c r="AD1192" s="100"/>
      <c r="AE1192" s="100"/>
      <c r="AG1192" s="101"/>
      <c r="AN1192" s="100"/>
      <c r="AO1192" s="100"/>
      <c r="AP1192" s="100"/>
      <c r="AQ1192" s="100"/>
      <c r="AR1192" s="100"/>
      <c r="AS1192" s="100"/>
      <c r="AT1192" s="100"/>
      <c r="AU1192" s="100"/>
      <c r="AV1192" s="100"/>
      <c r="AW1192" s="65"/>
      <c r="AX1192" s="71"/>
    </row>
    <row r="1193" spans="27:50">
      <c r="AA1193" s="100"/>
      <c r="AB1193" s="100"/>
      <c r="AC1193" s="100"/>
      <c r="AD1193" s="100"/>
      <c r="AE1193" s="100"/>
      <c r="AG1193" s="101"/>
      <c r="AN1193" s="100"/>
      <c r="AO1193" s="100"/>
      <c r="AP1193" s="100"/>
      <c r="AQ1193" s="100"/>
      <c r="AR1193" s="100"/>
      <c r="AS1193" s="100"/>
      <c r="AT1193" s="100"/>
      <c r="AU1193" s="100"/>
    </row>
    <row r="1194" spans="27:50">
      <c r="AA1194" s="100"/>
      <c r="AB1194" s="100"/>
      <c r="AC1194" s="100"/>
      <c r="AD1194" s="100"/>
      <c r="AE1194" s="100"/>
      <c r="AG1194" s="101"/>
      <c r="AN1194" s="100"/>
      <c r="AO1194" s="100"/>
      <c r="AP1194" s="100"/>
      <c r="AQ1194" s="100"/>
      <c r="AR1194" s="100"/>
      <c r="AS1194" s="100"/>
      <c r="AT1194" s="100"/>
      <c r="AU1194" s="100"/>
    </row>
    <row r="1195" spans="27:50">
      <c r="AA1195" s="100"/>
      <c r="AB1195" s="100"/>
      <c r="AC1195" s="100"/>
      <c r="AD1195" s="100"/>
      <c r="AE1195" s="100"/>
      <c r="AG1195" s="101"/>
      <c r="AN1195" s="100"/>
      <c r="AO1195" s="100"/>
      <c r="AP1195" s="100"/>
      <c r="AQ1195" s="100"/>
      <c r="AR1195" s="100"/>
      <c r="AS1195" s="100"/>
      <c r="AT1195" s="100"/>
      <c r="AU1195" s="100"/>
    </row>
    <row r="1196" spans="27:50">
      <c r="AA1196" s="100"/>
      <c r="AB1196" s="100"/>
      <c r="AC1196" s="100"/>
      <c r="AD1196" s="100"/>
      <c r="AE1196" s="100"/>
      <c r="AG1196" s="101"/>
      <c r="AN1196" s="100"/>
      <c r="AO1196" s="100"/>
      <c r="AP1196" s="100"/>
      <c r="AQ1196" s="100"/>
      <c r="AR1196" s="100"/>
      <c r="AS1196" s="100"/>
      <c r="AT1196" s="100"/>
      <c r="AU1196" s="100"/>
    </row>
    <row r="1197" spans="27:50">
      <c r="AA1197" s="100"/>
      <c r="AB1197" s="100"/>
      <c r="AC1197" s="100"/>
      <c r="AD1197" s="100"/>
      <c r="AE1197" s="100"/>
      <c r="AG1197" s="101"/>
      <c r="AN1197" s="100"/>
      <c r="AO1197" s="100"/>
      <c r="AP1197" s="100"/>
      <c r="AQ1197" s="100"/>
      <c r="AR1197" s="100"/>
      <c r="AS1197" s="100"/>
      <c r="AT1197" s="100"/>
      <c r="AU1197" s="100"/>
    </row>
    <row r="1198" spans="27:50">
      <c r="AA1198" s="100"/>
      <c r="AB1198" s="100"/>
      <c r="AC1198" s="100"/>
      <c r="AD1198" s="100"/>
      <c r="AE1198" s="100"/>
      <c r="AG1198" s="101"/>
      <c r="AN1198" s="100"/>
      <c r="AO1198" s="100"/>
      <c r="AP1198" s="100"/>
      <c r="AQ1198" s="100"/>
      <c r="AR1198" s="100"/>
      <c r="AS1198" s="100"/>
      <c r="AT1198" s="100"/>
      <c r="AU1198" s="100"/>
    </row>
    <row r="1199" spans="27:50">
      <c r="AA1199" s="100"/>
      <c r="AB1199" s="100"/>
      <c r="AC1199" s="100"/>
      <c r="AD1199" s="100"/>
      <c r="AE1199" s="100"/>
      <c r="AG1199" s="101"/>
      <c r="AN1199" s="100"/>
      <c r="AO1199" s="100"/>
      <c r="AP1199" s="100"/>
      <c r="AQ1199" s="100"/>
      <c r="AR1199" s="100"/>
      <c r="AS1199" s="100"/>
      <c r="AT1199" s="100"/>
      <c r="AU1199" s="100"/>
    </row>
    <row r="1200" spans="27:50">
      <c r="AA1200" s="100"/>
      <c r="AB1200" s="100"/>
      <c r="AC1200" s="100"/>
      <c r="AD1200" s="100"/>
      <c r="AE1200" s="100"/>
      <c r="AG1200" s="101"/>
      <c r="AN1200" s="100"/>
      <c r="AO1200" s="100"/>
      <c r="AP1200" s="100"/>
      <c r="AQ1200" s="100"/>
      <c r="AR1200" s="100"/>
      <c r="AS1200" s="100"/>
      <c r="AT1200" s="100"/>
      <c r="AU1200" s="100"/>
    </row>
    <row r="1201" spans="27:50">
      <c r="AA1201" s="100"/>
      <c r="AB1201" s="100"/>
      <c r="AC1201" s="100"/>
      <c r="AD1201" s="100"/>
      <c r="AE1201" s="100"/>
      <c r="AG1201" s="101"/>
      <c r="AN1201" s="100"/>
      <c r="AO1201" s="100"/>
      <c r="AP1201" s="100"/>
      <c r="AQ1201" s="100"/>
      <c r="AR1201" s="100"/>
      <c r="AS1201" s="100"/>
      <c r="AT1201" s="100"/>
      <c r="AU1201" s="100"/>
    </row>
    <row r="1202" spans="27:50">
      <c r="AA1202" s="100"/>
      <c r="AB1202" s="100"/>
      <c r="AC1202" s="100"/>
      <c r="AD1202" s="100"/>
      <c r="AE1202" s="100"/>
      <c r="AG1202" s="101"/>
      <c r="AN1202" s="100"/>
      <c r="AO1202" s="100"/>
      <c r="AP1202" s="100"/>
      <c r="AQ1202" s="100"/>
      <c r="AR1202" s="100"/>
      <c r="AS1202" s="100"/>
      <c r="AT1202" s="100"/>
      <c r="AU1202" s="100"/>
    </row>
    <row r="1203" spans="27:50">
      <c r="AA1203" s="100"/>
      <c r="AB1203" s="100"/>
      <c r="AC1203" s="100"/>
      <c r="AD1203" s="100"/>
      <c r="AE1203" s="100"/>
      <c r="AG1203" s="101"/>
      <c r="AN1203" s="100"/>
      <c r="AO1203" s="100"/>
      <c r="AP1203" s="100"/>
      <c r="AQ1203" s="100"/>
      <c r="AR1203" s="100"/>
      <c r="AS1203" s="100"/>
      <c r="AT1203" s="100"/>
      <c r="AU1203" s="100"/>
    </row>
    <row r="1204" spans="27:50">
      <c r="AA1204" s="100"/>
      <c r="AB1204" s="100"/>
      <c r="AC1204" s="100"/>
      <c r="AD1204" s="100"/>
      <c r="AE1204" s="100"/>
      <c r="AG1204" s="101"/>
      <c r="AN1204" s="100"/>
      <c r="AO1204" s="100"/>
      <c r="AP1204" s="100"/>
      <c r="AQ1204" s="100"/>
      <c r="AR1204" s="100"/>
      <c r="AS1204" s="100"/>
      <c r="AT1204" s="100"/>
      <c r="AU1204" s="100"/>
      <c r="AV1204" s="100"/>
      <c r="AW1204" s="65"/>
      <c r="AX1204" s="71"/>
    </row>
    <row r="1205" spans="27:50">
      <c r="AA1205" s="100"/>
      <c r="AB1205" s="100"/>
      <c r="AC1205" s="100"/>
      <c r="AD1205" s="100"/>
      <c r="AE1205" s="100"/>
      <c r="AG1205" s="101"/>
      <c r="AN1205" s="100"/>
      <c r="AO1205" s="100"/>
      <c r="AP1205" s="100"/>
      <c r="AQ1205" s="100"/>
      <c r="AR1205" s="100"/>
      <c r="AS1205" s="100"/>
      <c r="AT1205" s="100"/>
      <c r="AU1205" s="100"/>
    </row>
    <row r="1206" spans="27:50">
      <c r="AA1206" s="100"/>
      <c r="AB1206" s="100"/>
      <c r="AC1206" s="100"/>
      <c r="AD1206" s="100"/>
      <c r="AE1206" s="100"/>
      <c r="AG1206" s="101"/>
      <c r="AN1206" s="100"/>
      <c r="AO1206" s="100"/>
      <c r="AP1206" s="100"/>
      <c r="AQ1206" s="100"/>
      <c r="AR1206" s="100"/>
      <c r="AS1206" s="100"/>
      <c r="AT1206" s="100"/>
      <c r="AU1206" s="100"/>
    </row>
    <row r="1207" spans="27:50">
      <c r="AA1207" s="100"/>
      <c r="AB1207" s="100"/>
      <c r="AC1207" s="100"/>
      <c r="AD1207" s="100"/>
      <c r="AE1207" s="100"/>
      <c r="AG1207" s="101"/>
      <c r="AN1207" s="100"/>
      <c r="AO1207" s="100"/>
      <c r="AP1207" s="100"/>
      <c r="AQ1207" s="100"/>
      <c r="AR1207" s="100"/>
      <c r="AS1207" s="100"/>
      <c r="AT1207" s="100"/>
      <c r="AU1207" s="100"/>
    </row>
    <row r="1208" spans="27:50">
      <c r="AA1208" s="100"/>
      <c r="AB1208" s="100"/>
      <c r="AC1208" s="100"/>
      <c r="AD1208" s="100"/>
      <c r="AE1208" s="100"/>
      <c r="AG1208" s="101"/>
      <c r="AN1208" s="100"/>
      <c r="AO1208" s="100"/>
      <c r="AP1208" s="100"/>
      <c r="AQ1208" s="100"/>
      <c r="AR1208" s="100"/>
      <c r="AS1208" s="100"/>
      <c r="AT1208" s="100"/>
      <c r="AU1208" s="100"/>
    </row>
    <row r="1209" spans="27:50">
      <c r="AA1209" s="100"/>
      <c r="AB1209" s="100"/>
      <c r="AC1209" s="100"/>
      <c r="AD1209" s="100"/>
      <c r="AE1209" s="100"/>
      <c r="AG1209" s="101"/>
      <c r="AN1209" s="100"/>
      <c r="AO1209" s="100"/>
      <c r="AP1209" s="100"/>
      <c r="AQ1209" s="100"/>
      <c r="AR1209" s="100"/>
      <c r="AS1209" s="100"/>
      <c r="AT1209" s="100"/>
      <c r="AU1209" s="100"/>
    </row>
    <row r="1210" spans="27:50">
      <c r="AA1210" s="100"/>
      <c r="AB1210" s="100"/>
      <c r="AC1210" s="100"/>
      <c r="AD1210" s="100"/>
      <c r="AE1210" s="100"/>
      <c r="AG1210" s="101"/>
      <c r="AN1210" s="100"/>
      <c r="AO1210" s="100"/>
      <c r="AP1210" s="100"/>
      <c r="AQ1210" s="100"/>
      <c r="AR1210" s="100"/>
      <c r="AS1210" s="100"/>
      <c r="AT1210" s="100"/>
      <c r="AU1210" s="100"/>
    </row>
    <row r="1211" spans="27:50">
      <c r="AA1211" s="100"/>
      <c r="AB1211" s="100"/>
      <c r="AC1211" s="100"/>
      <c r="AD1211" s="100"/>
      <c r="AE1211" s="100"/>
      <c r="AG1211" s="101"/>
      <c r="AN1211" s="100"/>
      <c r="AO1211" s="100"/>
      <c r="AP1211" s="100"/>
      <c r="AQ1211" s="100"/>
      <c r="AR1211" s="100"/>
      <c r="AS1211" s="100"/>
      <c r="AT1211" s="100"/>
      <c r="AU1211" s="100"/>
    </row>
    <row r="1212" spans="27:50">
      <c r="AA1212" s="100"/>
      <c r="AB1212" s="100"/>
      <c r="AC1212" s="100"/>
      <c r="AD1212" s="100"/>
      <c r="AE1212" s="100"/>
      <c r="AG1212" s="101"/>
      <c r="AN1212" s="100"/>
      <c r="AO1212" s="100"/>
      <c r="AP1212" s="100"/>
      <c r="AQ1212" s="100"/>
      <c r="AR1212" s="100"/>
      <c r="AS1212" s="100"/>
      <c r="AT1212" s="100"/>
      <c r="AU1212" s="100"/>
    </row>
    <row r="1213" spans="27:50">
      <c r="AA1213" s="100"/>
      <c r="AB1213" s="100"/>
      <c r="AC1213" s="100"/>
      <c r="AD1213" s="100"/>
      <c r="AE1213" s="100"/>
      <c r="AG1213" s="101"/>
      <c r="AN1213" s="100"/>
      <c r="AO1213" s="100"/>
      <c r="AP1213" s="100"/>
      <c r="AQ1213" s="100"/>
      <c r="AR1213" s="100"/>
      <c r="AS1213" s="100"/>
      <c r="AT1213" s="100"/>
      <c r="AU1213" s="100"/>
    </row>
    <row r="1214" spans="27:50">
      <c r="AA1214" s="100"/>
      <c r="AB1214" s="100"/>
      <c r="AC1214" s="100"/>
      <c r="AD1214" s="100"/>
      <c r="AE1214" s="100"/>
      <c r="AG1214" s="101"/>
      <c r="AN1214" s="100"/>
      <c r="AO1214" s="100"/>
      <c r="AP1214" s="100"/>
      <c r="AQ1214" s="100"/>
      <c r="AR1214" s="100"/>
      <c r="AS1214" s="100"/>
      <c r="AT1214" s="100"/>
      <c r="AU1214" s="100"/>
    </row>
    <row r="1215" spans="27:50">
      <c r="AA1215" s="100"/>
      <c r="AB1215" s="100"/>
      <c r="AC1215" s="100"/>
      <c r="AD1215" s="100"/>
      <c r="AE1215" s="100"/>
      <c r="AG1215" s="101"/>
      <c r="AN1215" s="100"/>
      <c r="AO1215" s="100"/>
      <c r="AP1215" s="100"/>
      <c r="AQ1215" s="100"/>
      <c r="AR1215" s="100"/>
      <c r="AS1215" s="100"/>
      <c r="AT1215" s="100"/>
      <c r="AU1215" s="100"/>
    </row>
    <row r="1216" spans="27:50">
      <c r="AA1216" s="100"/>
      <c r="AB1216" s="100"/>
      <c r="AC1216" s="100"/>
      <c r="AD1216" s="100"/>
      <c r="AE1216" s="100"/>
      <c r="AG1216" s="101"/>
      <c r="AN1216" s="100"/>
      <c r="AO1216" s="100"/>
      <c r="AP1216" s="100"/>
      <c r="AQ1216" s="100"/>
      <c r="AR1216" s="100"/>
      <c r="AS1216" s="100"/>
      <c r="AT1216" s="100"/>
      <c r="AU1216" s="100"/>
    </row>
    <row r="1217" spans="27:64">
      <c r="AA1217" s="100"/>
      <c r="AB1217" s="100"/>
      <c r="AC1217" s="100"/>
      <c r="AD1217" s="100"/>
      <c r="AE1217" s="100"/>
      <c r="AG1217" s="101"/>
      <c r="AN1217" s="100"/>
      <c r="AO1217" s="100"/>
      <c r="AP1217" s="100"/>
      <c r="AQ1217" s="100"/>
      <c r="AR1217" s="100"/>
      <c r="AS1217" s="100"/>
      <c r="AT1217" s="100"/>
      <c r="AU1217" s="100"/>
    </row>
    <row r="1218" spans="27:64">
      <c r="AA1218" s="100"/>
      <c r="AB1218" s="100"/>
      <c r="AC1218" s="100"/>
      <c r="AD1218" s="100"/>
      <c r="AE1218" s="100"/>
      <c r="AG1218" s="101"/>
      <c r="AN1218" s="100"/>
      <c r="AO1218" s="100"/>
      <c r="AP1218" s="100"/>
      <c r="AQ1218" s="100"/>
      <c r="AR1218" s="100"/>
      <c r="AS1218" s="100"/>
      <c r="AT1218" s="100"/>
      <c r="AU1218" s="100"/>
    </row>
    <row r="1219" spans="27:64">
      <c r="AA1219" s="100"/>
      <c r="AB1219" s="100"/>
      <c r="AC1219" s="100"/>
      <c r="AD1219" s="100"/>
      <c r="AE1219" s="100"/>
      <c r="AG1219" s="101"/>
      <c r="AN1219" s="100"/>
      <c r="AO1219" s="100"/>
      <c r="AP1219" s="100"/>
      <c r="AQ1219" s="100"/>
      <c r="AR1219" s="100"/>
      <c r="AS1219" s="100"/>
      <c r="AT1219" s="100"/>
      <c r="AU1219" s="100"/>
    </row>
    <row r="1220" spans="27:64">
      <c r="AA1220" s="100"/>
      <c r="AB1220" s="100"/>
      <c r="AC1220" s="100"/>
      <c r="AD1220" s="100"/>
      <c r="AE1220" s="100"/>
      <c r="AG1220" s="101"/>
      <c r="AN1220" s="100"/>
      <c r="AO1220" s="100"/>
      <c r="AP1220" s="100"/>
      <c r="AQ1220" s="100"/>
      <c r="AR1220" s="100"/>
      <c r="AS1220" s="100"/>
      <c r="AT1220" s="100"/>
      <c r="AU1220" s="100"/>
    </row>
    <row r="1221" spans="27:64">
      <c r="AA1221" s="100"/>
      <c r="AB1221" s="100"/>
      <c r="AC1221" s="100"/>
      <c r="AD1221" s="100"/>
      <c r="AE1221" s="100"/>
      <c r="AG1221" s="101"/>
      <c r="AN1221" s="100"/>
      <c r="AO1221" s="100"/>
      <c r="AP1221" s="100"/>
      <c r="AQ1221" s="100"/>
      <c r="AR1221" s="100"/>
      <c r="AS1221" s="100"/>
      <c r="AT1221" s="100"/>
      <c r="AU1221" s="100"/>
    </row>
    <row r="1222" spans="27:64">
      <c r="AA1222" s="100"/>
      <c r="AB1222" s="100"/>
      <c r="AC1222" s="100"/>
      <c r="AD1222" s="100"/>
      <c r="AE1222" s="100"/>
      <c r="AG1222" s="101"/>
      <c r="AN1222" s="100"/>
      <c r="AO1222" s="100"/>
      <c r="AP1222" s="100"/>
      <c r="AQ1222" s="100"/>
      <c r="AR1222" s="100"/>
      <c r="AS1222" s="100"/>
      <c r="AT1222" s="100"/>
      <c r="AU1222" s="100"/>
    </row>
    <row r="1223" spans="27:64">
      <c r="AA1223" s="100"/>
      <c r="AB1223" s="100"/>
      <c r="AC1223" s="100"/>
      <c r="AD1223" s="100"/>
      <c r="AE1223" s="100"/>
      <c r="AG1223" s="101"/>
      <c r="AN1223" s="100"/>
      <c r="AO1223" s="100"/>
      <c r="AP1223" s="100"/>
      <c r="AQ1223" s="100"/>
      <c r="AR1223" s="100"/>
      <c r="AS1223" s="100"/>
      <c r="AT1223" s="100"/>
      <c r="AU1223" s="100"/>
    </row>
    <row r="1224" spans="27:64">
      <c r="AA1224" s="100"/>
      <c r="AB1224" s="100"/>
      <c r="AC1224" s="100"/>
      <c r="AD1224" s="100"/>
      <c r="AE1224" s="100"/>
      <c r="AG1224" s="101"/>
      <c r="AN1224" s="100"/>
      <c r="AO1224" s="100"/>
      <c r="AP1224" s="100"/>
      <c r="AQ1224" s="100"/>
      <c r="AR1224" s="100"/>
      <c r="AS1224" s="100"/>
      <c r="AT1224" s="100"/>
      <c r="AU1224" s="100"/>
    </row>
    <row r="1225" spans="27:64">
      <c r="AA1225" s="100"/>
      <c r="AB1225" s="100"/>
      <c r="AC1225" s="100"/>
      <c r="AD1225" s="100"/>
      <c r="AE1225" s="100"/>
      <c r="AG1225" s="101"/>
      <c r="AN1225" s="100"/>
      <c r="AO1225" s="100"/>
      <c r="AP1225" s="100"/>
      <c r="AQ1225" s="100"/>
      <c r="AR1225" s="100"/>
      <c r="AS1225" s="100"/>
      <c r="AT1225" s="100"/>
      <c r="AU1225" s="100"/>
    </row>
    <row r="1226" spans="27:64">
      <c r="AA1226" s="100"/>
      <c r="AB1226" s="100"/>
      <c r="AC1226" s="100"/>
      <c r="AD1226" s="100"/>
      <c r="AE1226" s="100"/>
      <c r="AG1226" s="101"/>
      <c r="AN1226" s="100"/>
      <c r="AO1226" s="100"/>
      <c r="AP1226" s="100"/>
      <c r="AQ1226" s="100"/>
      <c r="AR1226" s="100"/>
      <c r="AS1226" s="100"/>
      <c r="AT1226" s="100"/>
      <c r="AU1226" s="100"/>
    </row>
    <row r="1227" spans="27:64">
      <c r="AA1227" s="100"/>
      <c r="AB1227" s="100"/>
      <c r="AC1227" s="100"/>
      <c r="AD1227" s="100"/>
      <c r="AE1227" s="100"/>
      <c r="AG1227" s="101"/>
      <c r="AN1227" s="100"/>
      <c r="AO1227" s="100"/>
      <c r="AP1227" s="100"/>
      <c r="AQ1227" s="100"/>
      <c r="AR1227" s="100"/>
      <c r="AS1227" s="100"/>
      <c r="AT1227" s="100"/>
      <c r="AU1227" s="100"/>
    </row>
    <row r="1228" spans="27:64">
      <c r="AA1228" s="100"/>
      <c r="AB1228" s="100"/>
      <c r="AC1228" s="100"/>
      <c r="AD1228" s="100"/>
      <c r="AE1228" s="100"/>
      <c r="AG1228" s="101"/>
      <c r="AN1228" s="100"/>
      <c r="AO1228" s="100"/>
      <c r="AP1228" s="100"/>
      <c r="AQ1228" s="100"/>
      <c r="AR1228" s="100"/>
      <c r="AS1228" s="100"/>
      <c r="AT1228" s="100"/>
      <c r="AU1228" s="100"/>
    </row>
    <row r="1229" spans="27:64">
      <c r="AA1229" s="100"/>
      <c r="AB1229" s="100"/>
      <c r="AC1229" s="100"/>
      <c r="AD1229" s="100"/>
      <c r="AE1229" s="100"/>
      <c r="AG1229" s="101"/>
      <c r="AN1229" s="100"/>
      <c r="AO1229" s="100"/>
      <c r="AP1229" s="100"/>
      <c r="AQ1229" s="100"/>
      <c r="AR1229" s="100"/>
      <c r="AS1229" s="100"/>
      <c r="AT1229" s="100"/>
      <c r="AU1229" s="100"/>
    </row>
    <row r="1230" spans="27:64">
      <c r="AA1230" s="100"/>
      <c r="AB1230" s="100"/>
      <c r="AC1230" s="100"/>
      <c r="AD1230" s="100"/>
      <c r="AE1230" s="100"/>
      <c r="AG1230" s="101"/>
      <c r="AN1230" s="100"/>
      <c r="AO1230" s="100"/>
      <c r="AP1230" s="100"/>
      <c r="AQ1230" s="100"/>
      <c r="AR1230" s="100"/>
      <c r="AS1230" s="100"/>
      <c r="AT1230" s="100"/>
      <c r="AU1230" s="100"/>
    </row>
    <row r="1231" spans="27:64">
      <c r="AA1231" s="100"/>
      <c r="AB1231" s="100"/>
      <c r="AC1231" s="100"/>
      <c r="AD1231" s="100"/>
      <c r="AE1231" s="100"/>
      <c r="AG1231" s="101"/>
      <c r="AN1231" s="100"/>
      <c r="AO1231" s="100"/>
      <c r="AP1231" s="100"/>
      <c r="AQ1231" s="100"/>
      <c r="AR1231" s="100"/>
      <c r="AS1231" s="100"/>
      <c r="AT1231" s="100"/>
      <c r="AU1231" s="100"/>
      <c r="AV1231" s="100"/>
      <c r="AW1231" s="100"/>
      <c r="AX1231" s="100"/>
      <c r="AY1231" s="100"/>
      <c r="AZ1231" s="100"/>
      <c r="BA1231" s="100"/>
      <c r="BB1231" s="100"/>
      <c r="BC1231" s="100"/>
      <c r="BD1231" s="100"/>
      <c r="BE1231" s="100"/>
      <c r="BF1231" s="100"/>
      <c r="BG1231" s="100"/>
      <c r="BH1231" s="100"/>
      <c r="BI1231" s="100"/>
      <c r="BJ1231" s="100"/>
      <c r="BK1231" s="100"/>
      <c r="BL1231" s="100"/>
    </row>
    <row r="1232" spans="27:64">
      <c r="AA1232" s="100"/>
      <c r="AB1232" s="100"/>
      <c r="AC1232" s="100"/>
      <c r="AD1232" s="100"/>
      <c r="AE1232" s="100"/>
      <c r="AG1232" s="101"/>
      <c r="AN1232" s="100"/>
      <c r="AO1232" s="100"/>
      <c r="AP1232" s="100"/>
      <c r="AQ1232" s="100"/>
      <c r="AR1232" s="100"/>
      <c r="AS1232" s="100"/>
      <c r="AT1232" s="100"/>
      <c r="AU1232" s="100"/>
    </row>
    <row r="1233" spans="27:64">
      <c r="AA1233" s="100"/>
      <c r="AB1233" s="100"/>
      <c r="AC1233" s="100"/>
      <c r="AD1233" s="100"/>
      <c r="AE1233" s="100"/>
      <c r="AG1233" s="101"/>
      <c r="AN1233" s="100"/>
      <c r="AO1233" s="100"/>
      <c r="AP1233" s="100"/>
      <c r="AQ1233" s="100"/>
      <c r="AR1233" s="100"/>
      <c r="AS1233" s="100"/>
      <c r="AT1233" s="100"/>
      <c r="AU1233" s="100"/>
    </row>
    <row r="1234" spans="27:64">
      <c r="AA1234" s="100"/>
      <c r="AB1234" s="100"/>
      <c r="AC1234" s="100"/>
      <c r="AD1234" s="100"/>
      <c r="AE1234" s="100"/>
      <c r="AG1234" s="101"/>
      <c r="AN1234" s="100"/>
      <c r="AO1234" s="100"/>
      <c r="AP1234" s="100"/>
      <c r="AQ1234" s="100"/>
      <c r="AR1234" s="100"/>
      <c r="AS1234" s="100"/>
      <c r="AT1234" s="100"/>
      <c r="AU1234" s="100"/>
    </row>
    <row r="1235" spans="27:64">
      <c r="AA1235" s="100"/>
      <c r="AB1235" s="100"/>
      <c r="AC1235" s="100"/>
      <c r="AD1235" s="100"/>
      <c r="AE1235" s="100"/>
      <c r="AG1235" s="101"/>
      <c r="AN1235" s="100"/>
      <c r="AO1235" s="100"/>
      <c r="AP1235" s="100"/>
      <c r="AQ1235" s="100"/>
      <c r="AR1235" s="100"/>
      <c r="AS1235" s="100"/>
      <c r="AT1235" s="100"/>
      <c r="AU1235" s="100"/>
    </row>
    <row r="1236" spans="27:64">
      <c r="AA1236" s="100"/>
      <c r="AB1236" s="100"/>
      <c r="AC1236" s="100"/>
      <c r="AD1236" s="100"/>
      <c r="AE1236" s="100"/>
      <c r="AG1236" s="101"/>
      <c r="AN1236" s="100"/>
      <c r="AO1236" s="100"/>
      <c r="AP1236" s="100"/>
      <c r="AQ1236" s="100"/>
      <c r="AR1236" s="100"/>
      <c r="AS1236" s="100"/>
      <c r="AT1236" s="100"/>
      <c r="AU1236" s="100"/>
    </row>
    <row r="1237" spans="27:64">
      <c r="AA1237" s="100"/>
      <c r="AB1237" s="100"/>
      <c r="AC1237" s="100"/>
      <c r="AD1237" s="100"/>
      <c r="AE1237" s="100"/>
      <c r="AG1237" s="101"/>
      <c r="AN1237" s="100"/>
      <c r="AO1237" s="100"/>
      <c r="AP1237" s="100"/>
      <c r="AQ1237" s="100"/>
      <c r="AR1237" s="100"/>
      <c r="AS1237" s="100"/>
      <c r="AT1237" s="100"/>
      <c r="AU1237" s="100"/>
    </row>
    <row r="1238" spans="27:64">
      <c r="AA1238" s="100"/>
      <c r="AB1238" s="100"/>
      <c r="AC1238" s="100"/>
      <c r="AD1238" s="100"/>
      <c r="AE1238" s="100"/>
      <c r="AG1238" s="101"/>
      <c r="AN1238" s="100"/>
      <c r="AO1238" s="100"/>
      <c r="AP1238" s="100"/>
      <c r="AQ1238" s="100"/>
      <c r="AR1238" s="100"/>
      <c r="AS1238" s="100"/>
      <c r="AT1238" s="100"/>
      <c r="AU1238" s="100"/>
    </row>
    <row r="1239" spans="27:64">
      <c r="AA1239" s="100"/>
      <c r="AB1239" s="100"/>
      <c r="AC1239" s="100"/>
      <c r="AD1239" s="100"/>
      <c r="AE1239" s="100"/>
      <c r="AG1239" s="101"/>
      <c r="AN1239" s="100"/>
      <c r="AO1239" s="100"/>
      <c r="AP1239" s="100"/>
      <c r="AQ1239" s="100"/>
      <c r="AR1239" s="100"/>
      <c r="AS1239" s="100"/>
      <c r="AT1239" s="100"/>
      <c r="AU1239" s="100"/>
    </row>
    <row r="1240" spans="27:64">
      <c r="AA1240" s="100"/>
      <c r="AB1240" s="100"/>
      <c r="AC1240" s="100"/>
      <c r="AD1240" s="100"/>
      <c r="AE1240" s="100"/>
      <c r="AG1240" s="101"/>
      <c r="AN1240" s="100"/>
      <c r="AO1240" s="100"/>
      <c r="AP1240" s="100"/>
      <c r="AQ1240" s="100"/>
      <c r="AR1240" s="100"/>
      <c r="AS1240" s="100"/>
      <c r="AT1240" s="100"/>
      <c r="AU1240" s="100"/>
    </row>
    <row r="1241" spans="27:64">
      <c r="AA1241" s="100"/>
      <c r="AB1241" s="100"/>
      <c r="AC1241" s="100"/>
      <c r="AD1241" s="100"/>
      <c r="AE1241" s="100"/>
      <c r="AG1241" s="101"/>
      <c r="AN1241" s="100"/>
      <c r="AO1241" s="100"/>
      <c r="AP1241" s="100"/>
      <c r="AQ1241" s="100"/>
      <c r="AR1241" s="100"/>
      <c r="AS1241" s="100"/>
      <c r="AT1241" s="100"/>
      <c r="AU1241" s="100"/>
    </row>
    <row r="1242" spans="27:64">
      <c r="AA1242" s="100"/>
      <c r="AB1242" s="100"/>
      <c r="AC1242" s="100"/>
      <c r="AD1242" s="100"/>
      <c r="AE1242" s="100"/>
      <c r="AG1242" s="101"/>
      <c r="AN1242" s="100"/>
      <c r="AO1242" s="100"/>
      <c r="AP1242" s="100"/>
      <c r="AQ1242" s="100"/>
      <c r="AR1242" s="100"/>
      <c r="AS1242" s="100"/>
      <c r="AT1242" s="100"/>
      <c r="AU1242" s="100"/>
    </row>
    <row r="1243" spans="27:64">
      <c r="AA1243" s="100"/>
      <c r="AB1243" s="100"/>
      <c r="AC1243" s="100"/>
      <c r="AD1243" s="100"/>
      <c r="AE1243" s="100"/>
      <c r="AG1243" s="101"/>
      <c r="AN1243" s="100"/>
      <c r="AO1243" s="100"/>
      <c r="AP1243" s="100"/>
      <c r="AQ1243" s="100"/>
      <c r="AR1243" s="100"/>
      <c r="AS1243" s="100"/>
      <c r="AT1243" s="100"/>
      <c r="AU1243" s="100"/>
    </row>
    <row r="1244" spans="27:64">
      <c r="AA1244" s="100"/>
      <c r="AB1244" s="100"/>
      <c r="AC1244" s="100"/>
      <c r="AD1244" s="100"/>
      <c r="AE1244" s="100"/>
      <c r="AG1244" s="101"/>
      <c r="AN1244" s="100"/>
      <c r="AO1244" s="100"/>
      <c r="AP1244" s="100"/>
      <c r="AQ1244" s="100"/>
      <c r="AR1244" s="100"/>
      <c r="AS1244" s="100"/>
      <c r="AT1244" s="100"/>
      <c r="AU1244" s="100"/>
    </row>
    <row r="1245" spans="27:64">
      <c r="AA1245" s="100"/>
      <c r="AB1245" s="100"/>
      <c r="AC1245" s="100"/>
      <c r="AD1245" s="100"/>
      <c r="AE1245" s="100"/>
      <c r="AG1245" s="101"/>
      <c r="AN1245" s="100"/>
      <c r="AO1245" s="100"/>
      <c r="AP1245" s="100"/>
      <c r="AQ1245" s="100"/>
      <c r="AR1245" s="100"/>
      <c r="AS1245" s="100"/>
      <c r="AT1245" s="100"/>
      <c r="AU1245" s="100"/>
    </row>
    <row r="1246" spans="27:64">
      <c r="AA1246" s="100"/>
      <c r="AB1246" s="100"/>
      <c r="AC1246" s="100"/>
      <c r="AD1246" s="100"/>
      <c r="AE1246" s="100"/>
      <c r="AG1246" s="101"/>
      <c r="AN1246" s="100"/>
      <c r="AO1246" s="100"/>
      <c r="AP1246" s="100"/>
      <c r="AQ1246" s="100"/>
      <c r="AR1246" s="100"/>
      <c r="AS1246" s="100"/>
      <c r="AT1246" s="100"/>
      <c r="AU1246" s="100"/>
    </row>
    <row r="1247" spans="27:64">
      <c r="AA1247" s="100"/>
      <c r="AB1247" s="100"/>
      <c r="AC1247" s="100"/>
      <c r="AD1247" s="100"/>
      <c r="AE1247" s="100"/>
      <c r="AG1247" s="101"/>
      <c r="AN1247" s="100"/>
      <c r="AO1247" s="100"/>
      <c r="AP1247" s="100"/>
      <c r="AQ1247" s="100"/>
      <c r="AR1247" s="100"/>
      <c r="AS1247" s="100"/>
      <c r="AT1247" s="100"/>
      <c r="AU1247" s="100"/>
    </row>
    <row r="1248" spans="27:64">
      <c r="AA1248" s="100"/>
      <c r="AB1248" s="100"/>
      <c r="AC1248" s="100"/>
      <c r="AD1248" s="100"/>
      <c r="AE1248" s="100"/>
      <c r="AG1248" s="101"/>
      <c r="AN1248" s="100"/>
      <c r="AO1248" s="100"/>
      <c r="AP1248" s="100"/>
      <c r="AQ1248" s="100"/>
      <c r="AR1248" s="100"/>
      <c r="AS1248" s="100"/>
      <c r="AT1248" s="100"/>
      <c r="AU1248" s="100"/>
      <c r="AV1248" s="100"/>
      <c r="AW1248" s="100"/>
      <c r="AX1248" s="100"/>
      <c r="AY1248" s="100"/>
      <c r="AZ1248" s="100"/>
      <c r="BA1248" s="100"/>
      <c r="BB1248" s="100"/>
      <c r="BC1248" s="100"/>
      <c r="BD1248" s="100"/>
      <c r="BE1248" s="100"/>
      <c r="BF1248" s="100"/>
      <c r="BG1248" s="100"/>
      <c r="BH1248" s="100"/>
      <c r="BI1248" s="100"/>
      <c r="BJ1248" s="100"/>
      <c r="BK1248" s="100"/>
      <c r="BL1248" s="100"/>
    </row>
    <row r="1249" spans="27:64">
      <c r="AA1249" s="100"/>
      <c r="AB1249" s="100"/>
      <c r="AC1249" s="100"/>
      <c r="AD1249" s="100"/>
      <c r="AE1249" s="100"/>
      <c r="AG1249" s="101"/>
      <c r="AN1249" s="100"/>
      <c r="AO1249" s="100"/>
      <c r="AP1249" s="100"/>
      <c r="AQ1249" s="100"/>
      <c r="AR1249" s="100"/>
      <c r="AS1249" s="100"/>
      <c r="AT1249" s="100"/>
      <c r="AU1249" s="100"/>
    </row>
    <row r="1250" spans="27:64">
      <c r="AA1250" s="100"/>
      <c r="AB1250" s="100"/>
      <c r="AC1250" s="100"/>
      <c r="AD1250" s="100"/>
      <c r="AE1250" s="100"/>
      <c r="AG1250" s="101"/>
      <c r="AN1250" s="100"/>
      <c r="AO1250" s="100"/>
      <c r="AP1250" s="100"/>
      <c r="AQ1250" s="100"/>
      <c r="AR1250" s="100"/>
      <c r="AS1250" s="100"/>
      <c r="AT1250" s="100"/>
      <c r="AU1250" s="100"/>
    </row>
    <row r="1251" spans="27:64">
      <c r="AA1251" s="100"/>
      <c r="AB1251" s="100"/>
      <c r="AC1251" s="100"/>
      <c r="AD1251" s="100"/>
      <c r="AE1251" s="100"/>
      <c r="AG1251" s="101"/>
      <c r="AN1251" s="100"/>
      <c r="AO1251" s="100"/>
      <c r="AP1251" s="100"/>
      <c r="AQ1251" s="100"/>
      <c r="AR1251" s="100"/>
      <c r="AS1251" s="100"/>
      <c r="AT1251" s="100"/>
      <c r="AU1251" s="100"/>
    </row>
    <row r="1252" spans="27:64">
      <c r="AA1252" s="100"/>
      <c r="AB1252" s="100"/>
      <c r="AC1252" s="100"/>
      <c r="AD1252" s="100"/>
      <c r="AE1252" s="100"/>
      <c r="AG1252" s="101"/>
      <c r="AN1252" s="100"/>
      <c r="AO1252" s="100"/>
      <c r="AP1252" s="100"/>
      <c r="AQ1252" s="100"/>
      <c r="AR1252" s="100"/>
      <c r="AS1252" s="100"/>
      <c r="AT1252" s="100"/>
      <c r="AU1252" s="100"/>
    </row>
    <row r="1253" spans="27:64">
      <c r="AA1253" s="100"/>
      <c r="AB1253" s="100"/>
      <c r="AC1253" s="100"/>
      <c r="AD1253" s="100"/>
      <c r="AE1253" s="100"/>
      <c r="AG1253" s="101"/>
      <c r="AN1253" s="100"/>
      <c r="AO1253" s="100"/>
      <c r="AP1253" s="100"/>
      <c r="AQ1253" s="100"/>
      <c r="AR1253" s="100"/>
      <c r="AS1253" s="100"/>
      <c r="AT1253" s="100"/>
      <c r="AU1253" s="100"/>
    </row>
    <row r="1254" spans="27:64">
      <c r="AA1254" s="100"/>
      <c r="AB1254" s="100"/>
      <c r="AC1254" s="100"/>
      <c r="AD1254" s="100"/>
      <c r="AE1254" s="100"/>
      <c r="AG1254" s="101"/>
      <c r="AN1254" s="100"/>
      <c r="AO1254" s="100"/>
      <c r="AP1254" s="100"/>
      <c r="AQ1254" s="100"/>
      <c r="AR1254" s="100"/>
      <c r="AS1254" s="100"/>
      <c r="AT1254" s="100"/>
      <c r="AU1254" s="100"/>
    </row>
    <row r="1255" spans="27:64">
      <c r="AA1255" s="100"/>
      <c r="AB1255" s="100"/>
      <c r="AC1255" s="100"/>
      <c r="AD1255" s="100"/>
      <c r="AE1255" s="100"/>
      <c r="AG1255" s="101"/>
      <c r="AN1255" s="100"/>
      <c r="AO1255" s="100"/>
      <c r="AP1255" s="100"/>
      <c r="AQ1255" s="100"/>
      <c r="AR1255" s="100"/>
      <c r="AS1255" s="100"/>
      <c r="AT1255" s="100"/>
      <c r="AU1255" s="100"/>
    </row>
    <row r="1256" spans="27:64">
      <c r="AA1256" s="100"/>
      <c r="AB1256" s="100"/>
      <c r="AC1256" s="100"/>
      <c r="AD1256" s="100"/>
      <c r="AE1256" s="100"/>
      <c r="AG1256" s="101"/>
      <c r="AN1256" s="100"/>
      <c r="AO1256" s="100"/>
      <c r="AP1256" s="100"/>
      <c r="AQ1256" s="100"/>
      <c r="AR1256" s="100"/>
      <c r="AS1256" s="100"/>
      <c r="AT1256" s="100"/>
      <c r="AU1256" s="100"/>
    </row>
    <row r="1257" spans="27:64">
      <c r="AA1257" s="100"/>
      <c r="AB1257" s="100"/>
      <c r="AC1257" s="100"/>
      <c r="AD1257" s="100"/>
      <c r="AE1257" s="100"/>
      <c r="AG1257" s="101"/>
      <c r="AN1257" s="100"/>
      <c r="AO1257" s="100"/>
      <c r="AP1257" s="100"/>
      <c r="AQ1257" s="100"/>
      <c r="AR1257" s="100"/>
      <c r="AS1257" s="100"/>
      <c r="AT1257" s="100"/>
      <c r="AU1257" s="100"/>
      <c r="AV1257" s="100"/>
      <c r="AW1257" s="100"/>
      <c r="AX1257" s="100"/>
      <c r="AY1257" s="100"/>
      <c r="AZ1257" s="100"/>
      <c r="BA1257" s="100"/>
      <c r="BB1257" s="100"/>
      <c r="BC1257" s="100"/>
      <c r="BD1257" s="100"/>
      <c r="BE1257" s="100"/>
      <c r="BF1257" s="100"/>
      <c r="BG1257" s="100"/>
      <c r="BH1257" s="100"/>
      <c r="BI1257" s="100"/>
      <c r="BJ1257" s="100"/>
      <c r="BK1257" s="100"/>
      <c r="BL1257" s="100"/>
    </row>
    <row r="1258" spans="27:64">
      <c r="AA1258" s="100"/>
      <c r="AB1258" s="100"/>
      <c r="AC1258" s="100"/>
      <c r="AD1258" s="100"/>
      <c r="AE1258" s="100"/>
      <c r="AG1258" s="101"/>
      <c r="AN1258" s="100"/>
      <c r="AO1258" s="100"/>
      <c r="AP1258" s="100"/>
      <c r="AQ1258" s="100"/>
      <c r="AR1258" s="100"/>
      <c r="AS1258" s="100"/>
      <c r="AT1258" s="100"/>
      <c r="AU1258" s="100"/>
    </row>
    <row r="1259" spans="27:64">
      <c r="AA1259" s="100"/>
      <c r="AB1259" s="100"/>
      <c r="AC1259" s="100"/>
      <c r="AD1259" s="100"/>
      <c r="AE1259" s="100"/>
      <c r="AG1259" s="101"/>
      <c r="AN1259" s="100"/>
      <c r="AO1259" s="100"/>
      <c r="AP1259" s="100"/>
      <c r="AQ1259" s="100"/>
      <c r="AR1259" s="100"/>
      <c r="AS1259" s="100"/>
      <c r="AT1259" s="100"/>
      <c r="AU1259" s="100"/>
    </row>
    <row r="1260" spans="27:64">
      <c r="AA1260" s="100"/>
      <c r="AB1260" s="100"/>
      <c r="AC1260" s="100"/>
      <c r="AD1260" s="100"/>
      <c r="AE1260" s="100"/>
      <c r="AG1260" s="101"/>
      <c r="AN1260" s="100"/>
      <c r="AO1260" s="100"/>
      <c r="AP1260" s="100"/>
      <c r="AQ1260" s="100"/>
      <c r="AR1260" s="100"/>
      <c r="AS1260" s="100"/>
      <c r="AT1260" s="100"/>
      <c r="AU1260" s="100"/>
    </row>
    <row r="1261" spans="27:64">
      <c r="AA1261" s="100"/>
      <c r="AB1261" s="100"/>
      <c r="AC1261" s="100"/>
      <c r="AD1261" s="100"/>
      <c r="AE1261" s="100"/>
      <c r="AG1261" s="101"/>
      <c r="AN1261" s="100"/>
      <c r="AO1261" s="100"/>
      <c r="AP1261" s="100"/>
      <c r="AQ1261" s="100"/>
      <c r="AR1261" s="100"/>
      <c r="AS1261" s="100"/>
      <c r="AT1261" s="100"/>
      <c r="AU1261" s="100"/>
    </row>
    <row r="1262" spans="27:64">
      <c r="AA1262" s="100"/>
      <c r="AB1262" s="100"/>
      <c r="AC1262" s="100"/>
      <c r="AD1262" s="100"/>
      <c r="AE1262" s="100"/>
      <c r="AG1262" s="101"/>
      <c r="AN1262" s="100"/>
      <c r="AO1262" s="100"/>
      <c r="AP1262" s="100"/>
      <c r="AQ1262" s="100"/>
      <c r="AR1262" s="100"/>
      <c r="AS1262" s="100"/>
      <c r="AT1262" s="100"/>
      <c r="AU1262" s="100"/>
    </row>
    <row r="1263" spans="27:64">
      <c r="AA1263" s="100"/>
      <c r="AB1263" s="100"/>
      <c r="AC1263" s="100"/>
      <c r="AD1263" s="100"/>
      <c r="AE1263" s="100"/>
      <c r="AG1263" s="101"/>
      <c r="AN1263" s="100"/>
      <c r="AO1263" s="100"/>
      <c r="AP1263" s="100"/>
      <c r="AQ1263" s="100"/>
      <c r="AR1263" s="100"/>
      <c r="AS1263" s="100"/>
      <c r="AT1263" s="100"/>
      <c r="AU1263" s="100"/>
    </row>
    <row r="1264" spans="27:64">
      <c r="AA1264" s="100"/>
      <c r="AB1264" s="100"/>
      <c r="AC1264" s="100"/>
      <c r="AD1264" s="100"/>
      <c r="AE1264" s="100"/>
      <c r="AG1264" s="101"/>
      <c r="AN1264" s="100"/>
      <c r="AO1264" s="100"/>
      <c r="AP1264" s="100"/>
      <c r="AQ1264" s="100"/>
      <c r="AR1264" s="100"/>
      <c r="AS1264" s="100"/>
      <c r="AT1264" s="100"/>
      <c r="AU1264" s="100"/>
    </row>
    <row r="1265" spans="27:47">
      <c r="AA1265" s="100"/>
      <c r="AB1265" s="100"/>
      <c r="AC1265" s="100"/>
      <c r="AD1265" s="100"/>
      <c r="AE1265" s="100"/>
      <c r="AG1265" s="101"/>
      <c r="AN1265" s="100"/>
      <c r="AO1265" s="100"/>
      <c r="AP1265" s="100"/>
      <c r="AQ1265" s="100"/>
      <c r="AR1265" s="100"/>
      <c r="AS1265" s="100"/>
      <c r="AT1265" s="100"/>
      <c r="AU1265" s="100"/>
    </row>
    <row r="1266" spans="27:47">
      <c r="AA1266" s="100"/>
      <c r="AB1266" s="100"/>
      <c r="AC1266" s="100"/>
      <c r="AD1266" s="100"/>
      <c r="AE1266" s="100"/>
      <c r="AG1266" s="101"/>
      <c r="AN1266" s="100"/>
      <c r="AO1266" s="100"/>
      <c r="AP1266" s="100"/>
      <c r="AQ1266" s="100"/>
      <c r="AR1266" s="100"/>
      <c r="AS1266" s="100"/>
      <c r="AT1266" s="100"/>
      <c r="AU1266" s="100"/>
    </row>
    <row r="1267" spans="27:47">
      <c r="AA1267" s="100"/>
      <c r="AB1267" s="100"/>
      <c r="AC1267" s="100"/>
      <c r="AD1267" s="100"/>
      <c r="AE1267" s="100"/>
      <c r="AG1267" s="101"/>
      <c r="AN1267" s="100"/>
      <c r="AO1267" s="100"/>
      <c r="AP1267" s="100"/>
      <c r="AQ1267" s="100"/>
      <c r="AR1267" s="100"/>
      <c r="AS1267" s="100"/>
      <c r="AT1267" s="100"/>
      <c r="AU1267" s="100"/>
    </row>
    <row r="1268" spans="27:47">
      <c r="AA1268" s="100"/>
      <c r="AB1268" s="100"/>
      <c r="AC1268" s="100"/>
      <c r="AD1268" s="100"/>
      <c r="AE1268" s="100"/>
      <c r="AG1268" s="101"/>
      <c r="AN1268" s="100"/>
      <c r="AO1268" s="100"/>
      <c r="AP1268" s="100"/>
      <c r="AQ1268" s="100"/>
      <c r="AR1268" s="100"/>
      <c r="AS1268" s="100"/>
      <c r="AT1268" s="100"/>
      <c r="AU1268" s="100"/>
    </row>
    <row r="1269" spans="27:47">
      <c r="AA1269" s="100"/>
      <c r="AB1269" s="100"/>
      <c r="AC1269" s="100"/>
      <c r="AD1269" s="100"/>
      <c r="AE1269" s="100"/>
      <c r="AG1269" s="101"/>
      <c r="AN1269" s="100"/>
      <c r="AO1269" s="100"/>
      <c r="AP1269" s="100"/>
      <c r="AQ1269" s="100"/>
      <c r="AR1269" s="100"/>
      <c r="AS1269" s="100"/>
      <c r="AT1269" s="100"/>
      <c r="AU1269" s="100"/>
    </row>
    <row r="1270" spans="27:47">
      <c r="AA1270" s="100"/>
      <c r="AB1270" s="100"/>
      <c r="AC1270" s="100"/>
      <c r="AD1270" s="100"/>
      <c r="AE1270" s="100"/>
      <c r="AG1270" s="101"/>
      <c r="AN1270" s="100"/>
      <c r="AO1270" s="100"/>
      <c r="AP1270" s="100"/>
      <c r="AQ1270" s="100"/>
      <c r="AR1270" s="100"/>
      <c r="AS1270" s="100"/>
      <c r="AT1270" s="100"/>
      <c r="AU1270" s="100"/>
    </row>
    <row r="1271" spans="27:47">
      <c r="AA1271" s="100"/>
      <c r="AB1271" s="100"/>
      <c r="AC1271" s="100"/>
      <c r="AD1271" s="100"/>
      <c r="AE1271" s="100"/>
      <c r="AG1271" s="101"/>
      <c r="AN1271" s="100"/>
      <c r="AO1271" s="100"/>
      <c r="AP1271" s="100"/>
      <c r="AQ1271" s="100"/>
      <c r="AR1271" s="100"/>
      <c r="AS1271" s="100"/>
      <c r="AT1271" s="100"/>
      <c r="AU1271" s="100"/>
    </row>
    <row r="1272" spans="27:47">
      <c r="AA1272" s="100"/>
      <c r="AB1272" s="100"/>
      <c r="AC1272" s="100"/>
      <c r="AD1272" s="100"/>
      <c r="AE1272" s="100"/>
      <c r="AG1272" s="101"/>
      <c r="AN1272" s="100"/>
      <c r="AO1272" s="100"/>
      <c r="AP1272" s="100"/>
      <c r="AQ1272" s="100"/>
      <c r="AR1272" s="100"/>
      <c r="AS1272" s="100"/>
      <c r="AT1272" s="100"/>
      <c r="AU1272" s="100"/>
    </row>
    <row r="1273" spans="27:47">
      <c r="AA1273" s="100"/>
      <c r="AB1273" s="100"/>
      <c r="AC1273" s="100"/>
      <c r="AD1273" s="100"/>
      <c r="AE1273" s="100"/>
      <c r="AG1273" s="101"/>
      <c r="AN1273" s="100"/>
      <c r="AO1273" s="100"/>
      <c r="AP1273" s="100"/>
      <c r="AQ1273" s="100"/>
      <c r="AR1273" s="100"/>
      <c r="AS1273" s="100"/>
      <c r="AT1273" s="100"/>
      <c r="AU1273" s="100"/>
    </row>
    <row r="1274" spans="27:47">
      <c r="AA1274" s="100"/>
      <c r="AB1274" s="100"/>
      <c r="AC1274" s="100"/>
      <c r="AD1274" s="100"/>
      <c r="AE1274" s="100"/>
      <c r="AG1274" s="101"/>
      <c r="AN1274" s="100"/>
      <c r="AO1274" s="100"/>
      <c r="AP1274" s="100"/>
      <c r="AQ1274" s="100"/>
      <c r="AR1274" s="100"/>
      <c r="AS1274" s="100"/>
      <c r="AT1274" s="100"/>
      <c r="AU1274" s="100"/>
    </row>
    <row r="1275" spans="27:47">
      <c r="AA1275" s="100"/>
      <c r="AB1275" s="100"/>
      <c r="AC1275" s="100"/>
      <c r="AD1275" s="100"/>
      <c r="AE1275" s="100"/>
      <c r="AG1275" s="101"/>
      <c r="AN1275" s="100"/>
      <c r="AO1275" s="100"/>
      <c r="AP1275" s="100"/>
      <c r="AQ1275" s="100"/>
      <c r="AR1275" s="100"/>
      <c r="AS1275" s="100"/>
      <c r="AT1275" s="100"/>
      <c r="AU1275" s="100"/>
    </row>
    <row r="1276" spans="27:47">
      <c r="AA1276" s="100"/>
      <c r="AB1276" s="100"/>
      <c r="AC1276" s="100"/>
      <c r="AD1276" s="100"/>
      <c r="AE1276" s="100"/>
      <c r="AG1276" s="101"/>
      <c r="AN1276" s="100"/>
      <c r="AO1276" s="100"/>
      <c r="AP1276" s="100"/>
      <c r="AQ1276" s="100"/>
      <c r="AR1276" s="100"/>
      <c r="AS1276" s="100"/>
      <c r="AT1276" s="100"/>
      <c r="AU1276" s="100"/>
    </row>
    <row r="1277" spans="27:47">
      <c r="AA1277" s="100"/>
      <c r="AB1277" s="100"/>
      <c r="AC1277" s="100"/>
      <c r="AD1277" s="100"/>
      <c r="AE1277" s="100"/>
      <c r="AG1277" s="101"/>
      <c r="AN1277" s="100"/>
      <c r="AO1277" s="100"/>
      <c r="AP1277" s="100"/>
      <c r="AQ1277" s="100"/>
      <c r="AR1277" s="100"/>
      <c r="AS1277" s="100"/>
      <c r="AT1277" s="100"/>
      <c r="AU1277" s="100"/>
    </row>
    <row r="1278" spans="27:47">
      <c r="AA1278" s="100"/>
      <c r="AB1278" s="100"/>
      <c r="AC1278" s="100"/>
      <c r="AD1278" s="100"/>
      <c r="AE1278" s="100"/>
      <c r="AG1278" s="101"/>
      <c r="AN1278" s="100"/>
      <c r="AO1278" s="100"/>
      <c r="AP1278" s="100"/>
      <c r="AQ1278" s="100"/>
      <c r="AR1278" s="100"/>
      <c r="AS1278" s="100"/>
      <c r="AT1278" s="100"/>
      <c r="AU1278" s="100"/>
    </row>
    <row r="1279" spans="27:47">
      <c r="AA1279" s="100"/>
      <c r="AB1279" s="100"/>
      <c r="AC1279" s="100"/>
      <c r="AD1279" s="100"/>
      <c r="AE1279" s="100"/>
      <c r="AG1279" s="101"/>
      <c r="AN1279" s="100"/>
      <c r="AO1279" s="100"/>
      <c r="AP1279" s="100"/>
      <c r="AQ1279" s="100"/>
      <c r="AR1279" s="100"/>
      <c r="AS1279" s="100"/>
      <c r="AT1279" s="100"/>
      <c r="AU1279" s="100"/>
    </row>
    <row r="1280" spans="27:47">
      <c r="AA1280" s="100"/>
      <c r="AB1280" s="100"/>
      <c r="AC1280" s="100"/>
      <c r="AD1280" s="100"/>
      <c r="AE1280" s="100"/>
      <c r="AG1280" s="101"/>
      <c r="AN1280" s="100"/>
      <c r="AO1280" s="100"/>
      <c r="AP1280" s="100"/>
      <c r="AQ1280" s="100"/>
      <c r="AR1280" s="100"/>
      <c r="AS1280" s="100"/>
      <c r="AT1280" s="100"/>
      <c r="AU1280" s="100"/>
    </row>
    <row r="1281" spans="27:64">
      <c r="AA1281" s="100"/>
      <c r="AB1281" s="100"/>
      <c r="AC1281" s="100"/>
      <c r="AD1281" s="100"/>
      <c r="AE1281" s="100"/>
      <c r="AG1281" s="101"/>
      <c r="AN1281" s="100"/>
      <c r="AO1281" s="100"/>
      <c r="AP1281" s="100"/>
      <c r="AQ1281" s="100"/>
      <c r="AR1281" s="100"/>
      <c r="AS1281" s="100"/>
      <c r="AT1281" s="100"/>
      <c r="AU1281" s="100"/>
    </row>
    <row r="1282" spans="27:64">
      <c r="AA1282" s="100"/>
      <c r="AB1282" s="100"/>
      <c r="AC1282" s="100"/>
      <c r="AD1282" s="100"/>
      <c r="AE1282" s="100"/>
      <c r="AG1282" s="101"/>
      <c r="AN1282" s="100"/>
      <c r="AO1282" s="100"/>
      <c r="AP1282" s="100"/>
      <c r="AQ1282" s="100"/>
      <c r="AR1282" s="100"/>
      <c r="AS1282" s="100"/>
      <c r="AT1282" s="100"/>
      <c r="AU1282" s="100"/>
    </row>
    <row r="1283" spans="27:64">
      <c r="AA1283" s="100"/>
      <c r="AB1283" s="100"/>
      <c r="AC1283" s="100"/>
      <c r="AD1283" s="100"/>
      <c r="AE1283" s="100"/>
      <c r="AG1283" s="101"/>
      <c r="AN1283" s="100"/>
      <c r="AO1283" s="100"/>
      <c r="AP1283" s="100"/>
      <c r="AQ1283" s="100"/>
      <c r="AR1283" s="100"/>
      <c r="AS1283" s="100"/>
      <c r="AT1283" s="100"/>
      <c r="AU1283" s="100"/>
    </row>
    <row r="1284" spans="27:64">
      <c r="AA1284" s="100"/>
      <c r="AB1284" s="100"/>
      <c r="AC1284" s="100"/>
      <c r="AD1284" s="100"/>
      <c r="AE1284" s="100"/>
      <c r="AG1284" s="101"/>
      <c r="AN1284" s="100"/>
      <c r="AO1284" s="100"/>
      <c r="AP1284" s="100"/>
      <c r="AQ1284" s="100"/>
      <c r="AR1284" s="100"/>
      <c r="AS1284" s="100"/>
      <c r="AT1284" s="100"/>
      <c r="AU1284" s="100"/>
    </row>
    <row r="1285" spans="27:64">
      <c r="AA1285" s="100"/>
      <c r="AB1285" s="100"/>
      <c r="AC1285" s="100"/>
      <c r="AD1285" s="100"/>
      <c r="AE1285" s="100"/>
      <c r="AG1285" s="101"/>
      <c r="AN1285" s="100"/>
      <c r="AO1285" s="100"/>
      <c r="AP1285" s="100"/>
      <c r="AQ1285" s="100"/>
      <c r="AR1285" s="100"/>
      <c r="AS1285" s="100"/>
      <c r="AT1285" s="100"/>
      <c r="AU1285" s="100"/>
    </row>
    <row r="1286" spans="27:64">
      <c r="AA1286" s="100"/>
      <c r="AB1286" s="100"/>
      <c r="AC1286" s="100"/>
      <c r="AD1286" s="100"/>
      <c r="AE1286" s="100"/>
      <c r="AG1286" s="101"/>
      <c r="AN1286" s="100"/>
      <c r="AO1286" s="100"/>
      <c r="AP1286" s="100"/>
      <c r="AQ1286" s="100"/>
      <c r="AR1286" s="100"/>
      <c r="AS1286" s="100"/>
      <c r="AT1286" s="100"/>
      <c r="AU1286" s="100"/>
    </row>
    <row r="1287" spans="27:64">
      <c r="AA1287" s="100"/>
      <c r="AB1287" s="100"/>
      <c r="AC1287" s="100"/>
      <c r="AD1287" s="100"/>
      <c r="AE1287" s="100"/>
      <c r="AG1287" s="101"/>
      <c r="AN1287" s="100"/>
      <c r="AO1287" s="100"/>
      <c r="AP1287" s="100"/>
      <c r="AQ1287" s="100"/>
      <c r="AR1287" s="100"/>
      <c r="AS1287" s="100"/>
      <c r="AT1287" s="100"/>
      <c r="AU1287" s="100"/>
    </row>
    <row r="1288" spans="27:64">
      <c r="AA1288" s="100"/>
      <c r="AB1288" s="100"/>
      <c r="AC1288" s="100"/>
      <c r="AD1288" s="100"/>
      <c r="AE1288" s="100"/>
      <c r="AG1288" s="101"/>
      <c r="AN1288" s="100"/>
      <c r="AO1288" s="100"/>
      <c r="AP1288" s="100"/>
      <c r="AQ1288" s="100"/>
      <c r="AR1288" s="100"/>
      <c r="AS1288" s="100"/>
      <c r="AT1288" s="100"/>
      <c r="AU1288" s="100"/>
    </row>
    <row r="1289" spans="27:64">
      <c r="AA1289" s="100"/>
      <c r="AB1289" s="100"/>
      <c r="AC1289" s="100"/>
      <c r="AD1289" s="100"/>
      <c r="AE1289" s="100"/>
      <c r="AG1289" s="101"/>
      <c r="AN1289" s="100"/>
      <c r="AO1289" s="100"/>
      <c r="AP1289" s="100"/>
      <c r="AQ1289" s="100"/>
      <c r="AR1289" s="100"/>
      <c r="AS1289" s="100"/>
      <c r="AT1289" s="100"/>
      <c r="AU1289" s="100"/>
    </row>
    <row r="1290" spans="27:64">
      <c r="AA1290" s="100"/>
      <c r="AB1290" s="100"/>
      <c r="AC1290" s="100"/>
      <c r="AD1290" s="100"/>
      <c r="AE1290" s="100"/>
      <c r="AG1290" s="101"/>
      <c r="AN1290" s="100"/>
      <c r="AO1290" s="100"/>
      <c r="AP1290" s="100"/>
      <c r="AQ1290" s="100"/>
      <c r="AR1290" s="100"/>
      <c r="AS1290" s="100"/>
      <c r="AT1290" s="100"/>
      <c r="AU1290" s="100"/>
      <c r="AV1290" s="100"/>
      <c r="AW1290" s="100"/>
      <c r="AX1290" s="100"/>
      <c r="AY1290" s="100"/>
      <c r="AZ1290" s="100"/>
      <c r="BA1290" s="100"/>
      <c r="BB1290" s="100"/>
      <c r="BC1290" s="100"/>
      <c r="BD1290" s="100"/>
      <c r="BE1290" s="100"/>
      <c r="BF1290" s="100"/>
      <c r="BG1290" s="100"/>
      <c r="BH1290" s="100"/>
      <c r="BI1290" s="100"/>
      <c r="BJ1290" s="100"/>
      <c r="BK1290" s="100"/>
      <c r="BL1290" s="100"/>
    </row>
    <row r="1291" spans="27:64">
      <c r="AA1291" s="100"/>
      <c r="AB1291" s="100"/>
      <c r="AC1291" s="100"/>
      <c r="AD1291" s="100"/>
      <c r="AE1291" s="100"/>
      <c r="AG1291" s="101"/>
      <c r="AN1291" s="100"/>
      <c r="AO1291" s="100"/>
      <c r="AP1291" s="100"/>
      <c r="AQ1291" s="100"/>
      <c r="AR1291" s="100"/>
      <c r="AS1291" s="100"/>
      <c r="AT1291" s="100"/>
      <c r="AU1291" s="100"/>
    </row>
    <row r="1292" spans="27:64">
      <c r="AA1292" s="100"/>
      <c r="AB1292" s="100"/>
      <c r="AC1292" s="100"/>
      <c r="AD1292" s="100"/>
      <c r="AE1292" s="100"/>
      <c r="AG1292" s="101"/>
      <c r="AN1292" s="100"/>
      <c r="AO1292" s="100"/>
      <c r="AP1292" s="100"/>
      <c r="AQ1292" s="100"/>
      <c r="AR1292" s="100"/>
      <c r="AS1292" s="100"/>
      <c r="AT1292" s="100"/>
      <c r="AU1292" s="100"/>
      <c r="AV1292" s="100"/>
      <c r="AW1292" s="100"/>
      <c r="AX1292" s="100"/>
      <c r="AY1292" s="100"/>
      <c r="AZ1292" s="100"/>
      <c r="BA1292" s="100"/>
      <c r="BB1292" s="100"/>
      <c r="BC1292" s="100"/>
      <c r="BD1292" s="100"/>
      <c r="BE1292" s="100"/>
      <c r="BF1292" s="100"/>
      <c r="BG1292" s="100"/>
      <c r="BH1292" s="100"/>
      <c r="BI1292" s="100"/>
      <c r="BJ1292" s="100"/>
      <c r="BK1292" s="100"/>
      <c r="BL1292" s="100"/>
    </row>
    <row r="1293" spans="27:64">
      <c r="AA1293" s="100"/>
      <c r="AB1293" s="100"/>
      <c r="AC1293" s="100"/>
      <c r="AD1293" s="100"/>
      <c r="AE1293" s="100"/>
      <c r="AG1293" s="101"/>
      <c r="AN1293" s="100"/>
      <c r="AO1293" s="100"/>
      <c r="AP1293" s="100"/>
      <c r="AQ1293" s="100"/>
      <c r="AR1293" s="100"/>
      <c r="AS1293" s="100"/>
      <c r="AT1293" s="100"/>
      <c r="AU1293" s="100"/>
    </row>
    <row r="1294" spans="27:64">
      <c r="AA1294" s="100"/>
      <c r="AB1294" s="100"/>
      <c r="AC1294" s="100"/>
      <c r="AD1294" s="100"/>
      <c r="AE1294" s="100"/>
      <c r="AG1294" s="101"/>
      <c r="AN1294" s="100"/>
      <c r="AO1294" s="100"/>
      <c r="AP1294" s="100"/>
      <c r="AQ1294" s="100"/>
      <c r="AR1294" s="100"/>
      <c r="AS1294" s="100"/>
      <c r="AT1294" s="100"/>
      <c r="AU1294" s="100"/>
      <c r="AV1294" s="100"/>
      <c r="AW1294" s="65"/>
      <c r="AX1294" s="71"/>
    </row>
    <row r="1295" spans="27:64">
      <c r="AA1295" s="100"/>
      <c r="AB1295" s="100"/>
      <c r="AC1295" s="100"/>
      <c r="AD1295" s="100"/>
      <c r="AE1295" s="100"/>
      <c r="AG1295" s="101"/>
      <c r="AN1295" s="100"/>
      <c r="AO1295" s="100"/>
      <c r="AP1295" s="100"/>
      <c r="AQ1295" s="100"/>
      <c r="AR1295" s="100"/>
      <c r="AS1295" s="100"/>
      <c r="AT1295" s="100"/>
      <c r="AU1295" s="100"/>
    </row>
    <row r="1296" spans="27:64">
      <c r="AA1296" s="100"/>
      <c r="AB1296" s="100"/>
      <c r="AC1296" s="100"/>
      <c r="AD1296" s="100"/>
      <c r="AE1296" s="100"/>
      <c r="AG1296" s="101"/>
      <c r="AN1296" s="100"/>
      <c r="AO1296" s="100"/>
      <c r="AP1296" s="100"/>
      <c r="AQ1296" s="100"/>
      <c r="AR1296" s="100"/>
      <c r="AS1296" s="100"/>
      <c r="AT1296" s="100"/>
      <c r="AU1296" s="100"/>
      <c r="AV1296" s="100"/>
      <c r="AW1296" s="100"/>
      <c r="AX1296" s="100"/>
      <c r="AY1296" s="100"/>
      <c r="AZ1296" s="100"/>
      <c r="BA1296" s="100"/>
      <c r="BB1296" s="100"/>
      <c r="BC1296" s="100"/>
      <c r="BD1296" s="100"/>
      <c r="BE1296" s="100"/>
      <c r="BF1296" s="100"/>
      <c r="BG1296" s="100"/>
      <c r="BH1296" s="100"/>
      <c r="BI1296" s="100"/>
      <c r="BJ1296" s="100"/>
      <c r="BK1296" s="100"/>
      <c r="BL1296" s="100"/>
    </row>
    <row r="1297" spans="27:48">
      <c r="AA1297" s="100"/>
      <c r="AB1297" s="100"/>
      <c r="AC1297" s="100"/>
      <c r="AD1297" s="100"/>
      <c r="AE1297" s="100"/>
      <c r="AG1297" s="101"/>
      <c r="AN1297" s="100"/>
      <c r="AO1297" s="100"/>
      <c r="AP1297" s="100"/>
      <c r="AQ1297" s="100"/>
      <c r="AR1297" s="100"/>
      <c r="AS1297" s="100"/>
      <c r="AT1297" s="100"/>
      <c r="AU1297" s="100"/>
    </row>
    <row r="1298" spans="27:48">
      <c r="AA1298" s="100"/>
      <c r="AB1298" s="100"/>
      <c r="AC1298" s="100"/>
      <c r="AD1298" s="100"/>
      <c r="AE1298" s="100"/>
      <c r="AG1298" s="101"/>
      <c r="AN1298" s="100"/>
      <c r="AO1298" s="100"/>
      <c r="AP1298" s="100"/>
      <c r="AQ1298" s="100"/>
      <c r="AR1298" s="100"/>
      <c r="AS1298" s="100"/>
      <c r="AT1298" s="100"/>
      <c r="AU1298" s="100"/>
    </row>
    <row r="1299" spans="27:48">
      <c r="AA1299" s="100"/>
      <c r="AB1299" s="100"/>
      <c r="AC1299" s="100"/>
      <c r="AD1299" s="100"/>
      <c r="AE1299" s="100"/>
      <c r="AG1299" s="101"/>
      <c r="AN1299" s="100"/>
      <c r="AO1299" s="100"/>
      <c r="AP1299" s="100"/>
      <c r="AQ1299" s="100"/>
      <c r="AR1299" s="100"/>
      <c r="AS1299" s="100"/>
      <c r="AT1299" s="100"/>
      <c r="AU1299" s="100"/>
    </row>
    <row r="1300" spans="27:48">
      <c r="AA1300" s="100"/>
      <c r="AB1300" s="100"/>
      <c r="AC1300" s="100"/>
      <c r="AD1300" s="100"/>
      <c r="AE1300" s="100"/>
      <c r="AG1300" s="101"/>
      <c r="AN1300" s="100"/>
      <c r="AO1300" s="100"/>
      <c r="AP1300" s="100"/>
      <c r="AQ1300" s="100"/>
      <c r="AR1300" s="100"/>
      <c r="AS1300" s="100"/>
      <c r="AT1300" s="100"/>
      <c r="AU1300" s="100"/>
      <c r="AV1300" s="100"/>
    </row>
    <row r="1301" spans="27:48">
      <c r="AA1301" s="100"/>
      <c r="AB1301" s="100"/>
      <c r="AC1301" s="100"/>
      <c r="AD1301" s="100"/>
      <c r="AE1301" s="100"/>
      <c r="AG1301" s="101"/>
      <c r="AN1301" s="100"/>
      <c r="AO1301" s="100"/>
      <c r="AP1301" s="100"/>
      <c r="AQ1301" s="100"/>
      <c r="AR1301" s="100"/>
      <c r="AS1301" s="100"/>
      <c r="AT1301" s="100"/>
      <c r="AU1301" s="100"/>
    </row>
    <row r="1302" spans="27:48">
      <c r="AA1302" s="100"/>
      <c r="AB1302" s="100"/>
      <c r="AC1302" s="100"/>
      <c r="AD1302" s="100"/>
      <c r="AE1302" s="100"/>
      <c r="AG1302" s="101"/>
      <c r="AN1302" s="100"/>
      <c r="AO1302" s="100"/>
      <c r="AP1302" s="100"/>
      <c r="AQ1302" s="100"/>
      <c r="AR1302" s="100"/>
      <c r="AS1302" s="100"/>
      <c r="AT1302" s="100"/>
      <c r="AU1302" s="100"/>
    </row>
    <row r="1303" spans="27:48">
      <c r="AA1303" s="100"/>
      <c r="AB1303" s="100"/>
      <c r="AC1303" s="100"/>
      <c r="AD1303" s="100"/>
      <c r="AE1303" s="100"/>
      <c r="AG1303" s="101"/>
      <c r="AN1303" s="100"/>
      <c r="AO1303" s="100"/>
      <c r="AP1303" s="100"/>
      <c r="AQ1303" s="100"/>
      <c r="AR1303" s="100"/>
      <c r="AS1303" s="100"/>
      <c r="AT1303" s="100"/>
      <c r="AU1303" s="100"/>
    </row>
    <row r="1304" spans="27:48">
      <c r="AA1304" s="100"/>
      <c r="AB1304" s="100"/>
      <c r="AC1304" s="100"/>
      <c r="AD1304" s="100"/>
      <c r="AE1304" s="100"/>
      <c r="AG1304" s="101"/>
      <c r="AN1304" s="100"/>
      <c r="AO1304" s="100"/>
      <c r="AP1304" s="100"/>
      <c r="AQ1304" s="100"/>
      <c r="AR1304" s="100"/>
      <c r="AS1304" s="100"/>
      <c r="AT1304" s="100"/>
      <c r="AU1304" s="100"/>
    </row>
    <row r="1305" spans="27:48">
      <c r="AA1305" s="100"/>
      <c r="AB1305" s="100"/>
      <c r="AC1305" s="100"/>
      <c r="AD1305" s="100"/>
      <c r="AE1305" s="100"/>
      <c r="AG1305" s="101"/>
      <c r="AN1305" s="100"/>
      <c r="AO1305" s="100"/>
      <c r="AP1305" s="100"/>
      <c r="AQ1305" s="100"/>
      <c r="AR1305" s="100"/>
      <c r="AS1305" s="100"/>
      <c r="AT1305" s="100"/>
      <c r="AU1305" s="100"/>
    </row>
    <row r="1306" spans="27:48">
      <c r="AA1306" s="100"/>
      <c r="AB1306" s="100"/>
      <c r="AC1306" s="100"/>
      <c r="AD1306" s="100"/>
      <c r="AE1306" s="100"/>
      <c r="AG1306" s="101"/>
      <c r="AN1306" s="100"/>
      <c r="AO1306" s="100"/>
      <c r="AP1306" s="100"/>
      <c r="AQ1306" s="100"/>
      <c r="AR1306" s="100"/>
      <c r="AS1306" s="100"/>
      <c r="AT1306" s="100"/>
      <c r="AU1306" s="100"/>
    </row>
    <row r="1307" spans="27:48">
      <c r="AA1307" s="100"/>
      <c r="AB1307" s="100"/>
      <c r="AC1307" s="100"/>
      <c r="AD1307" s="100"/>
      <c r="AE1307" s="100"/>
      <c r="AG1307" s="101"/>
      <c r="AN1307" s="100"/>
      <c r="AO1307" s="100"/>
      <c r="AP1307" s="100"/>
      <c r="AQ1307" s="100"/>
      <c r="AR1307" s="100"/>
      <c r="AS1307" s="100"/>
      <c r="AT1307" s="100"/>
      <c r="AU1307" s="100"/>
    </row>
    <row r="1308" spans="27:48">
      <c r="AA1308" s="100"/>
      <c r="AB1308" s="100"/>
      <c r="AC1308" s="100"/>
      <c r="AD1308" s="100"/>
      <c r="AE1308" s="100"/>
      <c r="AG1308" s="101"/>
      <c r="AN1308" s="100"/>
      <c r="AO1308" s="100"/>
      <c r="AP1308" s="100"/>
      <c r="AQ1308" s="100"/>
      <c r="AR1308" s="100"/>
      <c r="AS1308" s="100"/>
      <c r="AT1308" s="100"/>
      <c r="AU1308" s="100"/>
    </row>
    <row r="1309" spans="27:48">
      <c r="AA1309" s="100"/>
      <c r="AB1309" s="100"/>
      <c r="AC1309" s="100"/>
      <c r="AD1309" s="100"/>
      <c r="AE1309" s="100"/>
      <c r="AG1309" s="101"/>
      <c r="AN1309" s="100"/>
      <c r="AO1309" s="100"/>
      <c r="AP1309" s="100"/>
      <c r="AQ1309" s="100"/>
      <c r="AR1309" s="100"/>
      <c r="AS1309" s="100"/>
      <c r="AT1309" s="100"/>
      <c r="AU1309" s="100"/>
    </row>
    <row r="1310" spans="27:48">
      <c r="AA1310" s="100"/>
      <c r="AB1310" s="100"/>
      <c r="AC1310" s="100"/>
      <c r="AD1310" s="100"/>
      <c r="AE1310" s="100"/>
      <c r="AG1310" s="101"/>
      <c r="AN1310" s="100"/>
      <c r="AO1310" s="100"/>
      <c r="AP1310" s="100"/>
      <c r="AQ1310" s="100"/>
      <c r="AR1310" s="100"/>
      <c r="AS1310" s="100"/>
      <c r="AT1310" s="100"/>
      <c r="AU1310" s="100"/>
    </row>
    <row r="1311" spans="27:48">
      <c r="AA1311" s="100"/>
      <c r="AB1311" s="100"/>
      <c r="AC1311" s="100"/>
      <c r="AD1311" s="100"/>
      <c r="AE1311" s="100"/>
      <c r="AG1311" s="101"/>
      <c r="AN1311" s="100"/>
      <c r="AO1311" s="100"/>
      <c r="AP1311" s="100"/>
      <c r="AQ1311" s="100"/>
      <c r="AR1311" s="100"/>
      <c r="AS1311" s="100"/>
      <c r="AT1311" s="100"/>
      <c r="AU1311" s="100"/>
    </row>
    <row r="1312" spans="27:48">
      <c r="AA1312" s="100"/>
      <c r="AB1312" s="100"/>
      <c r="AC1312" s="100"/>
      <c r="AD1312" s="100"/>
      <c r="AE1312" s="100"/>
      <c r="AG1312" s="101"/>
      <c r="AN1312" s="100"/>
      <c r="AO1312" s="100"/>
      <c r="AP1312" s="100"/>
      <c r="AQ1312" s="100"/>
      <c r="AR1312" s="100"/>
      <c r="AS1312" s="100"/>
      <c r="AT1312" s="100"/>
      <c r="AU1312" s="100"/>
    </row>
    <row r="1313" spans="27:64">
      <c r="AA1313" s="100"/>
      <c r="AB1313" s="100"/>
      <c r="AC1313" s="100"/>
      <c r="AD1313" s="100"/>
      <c r="AE1313" s="100"/>
      <c r="AG1313" s="101"/>
      <c r="AN1313" s="100"/>
      <c r="AO1313" s="100"/>
      <c r="AP1313" s="100"/>
      <c r="AQ1313" s="100"/>
      <c r="AR1313" s="100"/>
      <c r="AS1313" s="100"/>
      <c r="AT1313" s="100"/>
      <c r="AU1313" s="100"/>
    </row>
    <row r="1314" spans="27:64">
      <c r="AA1314" s="100"/>
      <c r="AB1314" s="100"/>
      <c r="AC1314" s="100"/>
      <c r="AD1314" s="100"/>
      <c r="AE1314" s="100"/>
      <c r="AG1314" s="101"/>
      <c r="AN1314" s="100"/>
      <c r="AO1314" s="100"/>
      <c r="AP1314" s="100"/>
      <c r="AQ1314" s="100"/>
      <c r="AR1314" s="100"/>
      <c r="AS1314" s="100"/>
      <c r="AT1314" s="100"/>
      <c r="AU1314" s="100"/>
    </row>
    <row r="1315" spans="27:64">
      <c r="AA1315" s="100"/>
      <c r="AB1315" s="100"/>
      <c r="AC1315" s="100"/>
      <c r="AD1315" s="100"/>
      <c r="AE1315" s="100"/>
      <c r="AG1315" s="101"/>
      <c r="AN1315" s="100"/>
      <c r="AO1315" s="100"/>
      <c r="AP1315" s="100"/>
      <c r="AQ1315" s="100"/>
      <c r="AR1315" s="100"/>
      <c r="AS1315" s="100"/>
      <c r="AT1315" s="100"/>
      <c r="AU1315" s="100"/>
    </row>
    <row r="1316" spans="27:64">
      <c r="AA1316" s="100"/>
      <c r="AB1316" s="100"/>
      <c r="AC1316" s="100"/>
      <c r="AD1316" s="100"/>
      <c r="AE1316" s="100"/>
      <c r="AG1316" s="101"/>
      <c r="AN1316" s="100"/>
      <c r="AO1316" s="100"/>
      <c r="AP1316" s="100"/>
      <c r="AQ1316" s="100"/>
      <c r="AR1316" s="100"/>
      <c r="AS1316" s="100"/>
      <c r="AT1316" s="100"/>
      <c r="AU1316" s="100"/>
    </row>
    <row r="1317" spans="27:64">
      <c r="AA1317" s="100"/>
      <c r="AB1317" s="100"/>
      <c r="AC1317" s="100"/>
      <c r="AD1317" s="100"/>
      <c r="AE1317" s="100"/>
      <c r="AG1317" s="101"/>
      <c r="AN1317" s="100"/>
      <c r="AO1317" s="100"/>
      <c r="AP1317" s="100"/>
      <c r="AQ1317" s="100"/>
      <c r="AR1317" s="100"/>
      <c r="AS1317" s="100"/>
      <c r="AT1317" s="100"/>
      <c r="AU1317" s="100"/>
    </row>
    <row r="1318" spans="27:64">
      <c r="AA1318" s="100"/>
      <c r="AB1318" s="100"/>
      <c r="AC1318" s="100"/>
      <c r="AD1318" s="100"/>
      <c r="AE1318" s="100"/>
      <c r="AG1318" s="101"/>
      <c r="AN1318" s="100"/>
      <c r="AO1318" s="100"/>
      <c r="AP1318" s="100"/>
      <c r="AQ1318" s="100"/>
      <c r="AR1318" s="100"/>
      <c r="AS1318" s="100"/>
      <c r="AT1318" s="100"/>
      <c r="AU1318" s="100"/>
    </row>
    <row r="1319" spans="27:64">
      <c r="AA1319" s="100"/>
      <c r="AB1319" s="100"/>
      <c r="AC1319" s="100"/>
      <c r="AD1319" s="100"/>
      <c r="AE1319" s="100"/>
      <c r="AG1319" s="101"/>
      <c r="AN1319" s="100"/>
      <c r="AO1319" s="100"/>
      <c r="AP1319" s="100"/>
      <c r="AQ1319" s="100"/>
      <c r="AR1319" s="100"/>
      <c r="AS1319" s="100"/>
      <c r="AT1319" s="100"/>
      <c r="AU1319" s="100"/>
    </row>
    <row r="1320" spans="27:64">
      <c r="AA1320" s="100"/>
      <c r="AB1320" s="100"/>
      <c r="AC1320" s="100"/>
      <c r="AD1320" s="100"/>
      <c r="AE1320" s="100"/>
      <c r="AG1320" s="101"/>
      <c r="AN1320" s="100"/>
      <c r="AO1320" s="100"/>
      <c r="AP1320" s="100"/>
      <c r="AQ1320" s="100"/>
      <c r="AR1320" s="100"/>
      <c r="AS1320" s="100"/>
      <c r="AT1320" s="100"/>
      <c r="AU1320" s="100"/>
    </row>
    <row r="1321" spans="27:64">
      <c r="AA1321" s="100"/>
      <c r="AB1321" s="100"/>
      <c r="AC1321" s="100"/>
      <c r="AD1321" s="100"/>
      <c r="AE1321" s="100"/>
      <c r="AG1321" s="101"/>
      <c r="AN1321" s="100"/>
      <c r="AO1321" s="100"/>
      <c r="AP1321" s="100"/>
      <c r="AQ1321" s="100"/>
      <c r="AR1321" s="100"/>
      <c r="AS1321" s="100"/>
      <c r="AT1321" s="100"/>
      <c r="AU1321" s="100"/>
    </row>
    <row r="1322" spans="27:64">
      <c r="AA1322" s="100"/>
      <c r="AB1322" s="100"/>
      <c r="AC1322" s="100"/>
      <c r="AD1322" s="100"/>
      <c r="AE1322" s="100"/>
      <c r="AG1322" s="101"/>
      <c r="AN1322" s="100"/>
      <c r="AO1322" s="100"/>
      <c r="AP1322" s="100"/>
      <c r="AQ1322" s="100"/>
      <c r="AR1322" s="100"/>
      <c r="AS1322" s="100"/>
      <c r="AT1322" s="100"/>
      <c r="AU1322" s="100"/>
    </row>
    <row r="1323" spans="27:64">
      <c r="AA1323" s="100"/>
      <c r="AB1323" s="100"/>
      <c r="AC1323" s="100"/>
      <c r="AD1323" s="100"/>
      <c r="AE1323" s="100"/>
      <c r="AG1323" s="101"/>
      <c r="AN1323" s="100"/>
      <c r="AO1323" s="100"/>
      <c r="AP1323" s="100"/>
      <c r="AQ1323" s="100"/>
      <c r="AR1323" s="100"/>
      <c r="AS1323" s="100"/>
      <c r="AT1323" s="100"/>
      <c r="AU1323" s="100"/>
    </row>
    <row r="1324" spans="27:64">
      <c r="AA1324" s="100"/>
      <c r="AB1324" s="100"/>
      <c r="AC1324" s="100"/>
      <c r="AD1324" s="100"/>
      <c r="AE1324" s="100"/>
      <c r="AG1324" s="101"/>
      <c r="AN1324" s="100"/>
      <c r="AO1324" s="100"/>
      <c r="AP1324" s="100"/>
      <c r="AQ1324" s="100"/>
      <c r="AR1324" s="100"/>
      <c r="AS1324" s="100"/>
      <c r="AT1324" s="100"/>
      <c r="AU1324" s="100"/>
      <c r="AV1324" s="100"/>
      <c r="AW1324" s="100"/>
      <c r="AX1324" s="100"/>
      <c r="AY1324" s="100"/>
      <c r="AZ1324" s="100"/>
      <c r="BA1324" s="100"/>
      <c r="BB1324" s="100"/>
      <c r="BC1324" s="100"/>
      <c r="BD1324" s="100"/>
      <c r="BE1324" s="100"/>
      <c r="BF1324" s="100"/>
      <c r="BG1324" s="100"/>
      <c r="BH1324" s="100"/>
      <c r="BI1324" s="100"/>
      <c r="BJ1324" s="100"/>
      <c r="BK1324" s="100"/>
      <c r="BL1324" s="100"/>
    </row>
    <row r="1325" spans="27:64">
      <c r="AA1325" s="100"/>
      <c r="AB1325" s="100"/>
      <c r="AC1325" s="100"/>
      <c r="AD1325" s="100"/>
      <c r="AE1325" s="100"/>
      <c r="AG1325" s="101"/>
      <c r="AN1325" s="100"/>
      <c r="AO1325" s="100"/>
      <c r="AP1325" s="100"/>
      <c r="AQ1325" s="100"/>
      <c r="AR1325" s="100"/>
      <c r="AS1325" s="100"/>
      <c r="AT1325" s="100"/>
      <c r="AU1325" s="100"/>
    </row>
    <row r="1326" spans="27:64">
      <c r="AA1326" s="100"/>
      <c r="AB1326" s="100"/>
      <c r="AC1326" s="100"/>
      <c r="AD1326" s="100"/>
      <c r="AE1326" s="100"/>
      <c r="AG1326" s="101"/>
      <c r="AN1326" s="100"/>
      <c r="AO1326" s="100"/>
      <c r="AP1326" s="100"/>
      <c r="AQ1326" s="100"/>
      <c r="AR1326" s="100"/>
      <c r="AS1326" s="100"/>
      <c r="AT1326" s="100"/>
      <c r="AU1326" s="100"/>
      <c r="AV1326" s="100"/>
      <c r="AW1326" s="100"/>
      <c r="AX1326" s="100"/>
      <c r="AY1326" s="100"/>
      <c r="AZ1326" s="100"/>
      <c r="BA1326" s="100"/>
      <c r="BB1326" s="100"/>
      <c r="BC1326" s="100"/>
      <c r="BD1326" s="100"/>
      <c r="BE1326" s="100"/>
      <c r="BF1326" s="100"/>
      <c r="BG1326" s="100"/>
      <c r="BH1326" s="100"/>
      <c r="BI1326" s="100"/>
      <c r="BJ1326" s="100"/>
      <c r="BK1326" s="100"/>
      <c r="BL1326" s="100"/>
    </row>
    <row r="1327" spans="27:64">
      <c r="AA1327" s="100"/>
      <c r="AB1327" s="100"/>
      <c r="AC1327" s="100"/>
      <c r="AD1327" s="100"/>
      <c r="AE1327" s="100"/>
      <c r="AG1327" s="101"/>
      <c r="AN1327" s="100"/>
      <c r="AO1327" s="100"/>
      <c r="AP1327" s="100"/>
      <c r="AQ1327" s="100"/>
      <c r="AR1327" s="100"/>
      <c r="AS1327" s="100"/>
      <c r="AT1327" s="100"/>
      <c r="AU1327" s="100"/>
    </row>
    <row r="1328" spans="27:64">
      <c r="AA1328" s="100"/>
      <c r="AB1328" s="100"/>
      <c r="AC1328" s="100"/>
      <c r="AD1328" s="100"/>
      <c r="AE1328" s="100"/>
      <c r="AG1328" s="101"/>
      <c r="AN1328" s="100"/>
      <c r="AO1328" s="100"/>
      <c r="AP1328" s="100"/>
      <c r="AQ1328" s="100"/>
      <c r="AR1328" s="100"/>
      <c r="AS1328" s="100"/>
      <c r="AT1328" s="100"/>
      <c r="AU1328" s="100"/>
      <c r="AV1328" s="100"/>
      <c r="AW1328" s="100"/>
      <c r="AX1328" s="100"/>
      <c r="AY1328" s="100"/>
      <c r="AZ1328" s="100"/>
      <c r="BA1328" s="100"/>
      <c r="BB1328" s="100"/>
      <c r="BC1328" s="100"/>
      <c r="BD1328" s="100"/>
      <c r="BE1328" s="100"/>
      <c r="BF1328" s="100"/>
      <c r="BG1328" s="100"/>
      <c r="BH1328" s="100"/>
      <c r="BI1328" s="100"/>
      <c r="BJ1328" s="100"/>
      <c r="BK1328" s="100"/>
      <c r="BL1328" s="100"/>
    </row>
    <row r="1329" spans="27:64">
      <c r="AA1329" s="100"/>
      <c r="AB1329" s="100"/>
      <c r="AC1329" s="100"/>
      <c r="AD1329" s="100"/>
      <c r="AE1329" s="100"/>
      <c r="AG1329" s="101"/>
      <c r="AN1329" s="100"/>
      <c r="AO1329" s="100"/>
      <c r="AP1329" s="100"/>
      <c r="AQ1329" s="100"/>
      <c r="AR1329" s="100"/>
      <c r="AS1329" s="100"/>
      <c r="AT1329" s="100"/>
      <c r="AU1329" s="100"/>
    </row>
    <row r="1330" spans="27:64">
      <c r="AA1330" s="100"/>
      <c r="AB1330" s="100"/>
      <c r="AC1330" s="100"/>
      <c r="AD1330" s="100"/>
      <c r="AE1330" s="100"/>
      <c r="AG1330" s="101"/>
      <c r="AN1330" s="100"/>
      <c r="AO1330" s="100"/>
      <c r="AP1330" s="100"/>
      <c r="AQ1330" s="100"/>
      <c r="AR1330" s="100"/>
      <c r="AS1330" s="100"/>
      <c r="AT1330" s="100"/>
      <c r="AU1330" s="100"/>
    </row>
    <row r="1331" spans="27:64">
      <c r="AA1331" s="100"/>
      <c r="AB1331" s="100"/>
      <c r="AC1331" s="100"/>
      <c r="AD1331" s="100"/>
      <c r="AE1331" s="100"/>
      <c r="AG1331" s="101"/>
      <c r="AN1331" s="100"/>
      <c r="AO1331" s="100"/>
      <c r="AP1331" s="100"/>
      <c r="AQ1331" s="100"/>
      <c r="AR1331" s="100"/>
      <c r="AS1331" s="100"/>
      <c r="AT1331" s="100"/>
      <c r="AU1331" s="100"/>
    </row>
    <row r="1332" spans="27:64">
      <c r="AA1332" s="100"/>
      <c r="AB1332" s="100"/>
      <c r="AC1332" s="100"/>
      <c r="AD1332" s="100"/>
      <c r="AE1332" s="100"/>
      <c r="AG1332" s="101"/>
      <c r="AN1332" s="100"/>
      <c r="AO1332" s="100"/>
      <c r="AP1332" s="100"/>
      <c r="AQ1332" s="100"/>
      <c r="AR1332" s="100"/>
      <c r="AS1332" s="100"/>
      <c r="AT1332" s="100"/>
      <c r="AU1332" s="100"/>
    </row>
    <row r="1333" spans="27:64">
      <c r="AA1333" s="100"/>
      <c r="AB1333" s="100"/>
      <c r="AC1333" s="100"/>
      <c r="AD1333" s="100"/>
      <c r="AE1333" s="100"/>
      <c r="AG1333" s="101"/>
      <c r="AN1333" s="100"/>
      <c r="AO1333" s="100"/>
      <c r="AP1333" s="100"/>
      <c r="AQ1333" s="100"/>
      <c r="AR1333" s="100"/>
      <c r="AS1333" s="100"/>
      <c r="AT1333" s="100"/>
      <c r="AU1333" s="100"/>
    </row>
    <row r="1334" spans="27:64">
      <c r="AA1334" s="100"/>
      <c r="AB1334" s="100"/>
      <c r="AC1334" s="100"/>
      <c r="AD1334" s="100"/>
      <c r="AE1334" s="100"/>
      <c r="AG1334" s="101"/>
      <c r="AN1334" s="100"/>
      <c r="AO1334" s="100"/>
      <c r="AP1334" s="100"/>
      <c r="AQ1334" s="100"/>
      <c r="AR1334" s="100"/>
      <c r="AS1334" s="100"/>
      <c r="AT1334" s="100"/>
      <c r="AU1334" s="100"/>
    </row>
    <row r="1335" spans="27:64">
      <c r="AA1335" s="100"/>
      <c r="AB1335" s="100"/>
      <c r="AC1335" s="100"/>
      <c r="AD1335" s="100"/>
      <c r="AE1335" s="100"/>
      <c r="AG1335" s="101"/>
      <c r="AN1335" s="100"/>
      <c r="AO1335" s="100"/>
      <c r="AP1335" s="100"/>
      <c r="AQ1335" s="100"/>
      <c r="AR1335" s="100"/>
      <c r="AS1335" s="100"/>
      <c r="AT1335" s="100"/>
      <c r="AU1335" s="100"/>
    </row>
    <row r="1336" spans="27:64">
      <c r="AA1336" s="100"/>
      <c r="AB1336" s="100"/>
      <c r="AC1336" s="100"/>
      <c r="AD1336" s="100"/>
      <c r="AE1336" s="100"/>
      <c r="AG1336" s="101"/>
      <c r="AN1336" s="100"/>
      <c r="AO1336" s="100"/>
      <c r="AP1336" s="100"/>
      <c r="AQ1336" s="100"/>
      <c r="AR1336" s="100"/>
      <c r="AS1336" s="100"/>
      <c r="AT1336" s="100"/>
      <c r="AU1336" s="100"/>
    </row>
    <row r="1337" spans="27:64">
      <c r="AA1337" s="100"/>
      <c r="AB1337" s="100"/>
      <c r="AC1337" s="100"/>
      <c r="AD1337" s="100"/>
      <c r="AE1337" s="100"/>
      <c r="AG1337" s="101"/>
      <c r="AN1337" s="100"/>
      <c r="AO1337" s="100"/>
      <c r="AP1337" s="100"/>
      <c r="AQ1337" s="100"/>
      <c r="AR1337" s="100"/>
      <c r="AS1337" s="100"/>
      <c r="AT1337" s="100"/>
      <c r="AU1337" s="100"/>
      <c r="AV1337" s="100"/>
      <c r="AW1337" s="65"/>
      <c r="AX1337" s="71"/>
    </row>
    <row r="1338" spans="27:64">
      <c r="AA1338" s="100"/>
      <c r="AB1338" s="100"/>
      <c r="AC1338" s="100"/>
      <c r="AD1338" s="100"/>
      <c r="AE1338" s="100"/>
      <c r="AG1338" s="101"/>
      <c r="AN1338" s="100"/>
      <c r="AO1338" s="100"/>
      <c r="AP1338" s="100"/>
      <c r="AQ1338" s="100"/>
      <c r="AR1338" s="100"/>
      <c r="AS1338" s="100"/>
      <c r="AT1338" s="100"/>
      <c r="AU1338" s="100"/>
    </row>
    <row r="1339" spans="27:64">
      <c r="AA1339" s="100"/>
      <c r="AB1339" s="100"/>
      <c r="AC1339" s="100"/>
      <c r="AD1339" s="100"/>
      <c r="AE1339" s="100"/>
      <c r="AG1339" s="101"/>
      <c r="AN1339" s="100"/>
      <c r="AO1339" s="100"/>
      <c r="AP1339" s="100"/>
      <c r="AQ1339" s="100"/>
      <c r="AR1339" s="100"/>
      <c r="AS1339" s="100"/>
      <c r="AT1339" s="100"/>
      <c r="AU1339" s="100"/>
      <c r="AV1339" s="100"/>
    </row>
    <row r="1340" spans="27:64">
      <c r="AA1340" s="100"/>
      <c r="AB1340" s="100"/>
      <c r="AC1340" s="100"/>
      <c r="AD1340" s="100"/>
      <c r="AE1340" s="100"/>
      <c r="AG1340" s="101"/>
      <c r="AN1340" s="100"/>
      <c r="AO1340" s="100"/>
      <c r="AP1340" s="100"/>
      <c r="AQ1340" s="100"/>
      <c r="AR1340" s="100"/>
      <c r="AS1340" s="100"/>
      <c r="AT1340" s="100"/>
      <c r="AU1340" s="100"/>
      <c r="AV1340" s="100"/>
      <c r="AW1340" s="100"/>
      <c r="AX1340" s="100"/>
      <c r="AY1340" s="100"/>
      <c r="AZ1340" s="100"/>
      <c r="BA1340" s="100"/>
      <c r="BB1340" s="100"/>
      <c r="BC1340" s="100"/>
      <c r="BD1340" s="100"/>
      <c r="BE1340" s="100"/>
      <c r="BF1340" s="100"/>
      <c r="BG1340" s="100"/>
      <c r="BH1340" s="100"/>
      <c r="BI1340" s="100"/>
      <c r="BJ1340" s="100"/>
      <c r="BK1340" s="100"/>
      <c r="BL1340" s="100"/>
    </row>
    <row r="1341" spans="27:64">
      <c r="AA1341" s="100"/>
      <c r="AB1341" s="100"/>
      <c r="AC1341" s="100"/>
      <c r="AD1341" s="100"/>
      <c r="AE1341" s="100"/>
      <c r="AG1341" s="101"/>
      <c r="AN1341" s="100"/>
      <c r="AO1341" s="100"/>
      <c r="AP1341" s="100"/>
      <c r="AQ1341" s="100"/>
      <c r="AR1341" s="100"/>
      <c r="AS1341" s="100"/>
      <c r="AT1341" s="100"/>
      <c r="AU1341" s="100"/>
    </row>
    <row r="1342" spans="27:64">
      <c r="AA1342" s="100"/>
      <c r="AB1342" s="100"/>
      <c r="AC1342" s="100"/>
      <c r="AD1342" s="100"/>
      <c r="AE1342" s="100"/>
      <c r="AG1342" s="101"/>
      <c r="AN1342" s="100"/>
      <c r="AO1342" s="100"/>
      <c r="AP1342" s="100"/>
      <c r="AQ1342" s="100"/>
      <c r="AR1342" s="100"/>
      <c r="AS1342" s="100"/>
      <c r="AT1342" s="100"/>
      <c r="AU1342" s="100"/>
    </row>
    <row r="1343" spans="27:64">
      <c r="AA1343" s="100"/>
      <c r="AB1343" s="100"/>
      <c r="AC1343" s="100"/>
      <c r="AD1343" s="100"/>
      <c r="AE1343" s="100"/>
      <c r="AG1343" s="101"/>
      <c r="AN1343" s="100"/>
      <c r="AO1343" s="100"/>
      <c r="AP1343" s="100"/>
      <c r="AQ1343" s="100"/>
      <c r="AR1343" s="100"/>
      <c r="AS1343" s="100"/>
      <c r="AT1343" s="100"/>
      <c r="AU1343" s="100"/>
    </row>
    <row r="1344" spans="27:64">
      <c r="AA1344" s="100"/>
      <c r="AB1344" s="100"/>
      <c r="AC1344" s="100"/>
      <c r="AD1344" s="100"/>
      <c r="AE1344" s="100"/>
      <c r="AG1344" s="101"/>
      <c r="AN1344" s="100"/>
      <c r="AO1344" s="100"/>
      <c r="AP1344" s="100"/>
      <c r="AQ1344" s="100"/>
      <c r="AR1344" s="100"/>
      <c r="AS1344" s="100"/>
      <c r="AT1344" s="100"/>
      <c r="AU1344" s="100"/>
    </row>
    <row r="1345" spans="27:64">
      <c r="AA1345" s="100"/>
      <c r="AB1345" s="100"/>
      <c r="AC1345" s="100"/>
      <c r="AD1345" s="100"/>
      <c r="AE1345" s="100"/>
      <c r="AG1345" s="101"/>
      <c r="AN1345" s="100"/>
      <c r="AO1345" s="100"/>
      <c r="AP1345" s="100"/>
      <c r="AQ1345" s="100"/>
      <c r="AR1345" s="100"/>
      <c r="AS1345" s="100"/>
      <c r="AT1345" s="100"/>
      <c r="AU1345" s="100"/>
    </row>
    <row r="1346" spans="27:64">
      <c r="AA1346" s="100"/>
      <c r="AB1346" s="100"/>
      <c r="AC1346" s="100"/>
      <c r="AD1346" s="100"/>
      <c r="AE1346" s="100"/>
      <c r="AG1346" s="101"/>
      <c r="AN1346" s="100"/>
      <c r="AO1346" s="100"/>
      <c r="AP1346" s="100"/>
      <c r="AQ1346" s="100"/>
      <c r="AR1346" s="100"/>
      <c r="AS1346" s="100"/>
      <c r="AT1346" s="100"/>
      <c r="AU1346" s="100"/>
    </row>
    <row r="1347" spans="27:64">
      <c r="AA1347" s="100"/>
      <c r="AB1347" s="100"/>
      <c r="AC1347" s="100"/>
      <c r="AD1347" s="100"/>
      <c r="AE1347" s="100"/>
      <c r="AG1347" s="101"/>
      <c r="AN1347" s="100"/>
      <c r="AO1347" s="100"/>
      <c r="AP1347" s="100"/>
      <c r="AQ1347" s="100"/>
      <c r="AR1347" s="100"/>
      <c r="AS1347" s="100"/>
      <c r="AT1347" s="100"/>
      <c r="AU1347" s="100"/>
      <c r="AV1347" s="100"/>
      <c r="AW1347" s="100"/>
      <c r="AX1347" s="100"/>
      <c r="AY1347" s="100"/>
      <c r="AZ1347" s="100"/>
      <c r="BA1347" s="100"/>
      <c r="BB1347" s="100"/>
      <c r="BC1347" s="100"/>
      <c r="BD1347" s="100"/>
      <c r="BE1347" s="100"/>
      <c r="BF1347" s="100"/>
      <c r="BG1347" s="100"/>
      <c r="BH1347" s="100"/>
      <c r="BI1347" s="100"/>
      <c r="BJ1347" s="100"/>
      <c r="BK1347" s="100"/>
      <c r="BL1347" s="100"/>
    </row>
    <row r="1348" spans="27:64">
      <c r="AA1348" s="100"/>
      <c r="AB1348" s="100"/>
      <c r="AC1348" s="100"/>
      <c r="AD1348" s="100"/>
      <c r="AE1348" s="100"/>
      <c r="AG1348" s="101"/>
      <c r="AN1348" s="100"/>
      <c r="AO1348" s="100"/>
      <c r="AP1348" s="100"/>
      <c r="AQ1348" s="100"/>
      <c r="AR1348" s="100"/>
      <c r="AS1348" s="100"/>
      <c r="AT1348" s="100"/>
      <c r="AU1348" s="100"/>
      <c r="AV1348" s="100"/>
      <c r="AW1348" s="65"/>
      <c r="AX1348" s="102"/>
    </row>
    <row r="1349" spans="27:64">
      <c r="AA1349" s="100"/>
      <c r="AB1349" s="100"/>
      <c r="AC1349" s="100"/>
      <c r="AD1349" s="100"/>
      <c r="AE1349" s="100"/>
      <c r="AG1349" s="101"/>
      <c r="AN1349" s="100"/>
      <c r="AO1349" s="100"/>
      <c r="AP1349" s="100"/>
      <c r="AQ1349" s="100"/>
      <c r="AR1349" s="100"/>
      <c r="AS1349" s="100"/>
      <c r="AT1349" s="100"/>
      <c r="AU1349" s="100"/>
      <c r="AV1349" s="100"/>
      <c r="AW1349" s="100"/>
      <c r="AX1349" s="102"/>
      <c r="AY1349" s="100"/>
      <c r="AZ1349" s="100"/>
      <c r="BA1349" s="100"/>
      <c r="BB1349" s="100"/>
      <c r="BC1349" s="100"/>
      <c r="BD1349" s="100"/>
      <c r="BE1349" s="100"/>
      <c r="BF1349" s="100"/>
      <c r="BG1349" s="100"/>
      <c r="BH1349" s="100"/>
      <c r="BI1349" s="100"/>
      <c r="BJ1349" s="100"/>
      <c r="BK1349" s="100"/>
      <c r="BL1349" s="100"/>
    </row>
    <row r="1350" spans="27:64">
      <c r="AA1350" s="100"/>
      <c r="AB1350" s="100"/>
      <c r="AC1350" s="100"/>
      <c r="AD1350" s="100"/>
      <c r="AE1350" s="100"/>
      <c r="AG1350" s="101"/>
      <c r="AN1350" s="100"/>
      <c r="AO1350" s="100"/>
      <c r="AP1350" s="100"/>
      <c r="AQ1350" s="100"/>
      <c r="AR1350" s="100"/>
      <c r="AS1350" s="100"/>
      <c r="AT1350" s="100"/>
      <c r="AU1350" s="100"/>
      <c r="AV1350" s="100"/>
      <c r="AW1350" s="100"/>
      <c r="AX1350" s="100"/>
      <c r="AY1350" s="100"/>
      <c r="AZ1350" s="100"/>
      <c r="BA1350" s="100"/>
      <c r="BB1350" s="100"/>
      <c r="BC1350" s="100"/>
      <c r="BD1350" s="100"/>
      <c r="BE1350" s="100"/>
      <c r="BF1350" s="100"/>
      <c r="BG1350" s="100"/>
      <c r="BH1350" s="100"/>
      <c r="BI1350" s="100"/>
      <c r="BJ1350" s="100"/>
      <c r="BK1350" s="100"/>
      <c r="BL1350" s="100"/>
    </row>
    <row r="1351" spans="27:64">
      <c r="AA1351" s="100"/>
      <c r="AB1351" s="100"/>
      <c r="AC1351" s="100"/>
      <c r="AD1351" s="100"/>
      <c r="AE1351" s="100"/>
      <c r="AG1351" s="101"/>
      <c r="AN1351" s="100"/>
      <c r="AO1351" s="100"/>
      <c r="AP1351" s="100"/>
      <c r="AQ1351" s="100"/>
      <c r="AR1351" s="100"/>
      <c r="AS1351" s="100"/>
      <c r="AT1351" s="100"/>
      <c r="AU1351" s="100"/>
    </row>
    <row r="1352" spans="27:64">
      <c r="AA1352" s="100"/>
      <c r="AB1352" s="100"/>
      <c r="AC1352" s="100"/>
      <c r="AD1352" s="100"/>
      <c r="AE1352" s="100"/>
      <c r="AG1352" s="101"/>
      <c r="AN1352" s="100"/>
      <c r="AO1352" s="100"/>
      <c r="AP1352" s="100"/>
      <c r="AQ1352" s="100"/>
      <c r="AR1352" s="100"/>
      <c r="AS1352" s="100"/>
      <c r="AT1352" s="100"/>
      <c r="AU1352" s="100"/>
    </row>
    <row r="1353" spans="27:64">
      <c r="AA1353" s="100"/>
      <c r="AB1353" s="100"/>
      <c r="AC1353" s="100"/>
      <c r="AD1353" s="100"/>
      <c r="AE1353" s="100"/>
      <c r="AG1353" s="101"/>
      <c r="AN1353" s="100"/>
      <c r="AO1353" s="100"/>
      <c r="AP1353" s="100"/>
      <c r="AQ1353" s="100"/>
      <c r="AR1353" s="100"/>
      <c r="AS1353" s="100"/>
      <c r="AT1353" s="100"/>
      <c r="AU1353" s="100"/>
    </row>
    <row r="1354" spans="27:64">
      <c r="AA1354" s="100"/>
      <c r="AB1354" s="100"/>
      <c r="AC1354" s="100"/>
      <c r="AD1354" s="100"/>
      <c r="AE1354" s="100"/>
      <c r="AG1354" s="101"/>
      <c r="AN1354" s="100"/>
      <c r="AO1354" s="100"/>
      <c r="AP1354" s="100"/>
      <c r="AQ1354" s="100"/>
      <c r="AR1354" s="100"/>
      <c r="AS1354" s="100"/>
      <c r="AT1354" s="100"/>
      <c r="AU1354" s="100"/>
    </row>
    <row r="1355" spans="27:64">
      <c r="AA1355" s="100"/>
      <c r="AB1355" s="100"/>
      <c r="AC1355" s="100"/>
      <c r="AD1355" s="100"/>
      <c r="AE1355" s="100"/>
      <c r="AG1355" s="101"/>
      <c r="AN1355" s="100"/>
      <c r="AO1355" s="100"/>
      <c r="AP1355" s="100"/>
      <c r="AQ1355" s="100"/>
      <c r="AR1355" s="100"/>
      <c r="AS1355" s="100"/>
      <c r="AT1355" s="100"/>
      <c r="AU1355" s="100"/>
    </row>
    <row r="1356" spans="27:64">
      <c r="AA1356" s="100"/>
      <c r="AB1356" s="100"/>
      <c r="AC1356" s="100"/>
      <c r="AD1356" s="100"/>
      <c r="AE1356" s="100"/>
      <c r="AG1356" s="101"/>
      <c r="AN1356" s="100"/>
      <c r="AO1356" s="100"/>
      <c r="AP1356" s="100"/>
      <c r="AQ1356" s="100"/>
      <c r="AR1356" s="100"/>
      <c r="AS1356" s="100"/>
      <c r="AT1356" s="100"/>
      <c r="AU1356" s="100"/>
    </row>
    <row r="1357" spans="27:64">
      <c r="AA1357" s="100"/>
      <c r="AB1357" s="100"/>
      <c r="AC1357" s="100"/>
      <c r="AD1357" s="100"/>
      <c r="AE1357" s="100"/>
      <c r="AG1357" s="101"/>
      <c r="AN1357" s="100"/>
      <c r="AO1357" s="100"/>
      <c r="AP1357" s="100"/>
      <c r="AQ1357" s="100"/>
      <c r="AR1357" s="100"/>
      <c r="AS1357" s="100"/>
      <c r="AT1357" s="100"/>
      <c r="AU1357" s="100"/>
    </row>
    <row r="1358" spans="27:64">
      <c r="AA1358" s="100"/>
      <c r="AB1358" s="100"/>
      <c r="AC1358" s="100"/>
      <c r="AD1358" s="100"/>
      <c r="AE1358" s="100"/>
      <c r="AG1358" s="101"/>
      <c r="AN1358" s="100"/>
      <c r="AO1358" s="100"/>
      <c r="AP1358" s="100"/>
      <c r="AQ1358" s="100"/>
      <c r="AR1358" s="100"/>
      <c r="AS1358" s="100"/>
      <c r="AT1358" s="100"/>
      <c r="AU1358" s="100"/>
    </row>
    <row r="1359" spans="27:64">
      <c r="AA1359" s="100"/>
      <c r="AB1359" s="100"/>
      <c r="AC1359" s="100"/>
      <c r="AD1359" s="100"/>
      <c r="AE1359" s="100"/>
      <c r="AG1359" s="101"/>
      <c r="AN1359" s="100"/>
      <c r="AO1359" s="100"/>
      <c r="AP1359" s="100"/>
      <c r="AQ1359" s="100"/>
      <c r="AR1359" s="100"/>
      <c r="AS1359" s="100"/>
      <c r="AT1359" s="100"/>
      <c r="AU1359" s="100"/>
    </row>
    <row r="1360" spans="27:64">
      <c r="AA1360" s="100"/>
      <c r="AB1360" s="100"/>
      <c r="AC1360" s="100"/>
      <c r="AD1360" s="100"/>
      <c r="AE1360" s="100"/>
      <c r="AG1360" s="101"/>
      <c r="AN1360" s="100"/>
      <c r="AO1360" s="100"/>
      <c r="AP1360" s="100"/>
      <c r="AQ1360" s="100"/>
      <c r="AR1360" s="100"/>
      <c r="AS1360" s="100"/>
      <c r="AT1360" s="100"/>
      <c r="AU1360" s="100"/>
    </row>
    <row r="1361" spans="27:64">
      <c r="AA1361" s="100"/>
      <c r="AB1361" s="100"/>
      <c r="AC1361" s="100"/>
      <c r="AD1361" s="100"/>
      <c r="AE1361" s="100"/>
      <c r="AG1361" s="101"/>
      <c r="AN1361" s="100"/>
      <c r="AO1361" s="100"/>
      <c r="AP1361" s="100"/>
      <c r="AQ1361" s="100"/>
      <c r="AR1361" s="100"/>
      <c r="AS1361" s="100"/>
      <c r="AT1361" s="100"/>
      <c r="AU1361" s="100"/>
    </row>
    <row r="1362" spans="27:64">
      <c r="AA1362" s="100"/>
      <c r="AB1362" s="100"/>
      <c r="AC1362" s="100"/>
      <c r="AD1362" s="100"/>
      <c r="AE1362" s="100"/>
      <c r="AG1362" s="101"/>
      <c r="AN1362" s="100"/>
      <c r="AO1362" s="100"/>
      <c r="AP1362" s="100"/>
      <c r="AQ1362" s="100"/>
      <c r="AR1362" s="100"/>
      <c r="AS1362" s="100"/>
      <c r="AT1362" s="100"/>
      <c r="AU1362" s="100"/>
    </row>
    <row r="1363" spans="27:64">
      <c r="AA1363" s="100"/>
      <c r="AB1363" s="100"/>
      <c r="AC1363" s="100"/>
      <c r="AD1363" s="100"/>
      <c r="AE1363" s="100"/>
      <c r="AG1363" s="101"/>
      <c r="AN1363" s="100"/>
      <c r="AO1363" s="100"/>
      <c r="AP1363" s="100"/>
      <c r="AQ1363" s="100"/>
      <c r="AR1363" s="100"/>
      <c r="AS1363" s="100"/>
      <c r="AT1363" s="100"/>
      <c r="AU1363" s="100"/>
    </row>
    <row r="1364" spans="27:64">
      <c r="AA1364" s="100"/>
      <c r="AB1364" s="100"/>
      <c r="AC1364" s="100"/>
      <c r="AD1364" s="100"/>
      <c r="AE1364" s="100"/>
      <c r="AG1364" s="101"/>
      <c r="AN1364" s="100"/>
      <c r="AO1364" s="100"/>
      <c r="AP1364" s="100"/>
      <c r="AQ1364" s="100"/>
      <c r="AR1364" s="100"/>
      <c r="AS1364" s="100"/>
      <c r="AT1364" s="100"/>
      <c r="AU1364" s="100"/>
    </row>
    <row r="1365" spans="27:64">
      <c r="AA1365" s="100"/>
      <c r="AB1365" s="100"/>
      <c r="AC1365" s="100"/>
      <c r="AD1365" s="100"/>
      <c r="AE1365" s="100"/>
      <c r="AG1365" s="101"/>
      <c r="AN1365" s="100"/>
      <c r="AO1365" s="100"/>
      <c r="AP1365" s="100"/>
      <c r="AQ1365" s="100"/>
      <c r="AR1365" s="100"/>
      <c r="AS1365" s="100"/>
      <c r="AT1365" s="100"/>
      <c r="AU1365" s="100"/>
    </row>
    <row r="1366" spans="27:64">
      <c r="AA1366" s="100"/>
      <c r="AB1366" s="100"/>
      <c r="AC1366" s="100"/>
      <c r="AD1366" s="100"/>
      <c r="AE1366" s="100"/>
      <c r="AG1366" s="101"/>
      <c r="AN1366" s="100"/>
      <c r="AO1366" s="100"/>
      <c r="AP1366" s="100"/>
      <c r="AQ1366" s="100"/>
      <c r="AR1366" s="100"/>
      <c r="AS1366" s="100"/>
      <c r="AT1366" s="100"/>
      <c r="AU1366" s="100"/>
    </row>
    <row r="1367" spans="27:64">
      <c r="AA1367" s="100"/>
      <c r="AB1367" s="100"/>
      <c r="AC1367" s="100"/>
      <c r="AD1367" s="100"/>
      <c r="AE1367" s="100"/>
      <c r="AG1367" s="101"/>
      <c r="AN1367" s="100"/>
      <c r="AO1367" s="100"/>
      <c r="AP1367" s="100"/>
      <c r="AQ1367" s="100"/>
      <c r="AR1367" s="100"/>
      <c r="AS1367" s="100"/>
      <c r="AT1367" s="100"/>
      <c r="AU1367" s="100"/>
    </row>
    <row r="1368" spans="27:64">
      <c r="AA1368" s="100"/>
      <c r="AB1368" s="100"/>
      <c r="AC1368" s="100"/>
      <c r="AD1368" s="100"/>
      <c r="AE1368" s="100"/>
      <c r="AG1368" s="101"/>
      <c r="AN1368" s="100"/>
      <c r="AO1368" s="100"/>
      <c r="AP1368" s="100"/>
      <c r="AQ1368" s="100"/>
      <c r="AR1368" s="100"/>
      <c r="AS1368" s="100"/>
      <c r="AT1368" s="100"/>
      <c r="AU1368" s="100"/>
      <c r="AV1368" s="100"/>
      <c r="AW1368" s="65"/>
      <c r="AX1368" s="102"/>
      <c r="AY1368" s="100"/>
      <c r="AZ1368" s="100"/>
      <c r="BA1368" s="100"/>
      <c r="BB1368" s="100"/>
      <c r="BC1368" s="100"/>
      <c r="BD1368" s="100"/>
      <c r="BE1368" s="100"/>
      <c r="BF1368" s="100"/>
      <c r="BG1368" s="100"/>
      <c r="BH1368" s="100"/>
      <c r="BI1368" s="100"/>
      <c r="BJ1368" s="100"/>
      <c r="BK1368" s="100"/>
      <c r="BL1368" s="100"/>
    </row>
    <row r="1369" spans="27:64">
      <c r="AA1369" s="100"/>
      <c r="AB1369" s="100"/>
      <c r="AC1369" s="100"/>
      <c r="AD1369" s="100"/>
      <c r="AE1369" s="100"/>
      <c r="AG1369" s="101"/>
      <c r="AN1369" s="100"/>
      <c r="AO1369" s="100"/>
      <c r="AP1369" s="100"/>
      <c r="AQ1369" s="100"/>
      <c r="AR1369" s="100"/>
      <c r="AS1369" s="100"/>
      <c r="AT1369" s="100"/>
      <c r="AU1369" s="100"/>
    </row>
    <row r="1370" spans="27:64">
      <c r="AA1370" s="100"/>
      <c r="AB1370" s="100"/>
      <c r="AC1370" s="100"/>
      <c r="AD1370" s="100"/>
      <c r="AE1370" s="100"/>
      <c r="AG1370" s="101"/>
      <c r="AN1370" s="100"/>
      <c r="AO1370" s="100"/>
      <c r="AP1370" s="100"/>
      <c r="AQ1370" s="100"/>
      <c r="AR1370" s="100"/>
      <c r="AS1370" s="100"/>
      <c r="AT1370" s="100"/>
      <c r="AU1370" s="100"/>
    </row>
    <row r="1371" spans="27:64">
      <c r="AA1371" s="100"/>
      <c r="AB1371" s="100"/>
      <c r="AC1371" s="100"/>
      <c r="AD1371" s="100"/>
      <c r="AE1371" s="100"/>
      <c r="AG1371" s="101"/>
      <c r="AN1371" s="100"/>
      <c r="AO1371" s="100"/>
      <c r="AP1371" s="100"/>
      <c r="AQ1371" s="100"/>
      <c r="AR1371" s="100"/>
      <c r="AS1371" s="100"/>
      <c r="AT1371" s="100"/>
      <c r="AU1371" s="100"/>
    </row>
    <row r="1372" spans="27:64">
      <c r="AA1372" s="100"/>
      <c r="AB1372" s="100"/>
      <c r="AC1372" s="100"/>
      <c r="AD1372" s="100"/>
      <c r="AE1372" s="100"/>
      <c r="AG1372" s="101"/>
      <c r="AN1372" s="100"/>
      <c r="AO1372" s="100"/>
      <c r="AP1372" s="100"/>
      <c r="AQ1372" s="100"/>
      <c r="AR1372" s="100"/>
      <c r="AS1372" s="100"/>
      <c r="AT1372" s="100"/>
      <c r="AU1372" s="100"/>
      <c r="AV1372" s="100"/>
      <c r="AW1372" s="65"/>
      <c r="AX1372" s="102"/>
    </row>
    <row r="1373" spans="27:64">
      <c r="AA1373" s="100"/>
      <c r="AB1373" s="100"/>
      <c r="AC1373" s="100"/>
      <c r="AD1373" s="100"/>
      <c r="AE1373" s="100"/>
      <c r="AG1373" s="101"/>
      <c r="AN1373" s="100"/>
      <c r="AO1373" s="100"/>
      <c r="AP1373" s="100"/>
      <c r="AQ1373" s="100"/>
      <c r="AR1373" s="100"/>
      <c r="AS1373" s="100"/>
      <c r="AT1373" s="100"/>
      <c r="AU1373" s="100"/>
    </row>
    <row r="1374" spans="27:64">
      <c r="AA1374" s="100"/>
      <c r="AB1374" s="100"/>
      <c r="AC1374" s="100"/>
      <c r="AD1374" s="100"/>
      <c r="AE1374" s="100"/>
      <c r="AG1374" s="101"/>
      <c r="AN1374" s="100"/>
      <c r="AO1374" s="100"/>
      <c r="AP1374" s="100"/>
      <c r="AQ1374" s="100"/>
      <c r="AR1374" s="100"/>
      <c r="AS1374" s="100"/>
      <c r="AT1374" s="100"/>
      <c r="AU1374" s="100"/>
      <c r="AV1374" s="100"/>
      <c r="AW1374" s="65"/>
      <c r="AX1374" s="102"/>
      <c r="AY1374" s="100"/>
      <c r="AZ1374" s="100"/>
      <c r="BA1374" s="100"/>
      <c r="BB1374" s="100"/>
      <c r="BC1374" s="100"/>
      <c r="BD1374" s="100"/>
      <c r="BE1374" s="100"/>
      <c r="BF1374" s="100"/>
      <c r="BG1374" s="100"/>
      <c r="BH1374" s="100"/>
      <c r="BI1374" s="100"/>
      <c r="BJ1374" s="100"/>
      <c r="BK1374" s="100"/>
      <c r="BL1374" s="100"/>
    </row>
    <row r="1375" spans="27:64">
      <c r="AA1375" s="100"/>
      <c r="AB1375" s="100"/>
      <c r="AC1375" s="100"/>
      <c r="AD1375" s="100"/>
      <c r="AE1375" s="100"/>
      <c r="AG1375" s="101"/>
      <c r="AN1375" s="100"/>
      <c r="AO1375" s="100"/>
      <c r="AP1375" s="100"/>
      <c r="AQ1375" s="100"/>
      <c r="AR1375" s="100"/>
      <c r="AS1375" s="100"/>
      <c r="AT1375" s="100"/>
      <c r="AU1375" s="100"/>
    </row>
    <row r="1376" spans="27:64">
      <c r="AA1376" s="100"/>
      <c r="AB1376" s="100"/>
      <c r="AC1376" s="100"/>
      <c r="AD1376" s="100"/>
      <c r="AE1376" s="100"/>
      <c r="AG1376" s="101"/>
      <c r="AN1376" s="100"/>
      <c r="AO1376" s="100"/>
      <c r="AP1376" s="100"/>
      <c r="AQ1376" s="100"/>
      <c r="AR1376" s="100"/>
      <c r="AS1376" s="100"/>
      <c r="AT1376" s="100"/>
      <c r="AU1376" s="100"/>
    </row>
    <row r="1377" spans="27:64">
      <c r="AA1377" s="100"/>
      <c r="AB1377" s="100"/>
      <c r="AC1377" s="100"/>
      <c r="AD1377" s="100"/>
      <c r="AE1377" s="100"/>
      <c r="AG1377" s="101"/>
      <c r="AN1377" s="100"/>
      <c r="AO1377" s="100"/>
      <c r="AP1377" s="100"/>
      <c r="AQ1377" s="100"/>
      <c r="AR1377" s="100"/>
      <c r="AS1377" s="100"/>
      <c r="AT1377" s="100"/>
      <c r="AU1377" s="100"/>
      <c r="AV1377" s="100"/>
      <c r="AW1377" s="65"/>
      <c r="AX1377" s="71"/>
    </row>
    <row r="1378" spans="27:64">
      <c r="AA1378" s="100"/>
      <c r="AB1378" s="100"/>
      <c r="AC1378" s="100"/>
      <c r="AD1378" s="100"/>
      <c r="AE1378" s="100"/>
      <c r="AG1378" s="101"/>
      <c r="AN1378" s="100"/>
      <c r="AO1378" s="100"/>
      <c r="AP1378" s="100"/>
      <c r="AQ1378" s="100"/>
      <c r="AR1378" s="100"/>
      <c r="AS1378" s="100"/>
      <c r="AT1378" s="100"/>
      <c r="AU1378" s="100"/>
      <c r="AV1378" s="100"/>
      <c r="AW1378" s="65"/>
      <c r="AX1378" s="71"/>
    </row>
    <row r="1379" spans="27:64">
      <c r="AA1379" s="100"/>
      <c r="AB1379" s="100"/>
      <c r="AC1379" s="100"/>
      <c r="AD1379" s="100"/>
      <c r="AE1379" s="100"/>
      <c r="AG1379" s="101"/>
      <c r="AN1379" s="100"/>
      <c r="AO1379" s="100"/>
      <c r="AP1379" s="100"/>
      <c r="AQ1379" s="100"/>
      <c r="AR1379" s="100"/>
      <c r="AS1379" s="100"/>
      <c r="AT1379" s="100"/>
      <c r="AU1379" s="100"/>
      <c r="AV1379" s="100"/>
      <c r="AW1379" s="100"/>
      <c r="AX1379" s="100"/>
      <c r="AY1379" s="100"/>
      <c r="AZ1379" s="100"/>
      <c r="BA1379" s="100"/>
      <c r="BB1379" s="100"/>
      <c r="BC1379" s="100"/>
      <c r="BD1379" s="100"/>
      <c r="BE1379" s="100"/>
      <c r="BF1379" s="100"/>
      <c r="BG1379" s="100"/>
      <c r="BH1379" s="100"/>
      <c r="BI1379" s="100"/>
      <c r="BJ1379" s="100"/>
      <c r="BK1379" s="100"/>
      <c r="BL1379" s="100"/>
    </row>
    <row r="1380" spans="27:64">
      <c r="AA1380" s="100"/>
      <c r="AB1380" s="100"/>
      <c r="AC1380" s="100"/>
      <c r="AD1380" s="100"/>
      <c r="AE1380" s="100"/>
      <c r="AG1380" s="101"/>
      <c r="AN1380" s="100"/>
      <c r="AO1380" s="100"/>
      <c r="AP1380" s="100"/>
      <c r="AQ1380" s="100"/>
      <c r="AR1380" s="100"/>
      <c r="AS1380" s="100"/>
      <c r="AT1380" s="100"/>
      <c r="AU1380" s="100"/>
    </row>
    <row r="1381" spans="27:64">
      <c r="AA1381" s="100"/>
      <c r="AB1381" s="100"/>
      <c r="AC1381" s="100"/>
      <c r="AD1381" s="100"/>
      <c r="AE1381" s="100"/>
      <c r="AG1381" s="101"/>
      <c r="AN1381" s="100"/>
      <c r="AO1381" s="100"/>
      <c r="AP1381" s="100"/>
      <c r="AQ1381" s="100"/>
      <c r="AR1381" s="100"/>
      <c r="AS1381" s="100"/>
      <c r="AT1381" s="100"/>
      <c r="AU1381" s="100"/>
    </row>
    <row r="1382" spans="27:64">
      <c r="AA1382" s="100"/>
      <c r="AB1382" s="100"/>
      <c r="AC1382" s="100"/>
      <c r="AD1382" s="100"/>
      <c r="AE1382" s="100"/>
      <c r="AG1382" s="101"/>
      <c r="AN1382" s="100"/>
      <c r="AO1382" s="100"/>
      <c r="AP1382" s="100"/>
      <c r="AQ1382" s="100"/>
      <c r="AR1382" s="100"/>
      <c r="AS1382" s="100"/>
      <c r="AT1382" s="100"/>
      <c r="AU1382" s="100"/>
      <c r="AV1382" s="100"/>
      <c r="AW1382" s="65"/>
      <c r="AX1382" s="102"/>
      <c r="AY1382" s="100"/>
      <c r="AZ1382" s="100"/>
      <c r="BA1382" s="100"/>
      <c r="BB1382" s="100"/>
      <c r="BC1382" s="100"/>
      <c r="BD1382" s="100"/>
      <c r="BE1382" s="100"/>
      <c r="BF1382" s="100"/>
      <c r="BG1382" s="100"/>
      <c r="BH1382" s="100"/>
      <c r="BI1382" s="100"/>
      <c r="BJ1382" s="100"/>
      <c r="BK1382" s="100"/>
      <c r="BL1382" s="100"/>
    </row>
    <row r="1383" spans="27:64">
      <c r="AA1383" s="100"/>
      <c r="AB1383" s="100"/>
      <c r="AC1383" s="100"/>
      <c r="AD1383" s="100"/>
      <c r="AE1383" s="100"/>
      <c r="AG1383" s="101"/>
      <c r="AN1383" s="100"/>
      <c r="AO1383" s="100"/>
      <c r="AP1383" s="100"/>
      <c r="AQ1383" s="100"/>
      <c r="AR1383" s="100"/>
      <c r="AS1383" s="100"/>
      <c r="AT1383" s="100"/>
      <c r="AU1383" s="100"/>
      <c r="AV1383" s="100"/>
      <c r="AW1383" s="100"/>
      <c r="AX1383" s="100"/>
      <c r="AY1383" s="100"/>
      <c r="AZ1383" s="100"/>
      <c r="BA1383" s="100"/>
      <c r="BB1383" s="100"/>
      <c r="BC1383" s="100"/>
      <c r="BD1383" s="100"/>
      <c r="BE1383" s="100"/>
      <c r="BF1383" s="100"/>
      <c r="BG1383" s="100"/>
      <c r="BH1383" s="100"/>
      <c r="BI1383" s="100"/>
      <c r="BJ1383" s="100"/>
      <c r="BK1383" s="100"/>
      <c r="BL1383" s="100"/>
    </row>
    <row r="1384" spans="27:64">
      <c r="AA1384" s="100"/>
      <c r="AB1384" s="100"/>
      <c r="AC1384" s="100"/>
      <c r="AD1384" s="100"/>
      <c r="AE1384" s="100"/>
      <c r="AG1384" s="101"/>
      <c r="AN1384" s="100"/>
      <c r="AO1384" s="100"/>
      <c r="AP1384" s="100"/>
      <c r="AQ1384" s="100"/>
      <c r="AR1384" s="100"/>
      <c r="AS1384" s="100"/>
      <c r="AT1384" s="100"/>
      <c r="AU1384" s="100"/>
    </row>
    <row r="1385" spans="27:64">
      <c r="AA1385" s="100"/>
      <c r="AB1385" s="100"/>
      <c r="AC1385" s="100"/>
      <c r="AD1385" s="100"/>
      <c r="AE1385" s="100"/>
      <c r="AG1385" s="101"/>
      <c r="AN1385" s="100"/>
      <c r="AO1385" s="100"/>
      <c r="AP1385" s="100"/>
      <c r="AQ1385" s="100"/>
      <c r="AR1385" s="100"/>
      <c r="AS1385" s="100"/>
      <c r="AT1385" s="100"/>
      <c r="AU1385" s="100"/>
    </row>
    <row r="1386" spans="27:64">
      <c r="AA1386" s="100"/>
      <c r="AB1386" s="100"/>
      <c r="AC1386" s="100"/>
      <c r="AD1386" s="100"/>
      <c r="AE1386" s="100"/>
      <c r="AG1386" s="101"/>
      <c r="AN1386" s="100"/>
      <c r="AO1386" s="100"/>
      <c r="AP1386" s="100"/>
      <c r="AQ1386" s="100"/>
      <c r="AR1386" s="100"/>
      <c r="AS1386" s="100"/>
      <c r="AT1386" s="100"/>
      <c r="AU1386" s="100"/>
    </row>
    <row r="1387" spans="27:64">
      <c r="AA1387" s="100"/>
      <c r="AB1387" s="100"/>
      <c r="AC1387" s="100"/>
      <c r="AD1387" s="100"/>
      <c r="AE1387" s="100"/>
      <c r="AG1387" s="101"/>
      <c r="AN1387" s="100"/>
      <c r="AO1387" s="100"/>
      <c r="AP1387" s="100"/>
      <c r="AQ1387" s="100"/>
      <c r="AR1387" s="100"/>
      <c r="AS1387" s="100"/>
      <c r="AT1387" s="100"/>
      <c r="AU1387" s="100"/>
    </row>
    <row r="1388" spans="27:64">
      <c r="AA1388" s="100"/>
      <c r="AB1388" s="100"/>
      <c r="AC1388" s="100"/>
      <c r="AD1388" s="100"/>
      <c r="AE1388" s="100"/>
      <c r="AG1388" s="101"/>
      <c r="AN1388" s="100"/>
      <c r="AO1388" s="100"/>
      <c r="AP1388" s="100"/>
      <c r="AQ1388" s="100"/>
      <c r="AR1388" s="100"/>
      <c r="AS1388" s="100"/>
      <c r="AT1388" s="100"/>
      <c r="AU1388" s="100"/>
      <c r="AV1388" s="100"/>
      <c r="AW1388" s="65"/>
      <c r="AX1388" s="102"/>
      <c r="AY1388" s="100"/>
      <c r="AZ1388" s="100"/>
      <c r="BA1388" s="100"/>
      <c r="BB1388" s="100"/>
      <c r="BC1388" s="100"/>
      <c r="BD1388" s="100"/>
      <c r="BE1388" s="100"/>
      <c r="BF1388" s="100"/>
      <c r="BG1388" s="100"/>
      <c r="BH1388" s="100"/>
      <c r="BI1388" s="100"/>
      <c r="BJ1388" s="100"/>
      <c r="BK1388" s="100"/>
      <c r="BL1388" s="100"/>
    </row>
    <row r="1389" spans="27:64">
      <c r="AA1389" s="100"/>
      <c r="AB1389" s="100"/>
      <c r="AC1389" s="100"/>
      <c r="AD1389" s="100"/>
      <c r="AE1389" s="100"/>
      <c r="AG1389" s="101"/>
      <c r="AN1389" s="100"/>
      <c r="AO1389" s="100"/>
      <c r="AP1389" s="100"/>
      <c r="AQ1389" s="100"/>
      <c r="AR1389" s="100"/>
      <c r="AS1389" s="100"/>
      <c r="AT1389" s="100"/>
      <c r="AU1389" s="100"/>
      <c r="AV1389" s="100"/>
      <c r="AW1389" s="65"/>
      <c r="AX1389" s="102"/>
      <c r="AY1389" s="100"/>
      <c r="AZ1389" s="100"/>
      <c r="BA1389" s="100"/>
      <c r="BB1389" s="100"/>
      <c r="BC1389" s="100"/>
      <c r="BD1389" s="100"/>
      <c r="BE1389" s="100"/>
      <c r="BF1389" s="100"/>
      <c r="BG1389" s="100"/>
      <c r="BH1389" s="100"/>
      <c r="BI1389" s="100"/>
      <c r="BJ1389" s="100"/>
      <c r="BK1389" s="100"/>
      <c r="BL1389" s="100"/>
    </row>
    <row r="1390" spans="27:64">
      <c r="AA1390" s="100"/>
      <c r="AB1390" s="100"/>
      <c r="AC1390" s="100"/>
      <c r="AD1390" s="100"/>
      <c r="AE1390" s="100"/>
      <c r="AG1390" s="101"/>
      <c r="AN1390" s="100"/>
      <c r="AO1390" s="100"/>
      <c r="AP1390" s="100"/>
      <c r="AQ1390" s="100"/>
      <c r="AR1390" s="100"/>
      <c r="AS1390" s="100"/>
      <c r="AT1390" s="100"/>
      <c r="AU1390" s="100"/>
    </row>
    <row r="1391" spans="27:64">
      <c r="AA1391" s="100"/>
      <c r="AB1391" s="100"/>
      <c r="AC1391" s="100"/>
      <c r="AD1391" s="100"/>
      <c r="AE1391" s="100"/>
      <c r="AG1391" s="101"/>
      <c r="AN1391" s="100"/>
      <c r="AO1391" s="100"/>
      <c r="AP1391" s="100"/>
      <c r="AQ1391" s="100"/>
      <c r="AR1391" s="100"/>
      <c r="AS1391" s="100"/>
      <c r="AT1391" s="100"/>
      <c r="AU1391" s="100"/>
    </row>
    <row r="1392" spans="27:64">
      <c r="AA1392" s="100"/>
      <c r="AB1392" s="100"/>
      <c r="AC1392" s="100"/>
      <c r="AD1392" s="100"/>
      <c r="AE1392" s="100"/>
      <c r="AG1392" s="101"/>
      <c r="AN1392" s="100"/>
      <c r="AO1392" s="100"/>
      <c r="AP1392" s="100"/>
      <c r="AQ1392" s="100"/>
      <c r="AR1392" s="100"/>
      <c r="AS1392" s="100"/>
      <c r="AT1392" s="100"/>
      <c r="AU1392" s="100"/>
    </row>
    <row r="1393" spans="27:64">
      <c r="AA1393" s="100"/>
      <c r="AB1393" s="100"/>
      <c r="AC1393" s="100"/>
      <c r="AD1393" s="100"/>
      <c r="AE1393" s="100"/>
      <c r="AG1393" s="101"/>
      <c r="AN1393" s="100"/>
      <c r="AO1393" s="100"/>
      <c r="AP1393" s="100"/>
      <c r="AQ1393" s="100"/>
      <c r="AR1393" s="100"/>
      <c r="AS1393" s="100"/>
      <c r="AT1393" s="100"/>
      <c r="AU1393" s="100"/>
    </row>
    <row r="1394" spans="27:64">
      <c r="AA1394" s="100"/>
      <c r="AB1394" s="100"/>
      <c r="AC1394" s="100"/>
      <c r="AD1394" s="100"/>
      <c r="AE1394" s="100"/>
      <c r="AG1394" s="101"/>
      <c r="AN1394" s="100"/>
      <c r="AO1394" s="100"/>
      <c r="AP1394" s="100"/>
      <c r="AQ1394" s="100"/>
      <c r="AR1394" s="100"/>
      <c r="AS1394" s="100"/>
      <c r="AT1394" s="100"/>
      <c r="AU1394" s="100"/>
    </row>
    <row r="1395" spans="27:64">
      <c r="AA1395" s="100"/>
      <c r="AB1395" s="100"/>
      <c r="AC1395" s="100"/>
      <c r="AD1395" s="100"/>
      <c r="AE1395" s="100"/>
      <c r="AG1395" s="101"/>
      <c r="AN1395" s="100"/>
      <c r="AO1395" s="100"/>
      <c r="AP1395" s="100"/>
      <c r="AQ1395" s="100"/>
      <c r="AR1395" s="100"/>
      <c r="AS1395" s="100"/>
      <c r="AT1395" s="100"/>
      <c r="AU1395" s="100"/>
    </row>
    <row r="1396" spans="27:64">
      <c r="AA1396" s="100"/>
      <c r="AB1396" s="100"/>
      <c r="AC1396" s="100"/>
      <c r="AD1396" s="100"/>
      <c r="AE1396" s="100"/>
      <c r="AG1396" s="101"/>
      <c r="AN1396" s="100"/>
      <c r="AO1396" s="100"/>
      <c r="AP1396" s="100"/>
      <c r="AQ1396" s="100"/>
      <c r="AR1396" s="100"/>
      <c r="AS1396" s="100"/>
      <c r="AT1396" s="100"/>
      <c r="AU1396" s="100"/>
    </row>
    <row r="1397" spans="27:64">
      <c r="AA1397" s="100"/>
      <c r="AB1397" s="100"/>
      <c r="AC1397" s="100"/>
      <c r="AD1397" s="100"/>
      <c r="AE1397" s="100"/>
      <c r="AG1397" s="101"/>
      <c r="AN1397" s="100"/>
      <c r="AO1397" s="100"/>
      <c r="AP1397" s="100"/>
      <c r="AQ1397" s="100"/>
      <c r="AR1397" s="100"/>
      <c r="AS1397" s="100"/>
      <c r="AT1397" s="100"/>
      <c r="AU1397" s="100"/>
      <c r="AV1397" s="100"/>
      <c r="AW1397" s="65"/>
      <c r="AX1397" s="102"/>
      <c r="AY1397" s="100"/>
      <c r="AZ1397" s="100"/>
      <c r="BA1397" s="100"/>
      <c r="BB1397" s="100"/>
      <c r="BC1397" s="100"/>
      <c r="BD1397" s="100"/>
      <c r="BE1397" s="100"/>
      <c r="BF1397" s="100"/>
      <c r="BG1397" s="100"/>
      <c r="BH1397" s="100"/>
      <c r="BI1397" s="100"/>
      <c r="BJ1397" s="100"/>
      <c r="BK1397" s="100"/>
      <c r="BL1397" s="100"/>
    </row>
    <row r="1398" spans="27:64">
      <c r="AA1398" s="100"/>
      <c r="AB1398" s="100"/>
      <c r="AC1398" s="100"/>
      <c r="AD1398" s="100"/>
      <c r="AE1398" s="100"/>
      <c r="AG1398" s="101"/>
      <c r="AN1398" s="100"/>
      <c r="AO1398" s="100"/>
      <c r="AP1398" s="100"/>
      <c r="AQ1398" s="100"/>
      <c r="AR1398" s="100"/>
      <c r="AS1398" s="100"/>
      <c r="AT1398" s="100"/>
      <c r="AU1398" s="100"/>
    </row>
    <row r="1399" spans="27:64">
      <c r="AA1399" s="100"/>
      <c r="AB1399" s="100"/>
      <c r="AC1399" s="100"/>
      <c r="AD1399" s="100"/>
      <c r="AE1399" s="100"/>
      <c r="AG1399" s="101"/>
      <c r="AN1399" s="100"/>
      <c r="AO1399" s="100"/>
      <c r="AP1399" s="100"/>
      <c r="AQ1399" s="100"/>
      <c r="AR1399" s="100"/>
      <c r="AS1399" s="100"/>
      <c r="AT1399" s="100"/>
      <c r="AU1399" s="100"/>
    </row>
    <row r="1400" spans="27:64">
      <c r="AA1400" s="100"/>
      <c r="AB1400" s="100"/>
      <c r="AC1400" s="100"/>
      <c r="AD1400" s="100"/>
      <c r="AE1400" s="100"/>
      <c r="AG1400" s="101"/>
      <c r="AN1400" s="100"/>
      <c r="AO1400" s="100"/>
      <c r="AP1400" s="100"/>
      <c r="AQ1400" s="100"/>
      <c r="AR1400" s="100"/>
      <c r="AS1400" s="100"/>
      <c r="AT1400" s="100"/>
      <c r="AU1400" s="100"/>
    </row>
    <row r="1401" spans="27:64">
      <c r="AA1401" s="100"/>
      <c r="AB1401" s="100"/>
      <c r="AC1401" s="100"/>
      <c r="AD1401" s="100"/>
      <c r="AE1401" s="100"/>
      <c r="AG1401" s="101"/>
      <c r="AN1401" s="100"/>
      <c r="AO1401" s="100"/>
      <c r="AP1401" s="100"/>
      <c r="AQ1401" s="100"/>
      <c r="AR1401" s="100"/>
      <c r="AS1401" s="100"/>
      <c r="AT1401" s="100"/>
      <c r="AU1401" s="100"/>
    </row>
    <row r="1402" spans="27:64">
      <c r="AA1402" s="100"/>
      <c r="AB1402" s="100"/>
      <c r="AC1402" s="100"/>
      <c r="AD1402" s="100"/>
      <c r="AE1402" s="100"/>
      <c r="AG1402" s="101"/>
      <c r="AN1402" s="100"/>
      <c r="AO1402" s="100"/>
      <c r="AP1402" s="100"/>
      <c r="AQ1402" s="100"/>
      <c r="AR1402" s="100"/>
      <c r="AS1402" s="100"/>
      <c r="AT1402" s="100"/>
      <c r="AU1402" s="100"/>
    </row>
    <row r="1403" spans="27:64">
      <c r="AA1403" s="100"/>
      <c r="AB1403" s="100"/>
      <c r="AC1403" s="100"/>
      <c r="AD1403" s="100"/>
      <c r="AE1403" s="100"/>
      <c r="AG1403" s="101"/>
      <c r="AN1403" s="100"/>
      <c r="AO1403" s="100"/>
      <c r="AP1403" s="100"/>
      <c r="AQ1403" s="100"/>
      <c r="AR1403" s="100"/>
      <c r="AS1403" s="100"/>
      <c r="AT1403" s="100"/>
      <c r="AU1403" s="100"/>
      <c r="AV1403" s="100"/>
      <c r="AW1403" s="100"/>
      <c r="AX1403" s="100"/>
      <c r="AY1403" s="100"/>
      <c r="AZ1403" s="100"/>
      <c r="BA1403" s="100"/>
      <c r="BB1403" s="100"/>
      <c r="BC1403" s="100"/>
      <c r="BD1403" s="100"/>
      <c r="BE1403" s="100"/>
      <c r="BF1403" s="100"/>
      <c r="BG1403" s="100"/>
      <c r="BH1403" s="100"/>
      <c r="BI1403" s="100"/>
      <c r="BJ1403" s="100"/>
      <c r="BK1403" s="100"/>
      <c r="BL1403" s="100"/>
    </row>
    <row r="1404" spans="27:64">
      <c r="AA1404" s="100"/>
      <c r="AB1404" s="100"/>
      <c r="AC1404" s="100"/>
      <c r="AD1404" s="100"/>
      <c r="AE1404" s="100"/>
      <c r="AG1404" s="101"/>
      <c r="AN1404" s="100"/>
      <c r="AO1404" s="100"/>
      <c r="AP1404" s="100"/>
      <c r="AQ1404" s="100"/>
      <c r="AR1404" s="100"/>
      <c r="AS1404" s="100"/>
      <c r="AT1404" s="100"/>
      <c r="AU1404" s="100"/>
    </row>
    <row r="1405" spans="27:64">
      <c r="AA1405" s="100"/>
      <c r="AB1405" s="100"/>
      <c r="AC1405" s="100"/>
      <c r="AD1405" s="100"/>
      <c r="AE1405" s="100"/>
      <c r="AG1405" s="101"/>
      <c r="AN1405" s="100"/>
      <c r="AO1405" s="100"/>
      <c r="AP1405" s="100"/>
      <c r="AQ1405" s="100"/>
      <c r="AR1405" s="100"/>
      <c r="AS1405" s="100"/>
      <c r="AT1405" s="100"/>
      <c r="AU1405" s="100"/>
    </row>
    <row r="1406" spans="27:64">
      <c r="AA1406" s="100"/>
      <c r="AB1406" s="100"/>
      <c r="AC1406" s="100"/>
      <c r="AD1406" s="100"/>
      <c r="AE1406" s="100"/>
      <c r="AG1406" s="101"/>
      <c r="AN1406" s="100"/>
      <c r="AO1406" s="100"/>
      <c r="AP1406" s="100"/>
      <c r="AQ1406" s="100"/>
      <c r="AR1406" s="100"/>
      <c r="AS1406" s="100"/>
      <c r="AT1406" s="100"/>
      <c r="AU1406" s="100"/>
    </row>
    <row r="1407" spans="27:64">
      <c r="AA1407" s="100"/>
      <c r="AB1407" s="100"/>
      <c r="AC1407" s="100"/>
      <c r="AD1407" s="100"/>
      <c r="AE1407" s="100"/>
      <c r="AG1407" s="101"/>
      <c r="AN1407" s="100"/>
      <c r="AO1407" s="100"/>
      <c r="AP1407" s="100"/>
      <c r="AQ1407" s="100"/>
      <c r="AR1407" s="100"/>
      <c r="AS1407" s="100"/>
      <c r="AT1407" s="100"/>
      <c r="AU1407" s="100"/>
    </row>
    <row r="1408" spans="27:64">
      <c r="AA1408" s="100"/>
      <c r="AB1408" s="100"/>
      <c r="AC1408" s="100"/>
      <c r="AD1408" s="100"/>
      <c r="AE1408" s="100"/>
      <c r="AG1408" s="101"/>
      <c r="AN1408" s="100"/>
      <c r="AO1408" s="100"/>
      <c r="AP1408" s="100"/>
      <c r="AQ1408" s="100"/>
      <c r="AR1408" s="100"/>
      <c r="AS1408" s="100"/>
      <c r="AT1408" s="100"/>
      <c r="AU1408" s="100"/>
    </row>
    <row r="1409" spans="27:64">
      <c r="AA1409" s="100"/>
      <c r="AB1409" s="100"/>
      <c r="AC1409" s="100"/>
      <c r="AD1409" s="100"/>
      <c r="AE1409" s="100"/>
      <c r="AG1409" s="101"/>
      <c r="AN1409" s="100"/>
      <c r="AO1409" s="100"/>
      <c r="AP1409" s="100"/>
      <c r="AQ1409" s="100"/>
      <c r="AR1409" s="100"/>
      <c r="AS1409" s="100"/>
      <c r="AT1409" s="100"/>
      <c r="AU1409" s="100"/>
    </row>
    <row r="1410" spans="27:64">
      <c r="AA1410" s="100"/>
      <c r="AB1410" s="100"/>
      <c r="AC1410" s="100"/>
      <c r="AD1410" s="100"/>
      <c r="AE1410" s="100"/>
      <c r="AG1410" s="101"/>
      <c r="AN1410" s="100"/>
      <c r="AO1410" s="100"/>
      <c r="AP1410" s="100"/>
      <c r="AQ1410" s="100"/>
      <c r="AR1410" s="100"/>
      <c r="AS1410" s="100"/>
      <c r="AT1410" s="100"/>
      <c r="AU1410" s="100"/>
    </row>
    <row r="1411" spans="27:64">
      <c r="AA1411" s="100"/>
      <c r="AB1411" s="100"/>
      <c r="AC1411" s="100"/>
      <c r="AD1411" s="100"/>
      <c r="AE1411" s="100"/>
      <c r="AG1411" s="101"/>
      <c r="AN1411" s="100"/>
      <c r="AO1411" s="100"/>
      <c r="AP1411" s="100"/>
      <c r="AQ1411" s="100"/>
      <c r="AR1411" s="100"/>
      <c r="AS1411" s="100"/>
      <c r="AT1411" s="100"/>
      <c r="AU1411" s="100"/>
    </row>
    <row r="1412" spans="27:64">
      <c r="AA1412" s="100"/>
      <c r="AB1412" s="100"/>
      <c r="AC1412" s="100"/>
      <c r="AD1412" s="100"/>
      <c r="AE1412" s="100"/>
      <c r="AG1412" s="101"/>
      <c r="AN1412" s="100"/>
      <c r="AO1412" s="100"/>
      <c r="AP1412" s="100"/>
      <c r="AQ1412" s="100"/>
      <c r="AR1412" s="100"/>
      <c r="AS1412" s="100"/>
      <c r="AT1412" s="100"/>
      <c r="AU1412" s="100"/>
    </row>
    <row r="1413" spans="27:64">
      <c r="AA1413" s="100"/>
      <c r="AB1413" s="100"/>
      <c r="AC1413" s="100"/>
      <c r="AD1413" s="100"/>
      <c r="AE1413" s="100"/>
      <c r="AG1413" s="101"/>
      <c r="AN1413" s="100"/>
      <c r="AO1413" s="100"/>
      <c r="AP1413" s="100"/>
      <c r="AQ1413" s="100"/>
      <c r="AR1413" s="100"/>
      <c r="AS1413" s="100"/>
      <c r="AT1413" s="100"/>
      <c r="AU1413" s="100"/>
    </row>
    <row r="1414" spans="27:64">
      <c r="AA1414" s="100"/>
      <c r="AB1414" s="100"/>
      <c r="AC1414" s="100"/>
      <c r="AD1414" s="100"/>
      <c r="AE1414" s="100"/>
      <c r="AG1414" s="101"/>
      <c r="AN1414" s="100"/>
      <c r="AO1414" s="100"/>
      <c r="AP1414" s="100"/>
      <c r="AQ1414" s="100"/>
      <c r="AR1414" s="100"/>
      <c r="AS1414" s="100"/>
      <c r="AT1414" s="100"/>
      <c r="AU1414" s="100"/>
    </row>
    <row r="1415" spans="27:64">
      <c r="AA1415" s="100"/>
      <c r="AB1415" s="100"/>
      <c r="AC1415" s="100"/>
      <c r="AD1415" s="100"/>
      <c r="AE1415" s="100"/>
      <c r="AG1415" s="101"/>
      <c r="AN1415" s="100"/>
      <c r="AO1415" s="100"/>
      <c r="AP1415" s="100"/>
      <c r="AQ1415" s="100"/>
      <c r="AR1415" s="100"/>
      <c r="AS1415" s="100"/>
      <c r="AT1415" s="100"/>
      <c r="AU1415" s="100"/>
    </row>
    <row r="1416" spans="27:64">
      <c r="AA1416" s="100"/>
      <c r="AB1416" s="100"/>
      <c r="AC1416" s="100"/>
      <c r="AD1416" s="100"/>
      <c r="AE1416" s="100"/>
      <c r="AG1416" s="101"/>
      <c r="AN1416" s="100"/>
      <c r="AO1416" s="100"/>
      <c r="AP1416" s="100"/>
      <c r="AQ1416" s="100"/>
      <c r="AR1416" s="100"/>
      <c r="AS1416" s="100"/>
      <c r="AT1416" s="100"/>
      <c r="AU1416" s="100"/>
    </row>
    <row r="1417" spans="27:64">
      <c r="AA1417" s="100"/>
      <c r="AB1417" s="100"/>
      <c r="AC1417" s="100"/>
      <c r="AD1417" s="100"/>
      <c r="AE1417" s="100"/>
      <c r="AG1417" s="101"/>
      <c r="AN1417" s="100"/>
      <c r="AO1417" s="100"/>
      <c r="AP1417" s="100"/>
      <c r="AQ1417" s="100"/>
      <c r="AR1417" s="100"/>
      <c r="AS1417" s="100"/>
      <c r="AT1417" s="100"/>
      <c r="AU1417" s="100"/>
      <c r="AV1417" s="100"/>
      <c r="AW1417" s="100"/>
      <c r="AX1417" s="100"/>
      <c r="AY1417" s="100"/>
      <c r="AZ1417" s="100"/>
      <c r="BA1417" s="100"/>
      <c r="BB1417" s="100"/>
      <c r="BC1417" s="100"/>
      <c r="BD1417" s="100"/>
      <c r="BE1417" s="100"/>
      <c r="BF1417" s="100"/>
      <c r="BG1417" s="100"/>
      <c r="BH1417" s="100"/>
      <c r="BI1417" s="100"/>
      <c r="BJ1417" s="100"/>
      <c r="BK1417" s="100"/>
      <c r="BL1417" s="100"/>
    </row>
    <row r="1418" spans="27:64">
      <c r="AA1418" s="100"/>
      <c r="AB1418" s="100"/>
      <c r="AC1418" s="100"/>
      <c r="AD1418" s="100"/>
      <c r="AE1418" s="100"/>
      <c r="AG1418" s="101"/>
      <c r="AN1418" s="100"/>
      <c r="AO1418" s="100"/>
      <c r="AP1418" s="100"/>
      <c r="AQ1418" s="100"/>
      <c r="AR1418" s="100"/>
      <c r="AS1418" s="100"/>
      <c r="AT1418" s="100"/>
      <c r="AU1418" s="100"/>
    </row>
    <row r="1419" spans="27:64">
      <c r="AA1419" s="100"/>
      <c r="AB1419" s="100"/>
      <c r="AC1419" s="100"/>
      <c r="AD1419" s="100"/>
      <c r="AE1419" s="100"/>
      <c r="AG1419" s="101"/>
      <c r="AN1419" s="100"/>
      <c r="AO1419" s="100"/>
      <c r="AP1419" s="100"/>
      <c r="AQ1419" s="100"/>
      <c r="AR1419" s="100"/>
      <c r="AS1419" s="100"/>
      <c r="AT1419" s="100"/>
      <c r="AU1419" s="100"/>
    </row>
    <row r="1420" spans="27:64">
      <c r="AA1420" s="100"/>
      <c r="AB1420" s="100"/>
      <c r="AC1420" s="100"/>
      <c r="AD1420" s="100"/>
      <c r="AE1420" s="100"/>
      <c r="AG1420" s="101"/>
      <c r="AN1420" s="100"/>
      <c r="AO1420" s="100"/>
      <c r="AP1420" s="100"/>
      <c r="AQ1420" s="100"/>
      <c r="AR1420" s="100"/>
      <c r="AS1420" s="100"/>
      <c r="AT1420" s="100"/>
      <c r="AU1420" s="100"/>
    </row>
    <row r="1421" spans="27:64">
      <c r="AA1421" s="100"/>
      <c r="AB1421" s="100"/>
      <c r="AC1421" s="100"/>
      <c r="AD1421" s="100"/>
      <c r="AE1421" s="100"/>
      <c r="AG1421" s="101"/>
      <c r="AN1421" s="100"/>
      <c r="AO1421" s="100"/>
      <c r="AP1421" s="100"/>
      <c r="AQ1421" s="100"/>
      <c r="AR1421" s="100"/>
      <c r="AS1421" s="100"/>
      <c r="AT1421" s="100"/>
      <c r="AU1421" s="100"/>
    </row>
    <row r="1422" spans="27:64">
      <c r="AA1422" s="100"/>
      <c r="AB1422" s="100"/>
      <c r="AC1422" s="100"/>
      <c r="AD1422" s="100"/>
      <c r="AE1422" s="100"/>
      <c r="AG1422" s="101"/>
      <c r="AN1422" s="100"/>
      <c r="AO1422" s="100"/>
      <c r="AP1422" s="100"/>
      <c r="AQ1422" s="100"/>
      <c r="AR1422" s="100"/>
      <c r="AS1422" s="100"/>
      <c r="AT1422" s="100"/>
      <c r="AU1422" s="100"/>
    </row>
    <row r="1423" spans="27:64">
      <c r="AA1423" s="100"/>
      <c r="AB1423" s="100"/>
      <c r="AC1423" s="100"/>
      <c r="AD1423" s="100"/>
      <c r="AE1423" s="100"/>
      <c r="AG1423" s="101"/>
      <c r="AN1423" s="100"/>
      <c r="AO1423" s="100"/>
      <c r="AP1423" s="100"/>
      <c r="AQ1423" s="100"/>
      <c r="AR1423" s="100"/>
      <c r="AS1423" s="100"/>
      <c r="AT1423" s="100"/>
      <c r="AU1423" s="100"/>
    </row>
    <row r="1424" spans="27:64">
      <c r="AA1424" s="100"/>
      <c r="AB1424" s="100"/>
      <c r="AC1424" s="100"/>
      <c r="AD1424" s="100"/>
      <c r="AE1424" s="100"/>
      <c r="AG1424" s="101"/>
      <c r="AN1424" s="100"/>
      <c r="AO1424" s="100"/>
      <c r="AP1424" s="100"/>
      <c r="AQ1424" s="100"/>
      <c r="AR1424" s="100"/>
      <c r="AS1424" s="100"/>
      <c r="AT1424" s="100"/>
      <c r="AU1424" s="100"/>
    </row>
    <row r="1425" spans="27:64">
      <c r="AA1425" s="100"/>
      <c r="AB1425" s="100"/>
      <c r="AC1425" s="100"/>
      <c r="AD1425" s="100"/>
      <c r="AE1425" s="100"/>
      <c r="AG1425" s="101"/>
      <c r="AN1425" s="100"/>
      <c r="AO1425" s="100"/>
      <c r="AP1425" s="100"/>
      <c r="AQ1425" s="100"/>
      <c r="AR1425" s="100"/>
      <c r="AS1425" s="100"/>
      <c r="AT1425" s="100"/>
      <c r="AU1425" s="100"/>
    </row>
    <row r="1426" spans="27:64">
      <c r="AA1426" s="100"/>
      <c r="AB1426" s="100"/>
      <c r="AC1426" s="100"/>
      <c r="AD1426" s="100"/>
      <c r="AE1426" s="100"/>
      <c r="AG1426" s="101"/>
      <c r="AN1426" s="100"/>
      <c r="AO1426" s="100"/>
      <c r="AP1426" s="100"/>
      <c r="AQ1426" s="100"/>
      <c r="AR1426" s="100"/>
      <c r="AS1426" s="100"/>
      <c r="AT1426" s="100"/>
      <c r="AU1426" s="100"/>
    </row>
    <row r="1427" spans="27:64">
      <c r="AA1427" s="100"/>
      <c r="AB1427" s="100"/>
      <c r="AC1427" s="100"/>
      <c r="AD1427" s="100"/>
      <c r="AE1427" s="100"/>
      <c r="AG1427" s="101"/>
      <c r="AN1427" s="100"/>
      <c r="AO1427" s="100"/>
      <c r="AP1427" s="100"/>
      <c r="AQ1427" s="100"/>
      <c r="AR1427" s="100"/>
      <c r="AS1427" s="100"/>
      <c r="AT1427" s="100"/>
      <c r="AU1427" s="100"/>
    </row>
    <row r="1428" spans="27:64">
      <c r="AA1428" s="100"/>
      <c r="AB1428" s="100"/>
      <c r="AC1428" s="100"/>
      <c r="AD1428" s="100"/>
      <c r="AE1428" s="100"/>
      <c r="AG1428" s="101"/>
      <c r="AN1428" s="100"/>
      <c r="AO1428" s="100"/>
      <c r="AP1428" s="100"/>
      <c r="AQ1428" s="100"/>
      <c r="AR1428" s="100"/>
      <c r="AS1428" s="100"/>
      <c r="AT1428" s="100"/>
      <c r="AU1428" s="100"/>
    </row>
    <row r="1429" spans="27:64">
      <c r="AA1429" s="100"/>
      <c r="AB1429" s="100"/>
      <c r="AC1429" s="100"/>
      <c r="AD1429" s="100"/>
      <c r="AE1429" s="100"/>
      <c r="AG1429" s="101"/>
      <c r="AN1429" s="100"/>
      <c r="AO1429" s="100"/>
      <c r="AP1429" s="100"/>
      <c r="AQ1429" s="100"/>
      <c r="AR1429" s="100"/>
      <c r="AS1429" s="100"/>
      <c r="AT1429" s="100"/>
      <c r="AU1429" s="100"/>
    </row>
    <row r="1430" spans="27:64">
      <c r="AA1430" s="100"/>
      <c r="AB1430" s="100"/>
      <c r="AC1430" s="100"/>
      <c r="AD1430" s="100"/>
      <c r="AE1430" s="100"/>
      <c r="AG1430" s="101"/>
      <c r="AN1430" s="100"/>
      <c r="AO1430" s="100"/>
      <c r="AP1430" s="100"/>
      <c r="AQ1430" s="100"/>
      <c r="AR1430" s="100"/>
      <c r="AS1430" s="100"/>
      <c r="AT1430" s="100"/>
      <c r="AU1430" s="100"/>
    </row>
    <row r="1431" spans="27:64">
      <c r="AA1431" s="100"/>
      <c r="AB1431" s="100"/>
      <c r="AC1431" s="100"/>
      <c r="AD1431" s="100"/>
      <c r="AE1431" s="100"/>
      <c r="AG1431" s="101"/>
      <c r="AN1431" s="100"/>
      <c r="AO1431" s="100"/>
      <c r="AP1431" s="100"/>
      <c r="AQ1431" s="100"/>
      <c r="AR1431" s="100"/>
      <c r="AS1431" s="100"/>
      <c r="AT1431" s="100"/>
      <c r="AU1431" s="100"/>
    </row>
    <row r="1432" spans="27:64">
      <c r="AA1432" s="100"/>
      <c r="AB1432" s="100"/>
      <c r="AC1432" s="100"/>
      <c r="AD1432" s="100"/>
      <c r="AE1432" s="100"/>
      <c r="AG1432" s="101"/>
      <c r="AN1432" s="100"/>
      <c r="AO1432" s="100"/>
      <c r="AP1432" s="100"/>
      <c r="AQ1432" s="100"/>
      <c r="AR1432" s="100"/>
      <c r="AS1432" s="100"/>
      <c r="AT1432" s="100"/>
      <c r="AU1432" s="100"/>
    </row>
    <row r="1433" spans="27:64">
      <c r="AA1433" s="100"/>
      <c r="AB1433" s="100"/>
      <c r="AC1433" s="100"/>
      <c r="AD1433" s="100"/>
      <c r="AE1433" s="100"/>
      <c r="AG1433" s="101"/>
      <c r="AN1433" s="100"/>
      <c r="AO1433" s="100"/>
      <c r="AP1433" s="100"/>
      <c r="AQ1433" s="100"/>
      <c r="AR1433" s="100"/>
      <c r="AS1433" s="100"/>
      <c r="AT1433" s="100"/>
      <c r="AU1433" s="100"/>
    </row>
    <row r="1434" spans="27:64">
      <c r="AA1434" s="100"/>
      <c r="AB1434" s="100"/>
      <c r="AC1434" s="100"/>
      <c r="AD1434" s="100"/>
      <c r="AE1434" s="100"/>
      <c r="AG1434" s="101"/>
      <c r="AN1434" s="100"/>
      <c r="AO1434" s="100"/>
      <c r="AP1434" s="100"/>
      <c r="AQ1434" s="100"/>
      <c r="AR1434" s="100"/>
      <c r="AS1434" s="100"/>
      <c r="AT1434" s="100"/>
      <c r="AU1434" s="100"/>
      <c r="AV1434" s="100"/>
      <c r="AW1434" s="100"/>
      <c r="AX1434" s="100"/>
      <c r="AY1434" s="100"/>
      <c r="AZ1434" s="100"/>
      <c r="BA1434" s="100"/>
      <c r="BB1434" s="100"/>
      <c r="BC1434" s="100"/>
      <c r="BD1434" s="100"/>
      <c r="BE1434" s="100"/>
      <c r="BF1434" s="100"/>
      <c r="BG1434" s="100"/>
      <c r="BH1434" s="100"/>
      <c r="BI1434" s="100"/>
      <c r="BJ1434" s="100"/>
      <c r="BK1434" s="100"/>
      <c r="BL1434" s="100"/>
    </row>
    <row r="1435" spans="27:64">
      <c r="AA1435" s="100"/>
      <c r="AB1435" s="100"/>
      <c r="AC1435" s="100"/>
      <c r="AD1435" s="100"/>
      <c r="AE1435" s="100"/>
      <c r="AG1435" s="101"/>
      <c r="AN1435" s="100"/>
      <c r="AO1435" s="100"/>
      <c r="AP1435" s="100"/>
      <c r="AQ1435" s="100"/>
      <c r="AR1435" s="100"/>
      <c r="AS1435" s="100"/>
      <c r="AT1435" s="100"/>
      <c r="AU1435" s="100"/>
    </row>
    <row r="1436" spans="27:64">
      <c r="AA1436" s="100"/>
      <c r="AB1436" s="100"/>
      <c r="AC1436" s="100"/>
      <c r="AD1436" s="100"/>
      <c r="AE1436" s="100"/>
      <c r="AG1436" s="101"/>
      <c r="AN1436" s="100"/>
      <c r="AO1436" s="100"/>
      <c r="AP1436" s="100"/>
      <c r="AQ1436" s="100"/>
      <c r="AR1436" s="100"/>
      <c r="AS1436" s="100"/>
      <c r="AT1436" s="100"/>
      <c r="AU1436" s="100"/>
      <c r="AV1436" s="100"/>
      <c r="AW1436" s="65"/>
      <c r="AX1436" s="71"/>
    </row>
    <row r="1437" spans="27:64">
      <c r="AA1437" s="100"/>
      <c r="AB1437" s="100"/>
      <c r="AC1437" s="100"/>
      <c r="AD1437" s="100"/>
      <c r="AE1437" s="100"/>
      <c r="AG1437" s="101"/>
      <c r="AN1437" s="100"/>
      <c r="AO1437" s="100"/>
      <c r="AP1437" s="100"/>
      <c r="AQ1437" s="100"/>
      <c r="AR1437" s="100"/>
      <c r="AS1437" s="100"/>
      <c r="AT1437" s="100"/>
      <c r="AU1437" s="100"/>
      <c r="AV1437" s="100"/>
      <c r="AW1437" s="65"/>
      <c r="AX1437" s="71"/>
    </row>
    <row r="1438" spans="27:64">
      <c r="AA1438" s="100"/>
      <c r="AB1438" s="100"/>
      <c r="AC1438" s="100"/>
      <c r="AD1438" s="100"/>
      <c r="AE1438" s="100"/>
      <c r="AG1438" s="101"/>
      <c r="AN1438" s="100"/>
      <c r="AO1438" s="100"/>
      <c r="AP1438" s="100"/>
      <c r="AQ1438" s="100"/>
      <c r="AR1438" s="100"/>
      <c r="AS1438" s="100"/>
      <c r="AT1438" s="100"/>
      <c r="AU1438" s="100"/>
      <c r="AV1438" s="100"/>
      <c r="AW1438" s="65"/>
      <c r="AX1438" s="71"/>
    </row>
    <row r="1439" spans="27:64">
      <c r="AA1439" s="100"/>
      <c r="AB1439" s="100"/>
      <c r="AC1439" s="100"/>
      <c r="AD1439" s="100"/>
      <c r="AE1439" s="100"/>
      <c r="AG1439" s="101"/>
      <c r="AN1439" s="100"/>
      <c r="AO1439" s="100"/>
      <c r="AP1439" s="100"/>
      <c r="AQ1439" s="100"/>
      <c r="AR1439" s="100"/>
      <c r="AS1439" s="100"/>
      <c r="AT1439" s="100"/>
      <c r="AU1439" s="100"/>
      <c r="AV1439" s="100"/>
      <c r="AW1439" s="65"/>
      <c r="AX1439" s="102"/>
    </row>
    <row r="1440" spans="27:64">
      <c r="AA1440" s="100"/>
      <c r="AB1440" s="100"/>
      <c r="AC1440" s="100"/>
      <c r="AD1440" s="100"/>
      <c r="AE1440" s="100"/>
      <c r="AG1440" s="101"/>
      <c r="AN1440" s="100"/>
      <c r="AO1440" s="100"/>
      <c r="AP1440" s="100"/>
      <c r="AQ1440" s="100"/>
      <c r="AR1440" s="100"/>
      <c r="AS1440" s="100"/>
      <c r="AT1440" s="100"/>
      <c r="AU1440" s="100"/>
      <c r="AV1440" s="100"/>
      <c r="AW1440" s="65"/>
      <c r="AX1440" s="102"/>
    </row>
    <row r="1441" spans="27:64">
      <c r="AA1441" s="100"/>
      <c r="AB1441" s="100"/>
      <c r="AC1441" s="100"/>
      <c r="AD1441" s="100"/>
      <c r="AE1441" s="100"/>
      <c r="AG1441" s="101"/>
      <c r="AN1441" s="100"/>
      <c r="AO1441" s="100"/>
      <c r="AP1441" s="100"/>
      <c r="AQ1441" s="100"/>
      <c r="AR1441" s="100"/>
      <c r="AS1441" s="100"/>
      <c r="AT1441" s="100"/>
      <c r="AU1441" s="100"/>
      <c r="AV1441" s="100"/>
      <c r="AW1441" s="100"/>
      <c r="AX1441" s="102"/>
      <c r="AY1441" s="100"/>
      <c r="AZ1441" s="100"/>
      <c r="BA1441" s="100"/>
      <c r="BB1441" s="100"/>
      <c r="BC1441" s="100"/>
      <c r="BD1441" s="100"/>
      <c r="BE1441" s="100"/>
      <c r="BF1441" s="100"/>
      <c r="BG1441" s="100"/>
      <c r="BH1441" s="100"/>
      <c r="BI1441" s="100"/>
      <c r="BJ1441" s="100"/>
      <c r="BK1441" s="100"/>
      <c r="BL1441" s="100"/>
    </row>
    <row r="1442" spans="27:64">
      <c r="AA1442" s="100"/>
      <c r="AB1442" s="100"/>
      <c r="AC1442" s="100"/>
      <c r="AD1442" s="100"/>
      <c r="AE1442" s="100"/>
      <c r="AG1442" s="101"/>
      <c r="AN1442" s="100"/>
      <c r="AO1442" s="100"/>
      <c r="AP1442" s="100"/>
      <c r="AQ1442" s="100"/>
      <c r="AR1442" s="100"/>
      <c r="AS1442" s="100"/>
      <c r="AT1442" s="100"/>
      <c r="AU1442" s="100"/>
    </row>
    <row r="1443" spans="27:64">
      <c r="AA1443" s="100"/>
      <c r="AB1443" s="100"/>
      <c r="AC1443" s="100"/>
      <c r="AD1443" s="100"/>
      <c r="AE1443" s="100"/>
      <c r="AG1443" s="101"/>
      <c r="AN1443" s="100"/>
      <c r="AO1443" s="100"/>
      <c r="AP1443" s="100"/>
      <c r="AQ1443" s="100"/>
      <c r="AR1443" s="100"/>
      <c r="AS1443" s="100"/>
      <c r="AT1443" s="100"/>
      <c r="AU1443" s="100"/>
    </row>
    <row r="1444" spans="27:64">
      <c r="AA1444" s="100"/>
      <c r="AB1444" s="100"/>
      <c r="AC1444" s="100"/>
      <c r="AD1444" s="100"/>
      <c r="AE1444" s="100"/>
      <c r="AG1444" s="101"/>
      <c r="AN1444" s="100"/>
      <c r="AO1444" s="100"/>
      <c r="AP1444" s="100"/>
      <c r="AQ1444" s="100"/>
      <c r="AR1444" s="100"/>
      <c r="AS1444" s="100"/>
      <c r="AT1444" s="100"/>
      <c r="AU1444" s="100"/>
    </row>
    <row r="1445" spans="27:64">
      <c r="AA1445" s="100"/>
      <c r="AB1445" s="100"/>
      <c r="AC1445" s="100"/>
      <c r="AD1445" s="100"/>
      <c r="AE1445" s="100"/>
      <c r="AG1445" s="101"/>
      <c r="AN1445" s="100"/>
      <c r="AO1445" s="100"/>
      <c r="AP1445" s="100"/>
      <c r="AQ1445" s="100"/>
      <c r="AR1445" s="100"/>
      <c r="AS1445" s="100"/>
      <c r="AT1445" s="100"/>
      <c r="AU1445" s="100"/>
      <c r="AV1445" s="100"/>
      <c r="AW1445" s="100"/>
      <c r="AX1445" s="102"/>
      <c r="AY1445" s="100"/>
      <c r="AZ1445" s="100"/>
      <c r="BA1445" s="100"/>
      <c r="BB1445" s="100"/>
      <c r="BC1445" s="100"/>
      <c r="BD1445" s="100"/>
      <c r="BE1445" s="100"/>
      <c r="BF1445" s="100"/>
      <c r="BG1445" s="100"/>
      <c r="BH1445" s="100"/>
      <c r="BI1445" s="100"/>
      <c r="BJ1445" s="100"/>
      <c r="BK1445" s="100"/>
      <c r="BL1445" s="100"/>
    </row>
    <row r="1446" spans="27:64">
      <c r="AA1446" s="100"/>
      <c r="AB1446" s="100"/>
      <c r="AC1446" s="100"/>
      <c r="AD1446" s="100"/>
      <c r="AE1446" s="100"/>
      <c r="AG1446" s="101"/>
      <c r="AN1446" s="100"/>
      <c r="AO1446" s="100"/>
      <c r="AP1446" s="100"/>
      <c r="AQ1446" s="100"/>
      <c r="AR1446" s="100"/>
      <c r="AS1446" s="100"/>
      <c r="AT1446" s="100"/>
      <c r="AU1446" s="100"/>
      <c r="AV1446" s="100"/>
      <c r="AW1446" s="65"/>
      <c r="AX1446" s="102"/>
    </row>
    <row r="1447" spans="27:64">
      <c r="AA1447" s="100"/>
      <c r="AB1447" s="100"/>
      <c r="AC1447" s="100"/>
      <c r="AD1447" s="100"/>
      <c r="AE1447" s="100"/>
      <c r="AG1447" s="101"/>
      <c r="AN1447" s="100"/>
      <c r="AO1447" s="100"/>
      <c r="AP1447" s="100"/>
      <c r="AQ1447" s="100"/>
      <c r="AR1447" s="100"/>
      <c r="AS1447" s="100"/>
      <c r="AT1447" s="100"/>
      <c r="AU1447" s="100"/>
      <c r="AV1447" s="100"/>
      <c r="AW1447" s="65"/>
      <c r="AX1447" s="102"/>
      <c r="AY1447" s="100"/>
      <c r="AZ1447" s="100"/>
      <c r="BA1447" s="100"/>
      <c r="BB1447" s="100"/>
      <c r="BC1447" s="100"/>
      <c r="BD1447" s="100"/>
      <c r="BE1447" s="100"/>
      <c r="BF1447" s="100"/>
      <c r="BG1447" s="100"/>
      <c r="BH1447" s="100"/>
      <c r="BI1447" s="100"/>
      <c r="BJ1447" s="100"/>
      <c r="BK1447" s="100"/>
      <c r="BL1447" s="100"/>
    </row>
    <row r="1448" spans="27:64">
      <c r="AA1448" s="100"/>
      <c r="AB1448" s="100"/>
      <c r="AC1448" s="100"/>
      <c r="AD1448" s="100"/>
      <c r="AE1448" s="100"/>
      <c r="AG1448" s="101"/>
      <c r="AN1448" s="100"/>
      <c r="AO1448" s="100"/>
      <c r="AP1448" s="100"/>
      <c r="AQ1448" s="100"/>
      <c r="AR1448" s="100"/>
      <c r="AS1448" s="100"/>
      <c r="AT1448" s="100"/>
      <c r="AU1448" s="100"/>
      <c r="AV1448" s="100"/>
      <c r="AW1448" s="100"/>
      <c r="AX1448" s="100"/>
      <c r="AY1448" s="100"/>
      <c r="AZ1448" s="100"/>
      <c r="BA1448" s="100"/>
      <c r="BB1448" s="100"/>
      <c r="BC1448" s="100"/>
      <c r="BD1448" s="100"/>
      <c r="BE1448" s="100"/>
      <c r="BF1448" s="100"/>
      <c r="BG1448" s="100"/>
      <c r="BH1448" s="100"/>
      <c r="BI1448" s="100"/>
      <c r="BJ1448" s="100"/>
      <c r="BK1448" s="100"/>
      <c r="BL1448" s="100"/>
    </row>
    <row r="1449" spans="27:64">
      <c r="AA1449" s="100"/>
      <c r="AB1449" s="100"/>
      <c r="AC1449" s="100"/>
      <c r="AD1449" s="100"/>
      <c r="AE1449" s="100"/>
      <c r="AG1449" s="101"/>
      <c r="AN1449" s="100"/>
      <c r="AO1449" s="100"/>
      <c r="AP1449" s="100"/>
      <c r="AQ1449" s="100"/>
      <c r="AR1449" s="100"/>
      <c r="AS1449" s="100"/>
      <c r="AT1449" s="100"/>
      <c r="AU1449" s="100"/>
      <c r="AV1449" s="100"/>
      <c r="AW1449" s="100"/>
      <c r="AX1449" s="100"/>
      <c r="AY1449" s="100"/>
      <c r="AZ1449" s="100"/>
      <c r="BA1449" s="100"/>
      <c r="BB1449" s="100"/>
      <c r="BC1449" s="100"/>
      <c r="BD1449" s="100"/>
      <c r="BE1449" s="100"/>
      <c r="BF1449" s="100"/>
      <c r="BG1449" s="100"/>
      <c r="BH1449" s="100"/>
      <c r="BI1449" s="100"/>
      <c r="BJ1449" s="100"/>
      <c r="BK1449" s="100"/>
      <c r="BL1449" s="100"/>
    </row>
    <row r="1450" spans="27:64">
      <c r="AA1450" s="100"/>
      <c r="AB1450" s="100"/>
      <c r="AC1450" s="100"/>
      <c r="AD1450" s="100"/>
      <c r="AE1450" s="100"/>
      <c r="AG1450" s="101"/>
      <c r="AN1450" s="100"/>
      <c r="AO1450" s="100"/>
      <c r="AP1450" s="100"/>
      <c r="AQ1450" s="100"/>
      <c r="AR1450" s="100"/>
      <c r="AS1450" s="100"/>
      <c r="AT1450" s="100"/>
      <c r="AU1450" s="100"/>
      <c r="AV1450" s="100"/>
    </row>
    <row r="1451" spans="27:64">
      <c r="AA1451" s="100"/>
      <c r="AB1451" s="100"/>
      <c r="AC1451" s="100"/>
      <c r="AD1451" s="100"/>
      <c r="AE1451" s="100"/>
      <c r="AG1451" s="101"/>
      <c r="AN1451" s="100"/>
      <c r="AO1451" s="100"/>
      <c r="AP1451" s="100"/>
      <c r="AQ1451" s="100"/>
      <c r="AR1451" s="100"/>
      <c r="AS1451" s="100"/>
      <c r="AT1451" s="100"/>
      <c r="AU1451" s="100"/>
    </row>
    <row r="1452" spans="27:64">
      <c r="AA1452" s="100"/>
      <c r="AB1452" s="100"/>
      <c r="AC1452" s="100"/>
      <c r="AD1452" s="100"/>
      <c r="AE1452" s="100"/>
      <c r="AG1452" s="101"/>
      <c r="AN1452" s="100"/>
      <c r="AO1452" s="100"/>
      <c r="AP1452" s="100"/>
      <c r="AQ1452" s="100"/>
      <c r="AR1452" s="100"/>
      <c r="AS1452" s="100"/>
      <c r="AT1452" s="100"/>
      <c r="AU1452" s="100"/>
      <c r="AV1452" s="100"/>
      <c r="AW1452" s="65"/>
      <c r="AX1452" s="102"/>
    </row>
    <row r="1453" spans="27:64">
      <c r="AA1453" s="100"/>
      <c r="AB1453" s="100"/>
      <c r="AC1453" s="100"/>
      <c r="AD1453" s="100"/>
      <c r="AE1453" s="100"/>
      <c r="AG1453" s="101"/>
      <c r="AN1453" s="100"/>
      <c r="AO1453" s="100"/>
      <c r="AP1453" s="100"/>
      <c r="AQ1453" s="100"/>
      <c r="AR1453" s="100"/>
      <c r="AS1453" s="100"/>
      <c r="AT1453" s="100"/>
      <c r="AU1453" s="100"/>
      <c r="AV1453" s="100"/>
      <c r="AW1453" s="65"/>
      <c r="AX1453" s="102"/>
      <c r="AY1453" s="100"/>
      <c r="AZ1453" s="100"/>
      <c r="BA1453" s="100"/>
      <c r="BB1453" s="100"/>
      <c r="BC1453" s="100"/>
      <c r="BD1453" s="100"/>
      <c r="BE1453" s="100"/>
      <c r="BF1453" s="100"/>
      <c r="BG1453" s="100"/>
      <c r="BH1453" s="100"/>
      <c r="BI1453" s="100"/>
      <c r="BJ1453" s="100"/>
      <c r="BK1453" s="100"/>
      <c r="BL1453" s="100"/>
    </row>
    <row r="1454" spans="27:64">
      <c r="AA1454" s="100"/>
      <c r="AB1454" s="100"/>
      <c r="AC1454" s="100"/>
      <c r="AD1454" s="100"/>
      <c r="AE1454" s="100"/>
      <c r="AG1454" s="101"/>
      <c r="AN1454" s="100"/>
      <c r="AO1454" s="100"/>
      <c r="AP1454" s="100"/>
      <c r="AQ1454" s="100"/>
      <c r="AR1454" s="100"/>
      <c r="AS1454" s="100"/>
      <c r="AT1454" s="100"/>
      <c r="AU1454" s="100"/>
      <c r="AV1454" s="100"/>
      <c r="AW1454" s="100"/>
      <c r="AX1454" s="102"/>
      <c r="AY1454" s="100"/>
      <c r="AZ1454" s="100"/>
      <c r="BA1454" s="100"/>
      <c r="BB1454" s="100"/>
      <c r="BC1454" s="100"/>
      <c r="BD1454" s="100"/>
      <c r="BE1454" s="100"/>
      <c r="BF1454" s="100"/>
      <c r="BG1454" s="100"/>
      <c r="BH1454" s="100"/>
      <c r="BI1454" s="100"/>
      <c r="BJ1454" s="100"/>
      <c r="BK1454" s="100"/>
      <c r="BL1454" s="100"/>
    </row>
    <row r="1455" spans="27:64">
      <c r="AA1455" s="100"/>
      <c r="AB1455" s="100"/>
      <c r="AC1455" s="100"/>
      <c r="AD1455" s="100"/>
      <c r="AE1455" s="100"/>
      <c r="AG1455" s="101"/>
      <c r="AN1455" s="100"/>
      <c r="AO1455" s="100"/>
      <c r="AP1455" s="100"/>
      <c r="AQ1455" s="100"/>
      <c r="AR1455" s="100"/>
      <c r="AS1455" s="100"/>
      <c r="AT1455" s="100"/>
      <c r="AU1455" s="100"/>
      <c r="AV1455" s="100"/>
      <c r="AW1455" s="100"/>
      <c r="AX1455" s="102"/>
      <c r="AY1455" s="100"/>
      <c r="AZ1455" s="100"/>
      <c r="BA1455" s="100"/>
      <c r="BB1455" s="100"/>
      <c r="BC1455" s="100"/>
      <c r="BD1455" s="100"/>
      <c r="BE1455" s="100"/>
      <c r="BF1455" s="100"/>
      <c r="BG1455" s="100"/>
      <c r="BH1455" s="100"/>
      <c r="BI1455" s="100"/>
      <c r="BJ1455" s="100"/>
      <c r="BK1455" s="100"/>
      <c r="BL1455" s="100"/>
    </row>
    <row r="1456" spans="27:64">
      <c r="AA1456" s="100"/>
      <c r="AB1456" s="100"/>
      <c r="AC1456" s="100"/>
      <c r="AD1456" s="100"/>
      <c r="AE1456" s="100"/>
      <c r="AG1456" s="101"/>
      <c r="AN1456" s="100"/>
      <c r="AO1456" s="100"/>
      <c r="AP1456" s="100"/>
      <c r="AQ1456" s="100"/>
      <c r="AR1456" s="100"/>
      <c r="AS1456" s="100"/>
      <c r="AT1456" s="100"/>
      <c r="AU1456" s="100"/>
    </row>
    <row r="1457" spans="27:64">
      <c r="AA1457" s="100"/>
      <c r="AB1457" s="100"/>
      <c r="AC1457" s="100"/>
      <c r="AD1457" s="100"/>
      <c r="AE1457" s="100"/>
      <c r="AG1457" s="101"/>
      <c r="AN1457" s="100"/>
      <c r="AO1457" s="100"/>
      <c r="AP1457" s="100"/>
      <c r="AQ1457" s="100"/>
      <c r="AR1457" s="100"/>
      <c r="AS1457" s="100"/>
      <c r="AT1457" s="100"/>
      <c r="AU1457" s="100"/>
    </row>
    <row r="1458" spans="27:64">
      <c r="AA1458" s="100"/>
      <c r="AB1458" s="100"/>
      <c r="AC1458" s="100"/>
      <c r="AD1458" s="100"/>
      <c r="AE1458" s="100"/>
      <c r="AG1458" s="101"/>
      <c r="AN1458" s="100"/>
      <c r="AO1458" s="100"/>
      <c r="AP1458" s="100"/>
      <c r="AQ1458" s="100"/>
      <c r="AR1458" s="100"/>
      <c r="AS1458" s="100"/>
      <c r="AT1458" s="100"/>
      <c r="AU1458" s="100"/>
      <c r="AV1458" s="100"/>
      <c r="AW1458" s="65"/>
      <c r="AX1458" s="102"/>
      <c r="AY1458" s="100"/>
      <c r="AZ1458" s="100"/>
      <c r="BA1458" s="100"/>
      <c r="BB1458" s="100"/>
      <c r="BC1458" s="100"/>
      <c r="BD1458" s="100"/>
      <c r="BE1458" s="100"/>
      <c r="BF1458" s="100"/>
      <c r="BG1458" s="100"/>
      <c r="BH1458" s="100"/>
      <c r="BI1458" s="100"/>
      <c r="BJ1458" s="100"/>
      <c r="BK1458" s="100"/>
      <c r="BL1458" s="100"/>
    </row>
    <row r="1459" spans="27:64">
      <c r="AA1459" s="100"/>
      <c r="AB1459" s="100"/>
      <c r="AC1459" s="100"/>
      <c r="AD1459" s="100"/>
      <c r="AE1459" s="100"/>
      <c r="AG1459" s="101"/>
      <c r="AN1459" s="100"/>
      <c r="AO1459" s="100"/>
      <c r="AP1459" s="100"/>
      <c r="AQ1459" s="100"/>
      <c r="AR1459" s="100"/>
      <c r="AS1459" s="100"/>
      <c r="AT1459" s="100"/>
      <c r="AU1459" s="100"/>
      <c r="AV1459" s="100"/>
      <c r="AW1459" s="100"/>
      <c r="AX1459" s="100"/>
      <c r="AY1459" s="100"/>
      <c r="AZ1459" s="100"/>
      <c r="BA1459" s="100"/>
      <c r="BB1459" s="100"/>
      <c r="BC1459" s="100"/>
      <c r="BD1459" s="100"/>
      <c r="BE1459" s="100"/>
      <c r="BF1459" s="100"/>
      <c r="BG1459" s="100"/>
      <c r="BH1459" s="100"/>
      <c r="BI1459" s="100"/>
      <c r="BJ1459" s="100"/>
      <c r="BK1459" s="100"/>
      <c r="BL1459" s="100"/>
    </row>
    <row r="1460" spans="27:64">
      <c r="AA1460" s="100"/>
      <c r="AB1460" s="100"/>
      <c r="AC1460" s="100"/>
      <c r="AD1460" s="100"/>
      <c r="AE1460" s="100"/>
      <c r="AG1460" s="101"/>
      <c r="AN1460" s="100"/>
      <c r="AO1460" s="100"/>
      <c r="AP1460" s="100"/>
      <c r="AQ1460" s="100"/>
      <c r="AR1460" s="100"/>
      <c r="AS1460" s="100"/>
      <c r="AT1460" s="100"/>
      <c r="AU1460" s="100"/>
      <c r="AV1460" s="100"/>
      <c r="AW1460" s="100"/>
      <c r="AX1460" s="102"/>
      <c r="AY1460" s="100"/>
      <c r="AZ1460" s="100"/>
      <c r="BA1460" s="100"/>
      <c r="BB1460" s="100"/>
      <c r="BC1460" s="100"/>
      <c r="BD1460" s="100"/>
      <c r="BE1460" s="100"/>
      <c r="BF1460" s="100"/>
      <c r="BG1460" s="100"/>
      <c r="BH1460" s="100"/>
      <c r="BI1460" s="100"/>
      <c r="BJ1460" s="100"/>
      <c r="BK1460" s="100"/>
      <c r="BL1460" s="100"/>
    </row>
    <row r="1461" spans="27:64">
      <c r="AA1461" s="100"/>
      <c r="AB1461" s="100"/>
      <c r="AC1461" s="100"/>
      <c r="AD1461" s="100"/>
      <c r="AE1461" s="100"/>
      <c r="AG1461" s="101"/>
      <c r="AN1461" s="100"/>
      <c r="AO1461" s="100"/>
      <c r="AP1461" s="100"/>
      <c r="AQ1461" s="100"/>
      <c r="AR1461" s="100"/>
      <c r="AS1461" s="100"/>
      <c r="AT1461" s="100"/>
      <c r="AU1461" s="100"/>
    </row>
    <row r="1462" spans="27:64">
      <c r="AA1462" s="100"/>
      <c r="AB1462" s="100"/>
      <c r="AC1462" s="100"/>
      <c r="AD1462" s="100"/>
      <c r="AE1462" s="100"/>
      <c r="AG1462" s="101"/>
      <c r="AN1462" s="100"/>
      <c r="AO1462" s="100"/>
      <c r="AP1462" s="100"/>
      <c r="AQ1462" s="100"/>
      <c r="AR1462" s="100"/>
      <c r="AS1462" s="100"/>
      <c r="AT1462" s="100"/>
      <c r="AU1462" s="100"/>
      <c r="AV1462" s="100"/>
      <c r="AW1462" s="100"/>
      <c r="AX1462" s="100"/>
      <c r="AY1462" s="100"/>
      <c r="AZ1462" s="100"/>
      <c r="BA1462" s="100"/>
      <c r="BB1462" s="100"/>
      <c r="BC1462" s="100"/>
      <c r="BD1462" s="100"/>
      <c r="BE1462" s="100"/>
      <c r="BF1462" s="100"/>
      <c r="BG1462" s="100"/>
      <c r="BH1462" s="100"/>
      <c r="BI1462" s="100"/>
      <c r="BJ1462" s="100"/>
      <c r="BK1462" s="100"/>
      <c r="BL1462" s="100"/>
    </row>
    <row r="1463" spans="27:64">
      <c r="AA1463" s="100"/>
      <c r="AB1463" s="100"/>
      <c r="AC1463" s="100"/>
      <c r="AD1463" s="100"/>
      <c r="AE1463" s="100"/>
      <c r="AG1463" s="101"/>
      <c r="AN1463" s="100"/>
      <c r="AO1463" s="100"/>
      <c r="AP1463" s="100"/>
      <c r="AQ1463" s="100"/>
      <c r="AR1463" s="100"/>
      <c r="AS1463" s="100"/>
      <c r="AT1463" s="100"/>
      <c r="AU1463" s="100"/>
      <c r="AV1463" s="100"/>
      <c r="AW1463" s="65"/>
      <c r="AX1463" s="71"/>
    </row>
    <row r="1464" spans="27:64">
      <c r="AA1464" s="100"/>
      <c r="AB1464" s="100"/>
      <c r="AC1464" s="100"/>
      <c r="AD1464" s="100"/>
      <c r="AE1464" s="100"/>
      <c r="AG1464" s="101"/>
      <c r="AN1464" s="100"/>
      <c r="AO1464" s="100"/>
      <c r="AP1464" s="100"/>
      <c r="AQ1464" s="100"/>
      <c r="AR1464" s="100"/>
      <c r="AS1464" s="100"/>
      <c r="AT1464" s="100"/>
      <c r="AU1464" s="100"/>
      <c r="AV1464" s="100"/>
      <c r="AW1464" s="65"/>
      <c r="AX1464" s="71"/>
    </row>
    <row r="1465" spans="27:64">
      <c r="AA1465" s="100"/>
      <c r="AB1465" s="100"/>
      <c r="AC1465" s="100"/>
      <c r="AD1465" s="100"/>
      <c r="AE1465" s="100"/>
      <c r="AG1465" s="101"/>
      <c r="AN1465" s="100"/>
      <c r="AO1465" s="100"/>
      <c r="AP1465" s="100"/>
      <c r="AQ1465" s="100"/>
      <c r="AR1465" s="100"/>
      <c r="AS1465" s="100"/>
      <c r="AT1465" s="100"/>
      <c r="AU1465" s="100"/>
      <c r="AV1465" s="100"/>
      <c r="AW1465" s="65"/>
      <c r="AX1465" s="71"/>
    </row>
    <row r="1466" spans="27:64">
      <c r="AA1466" s="100"/>
      <c r="AB1466" s="100"/>
      <c r="AC1466" s="100"/>
      <c r="AD1466" s="100"/>
      <c r="AE1466" s="100"/>
      <c r="AG1466" s="101"/>
      <c r="AN1466" s="100"/>
      <c r="AO1466" s="100"/>
      <c r="AP1466" s="100"/>
      <c r="AQ1466" s="100"/>
      <c r="AR1466" s="100"/>
      <c r="AS1466" s="100"/>
      <c r="AT1466" s="100"/>
      <c r="AU1466" s="100"/>
      <c r="AV1466" s="100"/>
      <c r="AW1466" s="100"/>
      <c r="AX1466" s="100"/>
      <c r="AY1466" s="100"/>
      <c r="AZ1466" s="100"/>
      <c r="BA1466" s="100"/>
      <c r="BB1466" s="100"/>
      <c r="BC1466" s="100"/>
      <c r="BD1466" s="100"/>
      <c r="BE1466" s="100"/>
      <c r="BF1466" s="100"/>
      <c r="BG1466" s="100"/>
      <c r="BH1466" s="100"/>
      <c r="BI1466" s="100"/>
      <c r="BJ1466" s="100"/>
      <c r="BK1466" s="100"/>
      <c r="BL1466" s="100"/>
    </row>
    <row r="1467" spans="27:64">
      <c r="AA1467" s="100"/>
      <c r="AB1467" s="100"/>
      <c r="AC1467" s="100"/>
      <c r="AD1467" s="100"/>
      <c r="AE1467" s="100"/>
      <c r="AG1467" s="101"/>
      <c r="AN1467" s="100"/>
      <c r="AO1467" s="100"/>
      <c r="AP1467" s="100"/>
      <c r="AQ1467" s="100"/>
      <c r="AR1467" s="100"/>
      <c r="AS1467" s="100"/>
      <c r="AT1467" s="100"/>
      <c r="AU1467" s="100"/>
      <c r="AV1467" s="100"/>
      <c r="AW1467" s="100"/>
      <c r="AX1467" s="100"/>
      <c r="AY1467" s="100"/>
      <c r="AZ1467" s="100"/>
      <c r="BA1467" s="100"/>
      <c r="BB1467" s="100"/>
      <c r="BC1467" s="100"/>
      <c r="BD1467" s="100"/>
      <c r="BE1467" s="100"/>
      <c r="BF1467" s="100"/>
      <c r="BG1467" s="100"/>
      <c r="BH1467" s="100"/>
      <c r="BI1467" s="100"/>
      <c r="BJ1467" s="100"/>
      <c r="BK1467" s="100"/>
      <c r="BL1467" s="100"/>
    </row>
    <row r="1468" spans="27:64">
      <c r="AA1468" s="100"/>
      <c r="AB1468" s="100"/>
      <c r="AC1468" s="100"/>
      <c r="AD1468" s="100"/>
      <c r="AE1468" s="100"/>
      <c r="AG1468" s="101"/>
      <c r="AN1468" s="100"/>
      <c r="AO1468" s="100"/>
      <c r="AP1468" s="100"/>
      <c r="AQ1468" s="100"/>
      <c r="AR1468" s="100"/>
      <c r="AS1468" s="100"/>
      <c r="AT1468" s="100"/>
      <c r="AU1468" s="100"/>
    </row>
    <row r="1469" spans="27:64">
      <c r="AA1469" s="100"/>
      <c r="AB1469" s="100"/>
      <c r="AC1469" s="100"/>
      <c r="AD1469" s="100"/>
      <c r="AE1469" s="100"/>
      <c r="AG1469" s="101"/>
      <c r="AN1469" s="100"/>
      <c r="AO1469" s="100"/>
      <c r="AP1469" s="100"/>
      <c r="AQ1469" s="100"/>
      <c r="AR1469" s="100"/>
      <c r="AS1469" s="100"/>
      <c r="AT1469" s="100"/>
      <c r="AU1469" s="100"/>
      <c r="AV1469" s="100"/>
      <c r="AW1469" s="100"/>
      <c r="AX1469" s="100"/>
      <c r="AY1469" s="100"/>
      <c r="AZ1469" s="100"/>
      <c r="BA1469" s="100"/>
      <c r="BB1469" s="100"/>
      <c r="BC1469" s="100"/>
      <c r="BD1469" s="100"/>
      <c r="BE1469" s="100"/>
      <c r="BF1469" s="100"/>
      <c r="BG1469" s="100"/>
      <c r="BH1469" s="100"/>
      <c r="BI1469" s="100"/>
      <c r="BJ1469" s="100"/>
      <c r="BK1469" s="100"/>
      <c r="BL1469" s="100"/>
    </row>
    <row r="1470" spans="27:64">
      <c r="AA1470" s="100"/>
      <c r="AB1470" s="100"/>
      <c r="AC1470" s="100"/>
      <c r="AD1470" s="100"/>
      <c r="AE1470" s="100"/>
      <c r="AG1470" s="101"/>
      <c r="AN1470" s="100"/>
      <c r="AO1470" s="100"/>
      <c r="AP1470" s="100"/>
      <c r="AQ1470" s="100"/>
      <c r="AR1470" s="100"/>
      <c r="AS1470" s="100"/>
      <c r="AT1470" s="100"/>
      <c r="AU1470" s="100"/>
      <c r="AV1470" s="100"/>
    </row>
    <row r="1471" spans="27:64">
      <c r="AA1471" s="100"/>
      <c r="AB1471" s="100"/>
      <c r="AC1471" s="100"/>
      <c r="AD1471" s="100"/>
      <c r="AE1471" s="100"/>
      <c r="AG1471" s="101"/>
      <c r="AN1471" s="100"/>
      <c r="AO1471" s="100"/>
      <c r="AP1471" s="100"/>
      <c r="AQ1471" s="100"/>
      <c r="AR1471" s="100"/>
      <c r="AS1471" s="100"/>
      <c r="AT1471" s="100"/>
      <c r="AU1471" s="100"/>
      <c r="AV1471" s="100"/>
    </row>
    <row r="1472" spans="27:64">
      <c r="AA1472" s="100"/>
      <c r="AB1472" s="100"/>
      <c r="AC1472" s="100"/>
      <c r="AD1472" s="100"/>
      <c r="AE1472" s="100"/>
      <c r="AG1472" s="101"/>
      <c r="AN1472" s="100"/>
      <c r="AO1472" s="100"/>
      <c r="AP1472" s="100"/>
      <c r="AQ1472" s="100"/>
      <c r="AR1472" s="100"/>
      <c r="AS1472" s="100"/>
      <c r="AT1472" s="100"/>
      <c r="AU1472" s="100"/>
    </row>
    <row r="1473" spans="27:64">
      <c r="AA1473" s="100"/>
      <c r="AB1473" s="100"/>
      <c r="AC1473" s="100"/>
      <c r="AD1473" s="100"/>
      <c r="AE1473" s="100"/>
      <c r="AG1473" s="101"/>
      <c r="AN1473" s="100"/>
      <c r="AO1473" s="100"/>
      <c r="AP1473" s="100"/>
      <c r="AQ1473" s="100"/>
      <c r="AR1473" s="100"/>
      <c r="AS1473" s="100"/>
      <c r="AT1473" s="100"/>
      <c r="AU1473" s="100"/>
      <c r="AV1473" s="100"/>
      <c r="AW1473" s="65"/>
      <c r="AX1473" s="102"/>
      <c r="AY1473" s="100"/>
      <c r="AZ1473" s="100"/>
      <c r="BA1473" s="100"/>
      <c r="BB1473" s="100"/>
      <c r="BC1473" s="100"/>
      <c r="BD1473" s="100"/>
      <c r="BE1473" s="100"/>
      <c r="BF1473" s="100"/>
      <c r="BG1473" s="100"/>
      <c r="BH1473" s="100"/>
      <c r="BI1473" s="100"/>
      <c r="BJ1473" s="100"/>
      <c r="BK1473" s="100"/>
      <c r="BL1473" s="100"/>
    </row>
    <row r="1474" spans="27:64">
      <c r="AA1474" s="100"/>
      <c r="AB1474" s="100"/>
      <c r="AC1474" s="100"/>
      <c r="AD1474" s="100"/>
      <c r="AE1474" s="100"/>
      <c r="AG1474" s="101"/>
      <c r="AN1474" s="100"/>
      <c r="AO1474" s="100"/>
      <c r="AP1474" s="100"/>
      <c r="AQ1474" s="100"/>
      <c r="AR1474" s="100"/>
      <c r="AS1474" s="100"/>
      <c r="AT1474" s="100"/>
      <c r="AU1474" s="100"/>
      <c r="AV1474" s="100"/>
      <c r="AW1474" s="65"/>
      <c r="AX1474" s="102"/>
    </row>
    <row r="1475" spans="27:64">
      <c r="AA1475" s="100"/>
      <c r="AB1475" s="100"/>
      <c r="AC1475" s="100"/>
      <c r="AD1475" s="100"/>
      <c r="AE1475" s="100"/>
      <c r="AG1475" s="101"/>
      <c r="AN1475" s="100"/>
      <c r="AO1475" s="100"/>
      <c r="AP1475" s="100"/>
      <c r="AQ1475" s="100"/>
      <c r="AR1475" s="100"/>
      <c r="AS1475" s="100"/>
      <c r="AT1475" s="100"/>
      <c r="AU1475" s="100"/>
      <c r="AV1475" s="100"/>
      <c r="AW1475" s="65"/>
      <c r="AX1475" s="102"/>
    </row>
    <row r="1476" spans="27:64">
      <c r="AA1476" s="100"/>
      <c r="AB1476" s="100"/>
      <c r="AC1476" s="100"/>
      <c r="AD1476" s="100"/>
      <c r="AE1476" s="100"/>
      <c r="AG1476" s="101"/>
      <c r="AN1476" s="100"/>
      <c r="AO1476" s="100"/>
      <c r="AP1476" s="100"/>
      <c r="AQ1476" s="100"/>
      <c r="AR1476" s="100"/>
      <c r="AS1476" s="100"/>
      <c r="AT1476" s="100"/>
      <c r="AU1476" s="100"/>
      <c r="AV1476" s="100"/>
      <c r="AW1476" s="100"/>
      <c r="AX1476" s="102"/>
      <c r="AY1476" s="100"/>
      <c r="AZ1476" s="100"/>
      <c r="BA1476" s="100"/>
      <c r="BB1476" s="100"/>
      <c r="BC1476" s="100"/>
      <c r="BD1476" s="100"/>
      <c r="BE1476" s="100"/>
      <c r="BF1476" s="100"/>
      <c r="BG1476" s="100"/>
      <c r="BH1476" s="100"/>
      <c r="BI1476" s="100"/>
      <c r="BJ1476" s="100"/>
      <c r="BK1476" s="100"/>
      <c r="BL1476" s="100"/>
    </row>
    <row r="1477" spans="27:64">
      <c r="AA1477" s="100"/>
      <c r="AB1477" s="100"/>
      <c r="AC1477" s="100"/>
      <c r="AD1477" s="100"/>
      <c r="AE1477" s="100"/>
      <c r="AG1477" s="101"/>
      <c r="AN1477" s="100"/>
      <c r="AO1477" s="100"/>
      <c r="AP1477" s="100"/>
      <c r="AQ1477" s="100"/>
      <c r="AR1477" s="100"/>
      <c r="AS1477" s="100"/>
      <c r="AT1477" s="100"/>
      <c r="AU1477" s="100"/>
      <c r="AV1477" s="100"/>
      <c r="AW1477" s="100"/>
      <c r="AX1477" s="100"/>
      <c r="AY1477" s="100"/>
      <c r="AZ1477" s="100"/>
      <c r="BA1477" s="100"/>
      <c r="BB1477" s="100"/>
      <c r="BC1477" s="100"/>
      <c r="BD1477" s="100"/>
      <c r="BE1477" s="100"/>
      <c r="BF1477" s="100"/>
      <c r="BG1477" s="100"/>
      <c r="BH1477" s="100"/>
      <c r="BI1477" s="100"/>
      <c r="BJ1477" s="100"/>
      <c r="BK1477" s="100"/>
      <c r="BL1477" s="100"/>
    </row>
    <row r="1478" spans="27:64">
      <c r="AA1478" s="100"/>
      <c r="AB1478" s="100"/>
      <c r="AC1478" s="100"/>
      <c r="AD1478" s="100"/>
      <c r="AE1478" s="100"/>
      <c r="AG1478" s="101"/>
      <c r="AN1478" s="100"/>
      <c r="AO1478" s="100"/>
      <c r="AP1478" s="100"/>
      <c r="AQ1478" s="100"/>
      <c r="AR1478" s="100"/>
      <c r="AS1478" s="100"/>
      <c r="AT1478" s="100"/>
      <c r="AU1478" s="100"/>
      <c r="AV1478" s="100"/>
      <c r="AW1478" s="100"/>
      <c r="AX1478" s="100"/>
      <c r="AY1478" s="100"/>
      <c r="AZ1478" s="100"/>
      <c r="BA1478" s="100"/>
      <c r="BB1478" s="100"/>
      <c r="BC1478" s="100"/>
      <c r="BD1478" s="100"/>
      <c r="BE1478" s="100"/>
      <c r="BF1478" s="100"/>
      <c r="BG1478" s="100"/>
      <c r="BH1478" s="100"/>
      <c r="BI1478" s="100"/>
      <c r="BJ1478" s="100"/>
      <c r="BK1478" s="100"/>
      <c r="BL1478" s="100"/>
    </row>
    <row r="1479" spans="27:64">
      <c r="AA1479" s="100"/>
      <c r="AB1479" s="100"/>
      <c r="AC1479" s="100"/>
      <c r="AD1479" s="100"/>
      <c r="AE1479" s="100"/>
      <c r="AG1479" s="101"/>
      <c r="AN1479" s="100"/>
      <c r="AO1479" s="100"/>
      <c r="AP1479" s="100"/>
      <c r="AQ1479" s="100"/>
      <c r="AR1479" s="100"/>
      <c r="AS1479" s="100"/>
      <c r="AT1479" s="100"/>
      <c r="AU1479" s="100"/>
      <c r="AV1479" s="100"/>
      <c r="AW1479" s="100"/>
      <c r="AX1479" s="100"/>
      <c r="AY1479" s="100"/>
      <c r="AZ1479" s="100"/>
      <c r="BA1479" s="100"/>
      <c r="BB1479" s="100"/>
      <c r="BC1479" s="100"/>
      <c r="BD1479" s="100"/>
      <c r="BE1479" s="100"/>
      <c r="BF1479" s="100"/>
      <c r="BG1479" s="100"/>
      <c r="BH1479" s="100"/>
      <c r="BI1479" s="100"/>
      <c r="BJ1479" s="100"/>
      <c r="BK1479" s="100"/>
      <c r="BL1479" s="100"/>
    </row>
    <row r="1480" spans="27:64">
      <c r="AA1480" s="100"/>
      <c r="AB1480" s="100"/>
      <c r="AC1480" s="100"/>
      <c r="AD1480" s="100"/>
      <c r="AE1480" s="100"/>
      <c r="AG1480" s="101"/>
      <c r="AN1480" s="100"/>
      <c r="AO1480" s="100"/>
      <c r="AP1480" s="100"/>
      <c r="AQ1480" s="100"/>
      <c r="AR1480" s="100"/>
      <c r="AS1480" s="100"/>
      <c r="AT1480" s="100"/>
      <c r="AU1480" s="100"/>
      <c r="AV1480" s="100"/>
    </row>
    <row r="1481" spans="27:64">
      <c r="AA1481" s="100"/>
      <c r="AB1481" s="100"/>
      <c r="AC1481" s="100"/>
      <c r="AD1481" s="100"/>
      <c r="AE1481" s="100"/>
      <c r="AG1481" s="101"/>
      <c r="AN1481" s="100"/>
      <c r="AO1481" s="100"/>
      <c r="AP1481" s="100"/>
      <c r="AQ1481" s="100"/>
      <c r="AR1481" s="100"/>
      <c r="AS1481" s="100"/>
      <c r="AT1481" s="100"/>
      <c r="AU1481" s="100"/>
    </row>
    <row r="1482" spans="27:64">
      <c r="AA1482" s="100"/>
      <c r="AB1482" s="100"/>
      <c r="AC1482" s="100"/>
      <c r="AD1482" s="100"/>
      <c r="AE1482" s="100"/>
      <c r="AG1482" s="101"/>
      <c r="AN1482" s="100"/>
      <c r="AO1482" s="100"/>
      <c r="AP1482" s="100"/>
      <c r="AQ1482" s="100"/>
      <c r="AR1482" s="100"/>
      <c r="AS1482" s="100"/>
      <c r="AT1482" s="100"/>
      <c r="AU1482" s="100"/>
    </row>
    <row r="1483" spans="27:64">
      <c r="AA1483" s="100"/>
      <c r="AB1483" s="100"/>
      <c r="AC1483" s="100"/>
      <c r="AD1483" s="100"/>
      <c r="AE1483" s="100"/>
      <c r="AG1483" s="101"/>
      <c r="AN1483" s="100"/>
      <c r="AO1483" s="100"/>
      <c r="AP1483" s="100"/>
      <c r="AQ1483" s="100"/>
      <c r="AR1483" s="100"/>
      <c r="AS1483" s="100"/>
      <c r="AT1483" s="100"/>
      <c r="AU1483" s="100"/>
      <c r="AV1483" s="100"/>
      <c r="AW1483" s="65"/>
      <c r="AX1483" s="71"/>
    </row>
    <row r="1484" spans="27:64">
      <c r="AA1484" s="100"/>
      <c r="AB1484" s="100"/>
      <c r="AC1484" s="100"/>
      <c r="AD1484" s="100"/>
      <c r="AE1484" s="100"/>
      <c r="AG1484" s="101"/>
      <c r="AN1484" s="100"/>
      <c r="AO1484" s="100"/>
      <c r="AP1484" s="100"/>
      <c r="AQ1484" s="100"/>
      <c r="AR1484" s="100"/>
      <c r="AS1484" s="100"/>
      <c r="AT1484" s="100"/>
      <c r="AU1484" s="100"/>
      <c r="AV1484" s="100"/>
      <c r="AW1484" s="100"/>
      <c r="AX1484" s="100"/>
      <c r="AY1484" s="100"/>
      <c r="AZ1484" s="100"/>
      <c r="BA1484" s="100"/>
      <c r="BB1484" s="100"/>
      <c r="BC1484" s="100"/>
      <c r="BD1484" s="100"/>
      <c r="BE1484" s="100"/>
      <c r="BF1484" s="100"/>
      <c r="BG1484" s="100"/>
      <c r="BH1484" s="100"/>
      <c r="BI1484" s="100"/>
      <c r="BJ1484" s="100"/>
      <c r="BK1484" s="100"/>
      <c r="BL1484" s="100"/>
    </row>
    <row r="1485" spans="27:64">
      <c r="AA1485" s="100"/>
      <c r="AB1485" s="100"/>
      <c r="AC1485" s="100"/>
      <c r="AD1485" s="100"/>
      <c r="AE1485" s="100"/>
      <c r="AG1485" s="101"/>
      <c r="AN1485" s="100"/>
      <c r="AO1485" s="100"/>
      <c r="AP1485" s="100"/>
      <c r="AQ1485" s="100"/>
      <c r="AR1485" s="100"/>
      <c r="AS1485" s="100"/>
      <c r="AT1485" s="100"/>
      <c r="AU1485" s="100"/>
      <c r="AV1485" s="100"/>
      <c r="AW1485" s="100"/>
      <c r="AX1485" s="100"/>
      <c r="AY1485" s="100"/>
      <c r="AZ1485" s="100"/>
      <c r="BA1485" s="100"/>
      <c r="BB1485" s="100"/>
      <c r="BC1485" s="100"/>
      <c r="BD1485" s="100"/>
      <c r="BE1485" s="100"/>
      <c r="BF1485" s="100"/>
      <c r="BG1485" s="100"/>
      <c r="BH1485" s="100"/>
      <c r="BI1485" s="100"/>
      <c r="BJ1485" s="100"/>
      <c r="BK1485" s="100"/>
      <c r="BL1485" s="100"/>
    </row>
    <row r="1486" spans="27:64">
      <c r="AA1486" s="100"/>
      <c r="AB1486" s="100"/>
      <c r="AC1486" s="100"/>
      <c r="AD1486" s="100"/>
      <c r="AE1486" s="100"/>
      <c r="AG1486" s="101"/>
      <c r="AN1486" s="100"/>
      <c r="AO1486" s="100"/>
      <c r="AP1486" s="100"/>
      <c r="AQ1486" s="100"/>
      <c r="AR1486" s="100"/>
      <c r="AS1486" s="100"/>
      <c r="AT1486" s="100"/>
      <c r="AU1486" s="100"/>
    </row>
    <row r="1487" spans="27:64">
      <c r="AA1487" s="100"/>
      <c r="AB1487" s="100"/>
      <c r="AC1487" s="100"/>
      <c r="AD1487" s="100"/>
      <c r="AE1487" s="100"/>
      <c r="AG1487" s="101"/>
      <c r="AN1487" s="100"/>
      <c r="AO1487" s="100"/>
      <c r="AP1487" s="100"/>
      <c r="AQ1487" s="100"/>
      <c r="AR1487" s="100"/>
      <c r="AS1487" s="100"/>
      <c r="AT1487" s="100"/>
      <c r="AU1487" s="100"/>
      <c r="AV1487" s="100"/>
      <c r="AW1487" s="65"/>
      <c r="AX1487" s="102"/>
    </row>
    <row r="1488" spans="27:64">
      <c r="AA1488" s="100"/>
      <c r="AB1488" s="100"/>
      <c r="AC1488" s="100"/>
      <c r="AD1488" s="100"/>
      <c r="AE1488" s="100"/>
      <c r="AG1488" s="101"/>
      <c r="AN1488" s="100"/>
      <c r="AO1488" s="100"/>
      <c r="AP1488" s="100"/>
      <c r="AQ1488" s="100"/>
      <c r="AR1488" s="100"/>
      <c r="AS1488" s="100"/>
      <c r="AT1488" s="100"/>
      <c r="AU1488" s="100"/>
      <c r="AV1488" s="100"/>
      <c r="AW1488" s="65"/>
      <c r="AX1488" s="71"/>
    </row>
    <row r="1489" spans="27:64">
      <c r="AA1489" s="100"/>
      <c r="AB1489" s="100"/>
      <c r="AC1489" s="100"/>
      <c r="AD1489" s="100"/>
      <c r="AE1489" s="100"/>
      <c r="AG1489" s="101"/>
      <c r="AN1489" s="100"/>
      <c r="AO1489" s="100"/>
      <c r="AP1489" s="100"/>
      <c r="AQ1489" s="100"/>
      <c r="AR1489" s="100"/>
      <c r="AS1489" s="100"/>
      <c r="AT1489" s="100"/>
      <c r="AU1489" s="100"/>
    </row>
    <row r="1490" spans="27:64">
      <c r="AA1490" s="100"/>
      <c r="AB1490" s="100"/>
      <c r="AC1490" s="100"/>
      <c r="AD1490" s="100"/>
      <c r="AE1490" s="100"/>
      <c r="AG1490" s="101"/>
      <c r="AN1490" s="100"/>
      <c r="AO1490" s="100"/>
      <c r="AP1490" s="100"/>
      <c r="AQ1490" s="100"/>
      <c r="AR1490" s="100"/>
      <c r="AS1490" s="100"/>
      <c r="AT1490" s="100"/>
      <c r="AU1490" s="100"/>
    </row>
    <row r="1491" spans="27:64">
      <c r="AA1491" s="100"/>
      <c r="AB1491" s="100"/>
      <c r="AC1491" s="100"/>
      <c r="AD1491" s="100"/>
      <c r="AE1491" s="100"/>
      <c r="AG1491" s="101"/>
      <c r="AN1491" s="100"/>
      <c r="AO1491" s="100"/>
      <c r="AP1491" s="100"/>
      <c r="AQ1491" s="100"/>
      <c r="AR1491" s="100"/>
      <c r="AS1491" s="100"/>
      <c r="AT1491" s="100"/>
      <c r="AU1491" s="100"/>
    </row>
    <row r="1492" spans="27:64">
      <c r="AA1492" s="100"/>
      <c r="AB1492" s="100"/>
      <c r="AC1492" s="100"/>
      <c r="AD1492" s="100"/>
      <c r="AE1492" s="100"/>
      <c r="AG1492" s="101"/>
      <c r="AN1492" s="100"/>
      <c r="AO1492" s="100"/>
      <c r="AP1492" s="100"/>
      <c r="AQ1492" s="100"/>
      <c r="AR1492" s="100"/>
      <c r="AS1492" s="100"/>
      <c r="AT1492" s="100"/>
      <c r="AU1492" s="100"/>
    </row>
    <row r="1493" spans="27:64">
      <c r="AA1493" s="100"/>
      <c r="AB1493" s="100"/>
      <c r="AC1493" s="100"/>
      <c r="AD1493" s="100"/>
      <c r="AE1493" s="100"/>
      <c r="AG1493" s="101"/>
      <c r="AN1493" s="100"/>
      <c r="AO1493" s="100"/>
      <c r="AP1493" s="100"/>
      <c r="AQ1493" s="100"/>
      <c r="AR1493" s="100"/>
      <c r="AS1493" s="100"/>
      <c r="AT1493" s="100"/>
      <c r="AU1493" s="100"/>
      <c r="AV1493" s="100"/>
      <c r="AW1493" s="100"/>
      <c r="AX1493" s="102"/>
      <c r="AY1493" s="100"/>
      <c r="AZ1493" s="100"/>
      <c r="BA1493" s="100"/>
      <c r="BB1493" s="100"/>
      <c r="BC1493" s="100"/>
      <c r="BD1493" s="100"/>
      <c r="BE1493" s="100"/>
      <c r="BF1493" s="100"/>
      <c r="BG1493" s="100"/>
      <c r="BH1493" s="100"/>
      <c r="BI1493" s="100"/>
      <c r="BJ1493" s="100"/>
      <c r="BK1493" s="100"/>
      <c r="BL1493" s="100"/>
    </row>
    <row r="1494" spans="27:64">
      <c r="AA1494" s="100"/>
      <c r="AB1494" s="100"/>
      <c r="AC1494" s="100"/>
      <c r="AD1494" s="100"/>
      <c r="AE1494" s="100"/>
      <c r="AG1494" s="101"/>
      <c r="AN1494" s="100"/>
      <c r="AO1494" s="100"/>
      <c r="AP1494" s="100"/>
      <c r="AQ1494" s="100"/>
      <c r="AR1494" s="100"/>
      <c r="AS1494" s="100"/>
      <c r="AT1494" s="100"/>
      <c r="AU1494" s="100"/>
    </row>
    <row r="1495" spans="27:64">
      <c r="AA1495" s="100"/>
      <c r="AB1495" s="100"/>
      <c r="AC1495" s="100"/>
      <c r="AD1495" s="100"/>
      <c r="AE1495" s="100"/>
      <c r="AG1495" s="101"/>
      <c r="AN1495" s="100"/>
      <c r="AO1495" s="100"/>
      <c r="AP1495" s="100"/>
      <c r="AQ1495" s="100"/>
      <c r="AR1495" s="100"/>
      <c r="AS1495" s="100"/>
      <c r="AT1495" s="100"/>
      <c r="AU1495" s="100"/>
      <c r="AV1495" s="100"/>
      <c r="AW1495" s="100"/>
      <c r="AX1495" s="102"/>
      <c r="AY1495" s="100"/>
      <c r="AZ1495" s="100"/>
      <c r="BA1495" s="100"/>
      <c r="BB1495" s="100"/>
      <c r="BC1495" s="100"/>
      <c r="BD1495" s="100"/>
      <c r="BE1495" s="100"/>
      <c r="BF1495" s="100"/>
      <c r="BG1495" s="100"/>
      <c r="BH1495" s="100"/>
      <c r="BI1495" s="100"/>
      <c r="BJ1495" s="100"/>
      <c r="BK1495" s="100"/>
      <c r="BL1495" s="100"/>
    </row>
    <row r="1496" spans="27:64">
      <c r="AA1496" s="100"/>
      <c r="AB1496" s="100"/>
      <c r="AC1496" s="100"/>
      <c r="AD1496" s="100"/>
      <c r="AE1496" s="100"/>
      <c r="AG1496" s="101"/>
      <c r="AN1496" s="100"/>
      <c r="AO1496" s="100"/>
      <c r="AP1496" s="100"/>
      <c r="AQ1496" s="100"/>
      <c r="AR1496" s="100"/>
      <c r="AS1496" s="100"/>
      <c r="AT1496" s="100"/>
      <c r="AU1496" s="100"/>
      <c r="AV1496" s="100"/>
      <c r="AW1496" s="65"/>
      <c r="AX1496" s="102"/>
    </row>
    <row r="1497" spans="27:64">
      <c r="AA1497" s="100"/>
      <c r="AB1497" s="100"/>
      <c r="AC1497" s="100"/>
      <c r="AD1497" s="100"/>
      <c r="AE1497" s="100"/>
      <c r="AG1497" s="101"/>
      <c r="AN1497" s="100"/>
      <c r="AO1497" s="100"/>
      <c r="AP1497" s="100"/>
      <c r="AQ1497" s="100"/>
      <c r="AR1497" s="100"/>
      <c r="AS1497" s="100"/>
      <c r="AT1497" s="100"/>
      <c r="AU1497" s="100"/>
      <c r="AV1497" s="100"/>
      <c r="AW1497" s="65"/>
      <c r="AX1497" s="71"/>
    </row>
    <row r="1498" spans="27:64">
      <c r="AA1498" s="100"/>
      <c r="AB1498" s="100"/>
      <c r="AC1498" s="100"/>
      <c r="AD1498" s="100"/>
      <c r="AE1498" s="100"/>
      <c r="AG1498" s="101"/>
      <c r="AN1498" s="100"/>
      <c r="AO1498" s="100"/>
      <c r="AP1498" s="100"/>
      <c r="AQ1498" s="100"/>
      <c r="AR1498" s="100"/>
      <c r="AS1498" s="100"/>
      <c r="AT1498" s="100"/>
      <c r="AU1498" s="100"/>
      <c r="AV1498" s="100"/>
      <c r="AW1498" s="65"/>
      <c r="AX1498" s="71"/>
    </row>
    <row r="1499" spans="27:64">
      <c r="AA1499" s="100"/>
      <c r="AB1499" s="100"/>
      <c r="AC1499" s="100"/>
      <c r="AD1499" s="100"/>
      <c r="AE1499" s="100"/>
      <c r="AG1499" s="101"/>
      <c r="AN1499" s="100"/>
      <c r="AO1499" s="100"/>
      <c r="AP1499" s="100"/>
      <c r="AQ1499" s="100"/>
      <c r="AR1499" s="100"/>
      <c r="AS1499" s="100"/>
      <c r="AT1499" s="100"/>
      <c r="AU1499" s="100"/>
      <c r="AV1499" s="100"/>
      <c r="AW1499" s="65"/>
      <c r="AX1499" s="102"/>
    </row>
    <row r="1500" spans="27:64">
      <c r="AA1500" s="100"/>
      <c r="AB1500" s="100"/>
      <c r="AC1500" s="100"/>
      <c r="AD1500" s="100"/>
      <c r="AE1500" s="100"/>
      <c r="AG1500" s="101"/>
      <c r="AN1500" s="100"/>
      <c r="AO1500" s="100"/>
      <c r="AP1500" s="100"/>
      <c r="AQ1500" s="100"/>
      <c r="AR1500" s="100"/>
      <c r="AS1500" s="100"/>
      <c r="AT1500" s="100"/>
      <c r="AU1500" s="100"/>
      <c r="AV1500" s="100"/>
      <c r="AW1500" s="100"/>
      <c r="AX1500" s="100"/>
      <c r="AY1500" s="100"/>
      <c r="AZ1500" s="100"/>
      <c r="BA1500" s="100"/>
      <c r="BB1500" s="100"/>
      <c r="BC1500" s="100"/>
      <c r="BD1500" s="100"/>
      <c r="BE1500" s="100"/>
      <c r="BF1500" s="100"/>
      <c r="BG1500" s="100"/>
      <c r="BH1500" s="100"/>
      <c r="BI1500" s="100"/>
      <c r="BJ1500" s="100"/>
      <c r="BK1500" s="100"/>
      <c r="BL1500" s="100"/>
    </row>
    <row r="1501" spans="27:64">
      <c r="AA1501" s="100"/>
      <c r="AB1501" s="100"/>
      <c r="AC1501" s="100"/>
      <c r="AD1501" s="100"/>
      <c r="AE1501" s="100"/>
      <c r="AG1501" s="101"/>
      <c r="AN1501" s="100"/>
      <c r="AO1501" s="100"/>
      <c r="AP1501" s="100"/>
      <c r="AQ1501" s="100"/>
      <c r="AR1501" s="100"/>
      <c r="AS1501" s="100"/>
      <c r="AT1501" s="100"/>
      <c r="AU1501" s="100"/>
      <c r="AV1501" s="100"/>
      <c r="AW1501" s="65"/>
      <c r="AX1501" s="71"/>
    </row>
    <row r="1502" spans="27:64">
      <c r="AA1502" s="100"/>
      <c r="AB1502" s="100"/>
      <c r="AC1502" s="100"/>
      <c r="AD1502" s="100"/>
      <c r="AE1502" s="100"/>
      <c r="AG1502" s="101"/>
      <c r="AN1502" s="100"/>
      <c r="AO1502" s="100"/>
      <c r="AP1502" s="100"/>
      <c r="AQ1502" s="100"/>
      <c r="AR1502" s="100"/>
      <c r="AS1502" s="100"/>
      <c r="AT1502" s="100"/>
      <c r="AU1502" s="100"/>
      <c r="AV1502" s="100"/>
      <c r="AW1502" s="65"/>
      <c r="AX1502" s="102"/>
    </row>
    <row r="1503" spans="27:64">
      <c r="AA1503" s="100"/>
      <c r="AB1503" s="100"/>
      <c r="AC1503" s="100"/>
      <c r="AD1503" s="100"/>
      <c r="AE1503" s="100"/>
      <c r="AG1503" s="101"/>
      <c r="AN1503" s="100"/>
      <c r="AO1503" s="100"/>
      <c r="AP1503" s="100"/>
      <c r="AQ1503" s="100"/>
      <c r="AR1503" s="100"/>
      <c r="AS1503" s="100"/>
      <c r="AT1503" s="100"/>
      <c r="AU1503" s="100"/>
      <c r="AV1503" s="100"/>
      <c r="AW1503" s="100"/>
      <c r="AX1503" s="100"/>
      <c r="AY1503" s="100"/>
      <c r="AZ1503" s="100"/>
      <c r="BA1503" s="100"/>
      <c r="BB1503" s="100"/>
      <c r="BC1503" s="100"/>
      <c r="BD1503" s="100"/>
      <c r="BE1503" s="100"/>
      <c r="BF1503" s="100"/>
      <c r="BG1503" s="100"/>
      <c r="BH1503" s="100"/>
      <c r="BI1503" s="100"/>
      <c r="BJ1503" s="100"/>
      <c r="BK1503" s="100"/>
      <c r="BL1503" s="100"/>
    </row>
    <row r="1504" spans="27:64">
      <c r="AA1504" s="100"/>
      <c r="AB1504" s="100"/>
      <c r="AC1504" s="100"/>
      <c r="AD1504" s="100"/>
      <c r="AE1504" s="100"/>
      <c r="AG1504" s="101"/>
      <c r="AN1504" s="100"/>
      <c r="AO1504" s="100"/>
      <c r="AP1504" s="100"/>
      <c r="AQ1504" s="100"/>
      <c r="AR1504" s="100"/>
      <c r="AS1504" s="100"/>
      <c r="AT1504" s="100"/>
      <c r="AU1504" s="100"/>
      <c r="AV1504" s="100"/>
      <c r="AW1504" s="65"/>
      <c r="AX1504" s="71"/>
    </row>
    <row r="1505" spans="27:64">
      <c r="AA1505" s="100"/>
      <c r="AB1505" s="100"/>
      <c r="AC1505" s="100"/>
      <c r="AD1505" s="100"/>
      <c r="AE1505" s="100"/>
      <c r="AG1505" s="101"/>
      <c r="AN1505" s="100"/>
      <c r="AO1505" s="100"/>
      <c r="AP1505" s="100"/>
      <c r="AQ1505" s="100"/>
      <c r="AR1505" s="100"/>
      <c r="AS1505" s="100"/>
      <c r="AT1505" s="100"/>
      <c r="AU1505" s="100"/>
      <c r="AV1505" s="100"/>
      <c r="AW1505" s="65"/>
      <c r="AX1505" s="71"/>
    </row>
    <row r="1506" spans="27:64">
      <c r="AA1506" s="100"/>
      <c r="AB1506" s="100"/>
      <c r="AC1506" s="100"/>
      <c r="AD1506" s="100"/>
      <c r="AE1506" s="100"/>
      <c r="AG1506" s="101"/>
      <c r="AN1506" s="100"/>
      <c r="AO1506" s="100"/>
      <c r="AP1506" s="100"/>
      <c r="AQ1506" s="100"/>
      <c r="AR1506" s="100"/>
      <c r="AS1506" s="100"/>
      <c r="AT1506" s="100"/>
      <c r="AU1506" s="100"/>
      <c r="AV1506" s="100"/>
      <c r="AW1506" s="65"/>
      <c r="AX1506" s="102"/>
      <c r="AY1506" s="100"/>
      <c r="AZ1506" s="100"/>
      <c r="BA1506" s="100"/>
      <c r="BB1506" s="100"/>
      <c r="BC1506" s="100"/>
      <c r="BD1506" s="100"/>
      <c r="BE1506" s="100"/>
      <c r="BF1506" s="100"/>
      <c r="BG1506" s="100"/>
      <c r="BH1506" s="100"/>
      <c r="BI1506" s="100"/>
      <c r="BJ1506" s="100"/>
      <c r="BK1506" s="100"/>
      <c r="BL1506" s="100"/>
    </row>
    <row r="1507" spans="27:64">
      <c r="AA1507" s="100"/>
      <c r="AB1507" s="100"/>
      <c r="AC1507" s="100"/>
      <c r="AD1507" s="100"/>
      <c r="AE1507" s="100"/>
      <c r="AG1507" s="101"/>
      <c r="AN1507" s="100"/>
      <c r="AO1507" s="100"/>
      <c r="AP1507" s="100"/>
      <c r="AQ1507" s="100"/>
      <c r="AR1507" s="100"/>
      <c r="AS1507" s="100"/>
      <c r="AT1507" s="100"/>
      <c r="AU1507" s="100"/>
      <c r="AV1507" s="100"/>
      <c r="AW1507" s="65"/>
      <c r="AX1507" s="71"/>
    </row>
    <row r="1508" spans="27:64">
      <c r="AA1508" s="100"/>
      <c r="AB1508" s="100"/>
      <c r="AC1508" s="100"/>
      <c r="AD1508" s="100"/>
      <c r="AE1508" s="100"/>
      <c r="AG1508" s="101"/>
      <c r="AN1508" s="100"/>
      <c r="AO1508" s="100"/>
      <c r="AP1508" s="100"/>
      <c r="AQ1508" s="100"/>
      <c r="AR1508" s="100"/>
      <c r="AS1508" s="100"/>
      <c r="AT1508" s="100"/>
      <c r="AU1508" s="100"/>
      <c r="AV1508" s="100"/>
      <c r="AW1508" s="65"/>
      <c r="AX1508" s="102"/>
      <c r="AY1508" s="100"/>
      <c r="AZ1508" s="100"/>
      <c r="BA1508" s="100"/>
      <c r="BB1508" s="100"/>
      <c r="BC1508" s="100"/>
      <c r="BD1508" s="100"/>
      <c r="BE1508" s="100"/>
      <c r="BF1508" s="100"/>
      <c r="BG1508" s="100"/>
      <c r="BH1508" s="100"/>
      <c r="BI1508" s="100"/>
      <c r="BJ1508" s="100"/>
      <c r="BK1508" s="100"/>
      <c r="BL1508" s="100"/>
    </row>
    <row r="1509" spans="27:64">
      <c r="AA1509" s="100"/>
      <c r="AB1509" s="100"/>
      <c r="AC1509" s="100"/>
      <c r="AD1509" s="100"/>
      <c r="AE1509" s="100"/>
      <c r="AG1509" s="101"/>
      <c r="AN1509" s="100"/>
      <c r="AO1509" s="100"/>
      <c r="AP1509" s="100"/>
      <c r="AQ1509" s="100"/>
      <c r="AR1509" s="100"/>
      <c r="AS1509" s="100"/>
      <c r="AT1509" s="100"/>
      <c r="AU1509" s="100"/>
    </row>
    <row r="1510" spans="27:64">
      <c r="AA1510" s="100"/>
      <c r="AB1510" s="100"/>
      <c r="AC1510" s="100"/>
      <c r="AD1510" s="100"/>
      <c r="AE1510" s="100"/>
      <c r="AG1510" s="101"/>
      <c r="AN1510" s="100"/>
      <c r="AO1510" s="100"/>
      <c r="AP1510" s="100"/>
      <c r="AQ1510" s="100"/>
      <c r="AR1510" s="100"/>
      <c r="AS1510" s="100"/>
      <c r="AT1510" s="100"/>
      <c r="AU1510" s="100"/>
      <c r="AV1510" s="100"/>
      <c r="AW1510" s="65"/>
      <c r="AX1510" s="102"/>
    </row>
    <row r="1511" spans="27:64">
      <c r="AA1511" s="100"/>
      <c r="AB1511" s="100"/>
      <c r="AC1511" s="100"/>
      <c r="AD1511" s="100"/>
      <c r="AE1511" s="100"/>
      <c r="AG1511" s="101"/>
      <c r="AN1511" s="100"/>
      <c r="AO1511" s="100"/>
      <c r="AP1511" s="100"/>
      <c r="AQ1511" s="100"/>
      <c r="AR1511" s="100"/>
      <c r="AS1511" s="100"/>
      <c r="AT1511" s="100"/>
      <c r="AU1511" s="100"/>
    </row>
    <row r="1512" spans="27:64">
      <c r="AA1512" s="100"/>
      <c r="AB1512" s="100"/>
      <c r="AC1512" s="100"/>
      <c r="AD1512" s="100"/>
      <c r="AE1512" s="100"/>
      <c r="AG1512" s="101"/>
      <c r="AN1512" s="100"/>
      <c r="AO1512" s="100"/>
      <c r="AP1512" s="100"/>
      <c r="AQ1512" s="100"/>
      <c r="AR1512" s="100"/>
      <c r="AS1512" s="100"/>
      <c r="AT1512" s="100"/>
      <c r="AU1512" s="100"/>
      <c r="AV1512" s="100"/>
      <c r="AW1512" s="65"/>
      <c r="AX1512" s="71"/>
    </row>
    <row r="1513" spans="27:64">
      <c r="AA1513" s="100"/>
      <c r="AB1513" s="100"/>
      <c r="AC1513" s="100"/>
      <c r="AD1513" s="100"/>
      <c r="AE1513" s="100"/>
      <c r="AG1513" s="101"/>
      <c r="AN1513" s="100"/>
      <c r="AO1513" s="100"/>
      <c r="AP1513" s="100"/>
      <c r="AQ1513" s="100"/>
      <c r="AR1513" s="100"/>
      <c r="AS1513" s="100"/>
      <c r="AT1513" s="100"/>
      <c r="AU1513" s="100"/>
      <c r="AV1513" s="100"/>
      <c r="AW1513" s="100"/>
      <c r="AX1513" s="100"/>
      <c r="AY1513" s="100"/>
      <c r="AZ1513" s="100"/>
      <c r="BA1513" s="100"/>
      <c r="BB1513" s="100"/>
      <c r="BC1513" s="100"/>
      <c r="BD1513" s="100"/>
      <c r="BE1513" s="100"/>
      <c r="BF1513" s="100"/>
      <c r="BG1513" s="100"/>
      <c r="BH1513" s="100"/>
      <c r="BI1513" s="100"/>
      <c r="BJ1513" s="100"/>
      <c r="BK1513" s="100"/>
      <c r="BL1513" s="100"/>
    </row>
    <row r="1514" spans="27:64">
      <c r="AA1514" s="100"/>
      <c r="AB1514" s="100"/>
      <c r="AC1514" s="100"/>
      <c r="AD1514" s="100"/>
      <c r="AE1514" s="100"/>
      <c r="AG1514" s="101"/>
      <c r="AN1514" s="100"/>
      <c r="AO1514" s="100"/>
      <c r="AP1514" s="100"/>
      <c r="AQ1514" s="100"/>
      <c r="AR1514" s="100"/>
      <c r="AS1514" s="100"/>
      <c r="AT1514" s="100"/>
      <c r="AU1514" s="100"/>
    </row>
    <row r="1515" spans="27:64">
      <c r="AA1515" s="100"/>
      <c r="AB1515" s="100"/>
      <c r="AC1515" s="100"/>
      <c r="AD1515" s="100"/>
      <c r="AE1515" s="100"/>
      <c r="AG1515" s="101"/>
      <c r="AN1515" s="100"/>
      <c r="AO1515" s="100"/>
      <c r="AP1515" s="100"/>
      <c r="AQ1515" s="100"/>
      <c r="AR1515" s="100"/>
      <c r="AS1515" s="100"/>
      <c r="AT1515" s="100"/>
      <c r="AU1515" s="100"/>
      <c r="AV1515" s="100"/>
      <c r="AW1515" s="65"/>
      <c r="AX1515" s="102"/>
    </row>
    <row r="1516" spans="27:64">
      <c r="AA1516" s="100"/>
      <c r="AB1516" s="100"/>
      <c r="AC1516" s="100"/>
      <c r="AD1516" s="100"/>
      <c r="AE1516" s="100"/>
      <c r="AG1516" s="101"/>
      <c r="AN1516" s="100"/>
      <c r="AO1516" s="100"/>
      <c r="AP1516" s="100"/>
      <c r="AQ1516" s="100"/>
      <c r="AR1516" s="100"/>
      <c r="AS1516" s="100"/>
      <c r="AT1516" s="100"/>
      <c r="AU1516" s="100"/>
      <c r="AV1516" s="100"/>
      <c r="AW1516" s="100"/>
      <c r="AX1516" s="100"/>
      <c r="AY1516" s="100"/>
      <c r="AZ1516" s="100"/>
      <c r="BA1516" s="100"/>
      <c r="BB1516" s="100"/>
      <c r="BC1516" s="100"/>
      <c r="BD1516" s="100"/>
      <c r="BE1516" s="100"/>
      <c r="BF1516" s="100"/>
      <c r="BG1516" s="100"/>
      <c r="BH1516" s="100"/>
      <c r="BI1516" s="100"/>
      <c r="BJ1516" s="100"/>
      <c r="BK1516" s="100"/>
      <c r="BL1516" s="100"/>
    </row>
    <row r="1517" spans="27:64">
      <c r="AA1517" s="100"/>
      <c r="AB1517" s="100"/>
      <c r="AC1517" s="100"/>
      <c r="AD1517" s="100"/>
      <c r="AE1517" s="100"/>
      <c r="AG1517" s="101"/>
      <c r="AN1517" s="100"/>
      <c r="AO1517" s="100"/>
      <c r="AP1517" s="100"/>
      <c r="AQ1517" s="100"/>
      <c r="AR1517" s="100"/>
      <c r="AS1517" s="100"/>
      <c r="AT1517" s="100"/>
      <c r="AU1517" s="100"/>
      <c r="AV1517" s="100"/>
      <c r="AW1517" s="100"/>
      <c r="AX1517" s="102"/>
      <c r="AY1517" s="100"/>
      <c r="AZ1517" s="100"/>
      <c r="BA1517" s="100"/>
      <c r="BB1517" s="100"/>
      <c r="BC1517" s="100"/>
      <c r="BD1517" s="100"/>
      <c r="BE1517" s="100"/>
      <c r="BF1517" s="100"/>
      <c r="BG1517" s="100"/>
      <c r="BH1517" s="100"/>
      <c r="BI1517" s="100"/>
      <c r="BJ1517" s="100"/>
      <c r="BK1517" s="100"/>
      <c r="BL1517" s="100"/>
    </row>
    <row r="1518" spans="27:64">
      <c r="AA1518" s="100"/>
      <c r="AB1518" s="100"/>
      <c r="AC1518" s="100"/>
      <c r="AD1518" s="100"/>
      <c r="AE1518" s="100"/>
      <c r="AG1518" s="101"/>
      <c r="AN1518" s="100"/>
      <c r="AO1518" s="100"/>
      <c r="AP1518" s="100"/>
      <c r="AQ1518" s="100"/>
      <c r="AR1518" s="100"/>
      <c r="AS1518" s="100"/>
      <c r="AT1518" s="100"/>
      <c r="AU1518" s="100"/>
      <c r="AV1518" s="100"/>
      <c r="AW1518" s="100"/>
      <c r="AX1518" s="100"/>
      <c r="AY1518" s="100"/>
      <c r="AZ1518" s="100"/>
      <c r="BA1518" s="100"/>
      <c r="BB1518" s="100"/>
      <c r="BC1518" s="100"/>
      <c r="BD1518" s="100"/>
      <c r="BE1518" s="100"/>
      <c r="BF1518" s="100"/>
      <c r="BG1518" s="100"/>
      <c r="BH1518" s="100"/>
      <c r="BI1518" s="100"/>
      <c r="BJ1518" s="100"/>
      <c r="BK1518" s="100"/>
      <c r="BL1518" s="100"/>
    </row>
    <row r="1519" spans="27:64">
      <c r="AA1519" s="100"/>
      <c r="AB1519" s="100"/>
      <c r="AC1519" s="100"/>
      <c r="AD1519" s="100"/>
      <c r="AE1519" s="100"/>
      <c r="AG1519" s="101"/>
      <c r="AN1519" s="100"/>
      <c r="AO1519" s="100"/>
      <c r="AP1519" s="100"/>
      <c r="AQ1519" s="100"/>
      <c r="AR1519" s="100"/>
      <c r="AS1519" s="100"/>
      <c r="AT1519" s="100"/>
      <c r="AU1519" s="100"/>
      <c r="AV1519" s="100"/>
      <c r="AW1519" s="65"/>
      <c r="AX1519" s="71"/>
    </row>
    <row r="1520" spans="27:64">
      <c r="AA1520" s="100"/>
      <c r="AB1520" s="100"/>
      <c r="AC1520" s="100"/>
      <c r="AD1520" s="100"/>
      <c r="AE1520" s="100"/>
      <c r="AG1520" s="101"/>
      <c r="AN1520" s="100"/>
      <c r="AO1520" s="100"/>
      <c r="AP1520" s="100"/>
      <c r="AQ1520" s="100"/>
      <c r="AR1520" s="100"/>
      <c r="AS1520" s="100"/>
      <c r="AT1520" s="100"/>
      <c r="AU1520" s="100"/>
      <c r="AV1520" s="100"/>
      <c r="AW1520" s="65"/>
      <c r="AX1520" s="71"/>
    </row>
    <row r="1521" spans="27:64">
      <c r="AA1521" s="100"/>
      <c r="AB1521" s="100"/>
      <c r="AC1521" s="100"/>
      <c r="AD1521" s="100"/>
      <c r="AE1521" s="100"/>
      <c r="AG1521" s="101"/>
      <c r="AN1521" s="100"/>
      <c r="AO1521" s="100"/>
      <c r="AP1521" s="100"/>
      <c r="AQ1521" s="100"/>
      <c r="AR1521" s="100"/>
      <c r="AS1521" s="100"/>
      <c r="AT1521" s="100"/>
      <c r="AU1521" s="100"/>
      <c r="AV1521" s="100"/>
      <c r="AW1521" s="65"/>
      <c r="AX1521" s="102"/>
      <c r="AY1521" s="100"/>
      <c r="AZ1521" s="100"/>
      <c r="BA1521" s="100"/>
      <c r="BB1521" s="100"/>
      <c r="BC1521" s="100"/>
      <c r="BD1521" s="100"/>
      <c r="BE1521" s="100"/>
      <c r="BF1521" s="100"/>
      <c r="BG1521" s="100"/>
      <c r="BH1521" s="100"/>
      <c r="BI1521" s="100"/>
      <c r="BJ1521" s="100"/>
      <c r="BK1521" s="100"/>
      <c r="BL1521" s="100"/>
    </row>
    <row r="1522" spans="27:64">
      <c r="AA1522" s="100"/>
      <c r="AB1522" s="100"/>
      <c r="AC1522" s="100"/>
      <c r="AD1522" s="100"/>
      <c r="AE1522" s="100"/>
      <c r="AG1522" s="101"/>
      <c r="AN1522" s="100"/>
      <c r="AO1522" s="100"/>
      <c r="AP1522" s="100"/>
      <c r="AQ1522" s="100"/>
      <c r="AR1522" s="100"/>
      <c r="AS1522" s="100"/>
      <c r="AT1522" s="100"/>
      <c r="AU1522" s="100"/>
      <c r="AV1522" s="100"/>
      <c r="AW1522" s="65"/>
      <c r="AX1522" s="71"/>
    </row>
    <row r="1523" spans="27:64">
      <c r="AA1523" s="100"/>
      <c r="AB1523" s="100"/>
      <c r="AC1523" s="100"/>
      <c r="AD1523" s="100"/>
      <c r="AE1523" s="100"/>
      <c r="AG1523" s="101"/>
      <c r="AN1523" s="100"/>
      <c r="AO1523" s="100"/>
      <c r="AP1523" s="100"/>
      <c r="AQ1523" s="100"/>
      <c r="AR1523" s="100"/>
      <c r="AS1523" s="100"/>
      <c r="AT1523" s="100"/>
      <c r="AU1523" s="100"/>
      <c r="AV1523" s="100"/>
      <c r="AW1523" s="65"/>
      <c r="AX1523" s="102"/>
      <c r="AY1523" s="100"/>
      <c r="AZ1523" s="100"/>
      <c r="BA1523" s="100"/>
      <c r="BB1523" s="100"/>
      <c r="BC1523" s="100"/>
      <c r="BD1523" s="100"/>
      <c r="BE1523" s="100"/>
      <c r="BF1523" s="100"/>
      <c r="BG1523" s="100"/>
      <c r="BH1523" s="100"/>
      <c r="BI1523" s="100"/>
      <c r="BJ1523" s="100"/>
      <c r="BK1523" s="100"/>
      <c r="BL1523" s="100"/>
    </row>
    <row r="1524" spans="27:64">
      <c r="AA1524" s="100"/>
      <c r="AB1524" s="100"/>
      <c r="AC1524" s="100"/>
      <c r="AD1524" s="100"/>
      <c r="AE1524" s="100"/>
      <c r="AG1524" s="101"/>
      <c r="AN1524" s="100"/>
      <c r="AO1524" s="100"/>
      <c r="AP1524" s="100"/>
      <c r="AQ1524" s="100"/>
      <c r="AR1524" s="100"/>
      <c r="AS1524" s="100"/>
      <c r="AT1524" s="100"/>
      <c r="AU1524" s="100"/>
      <c r="AV1524" s="100"/>
      <c r="AW1524" s="65"/>
      <c r="AX1524" s="71"/>
    </row>
    <row r="1525" spans="27:64">
      <c r="AA1525" s="100"/>
      <c r="AB1525" s="100"/>
      <c r="AC1525" s="100"/>
      <c r="AD1525" s="100"/>
      <c r="AE1525" s="100"/>
      <c r="AG1525" s="101"/>
      <c r="AN1525" s="100"/>
      <c r="AO1525" s="100"/>
      <c r="AP1525" s="100"/>
      <c r="AQ1525" s="100"/>
      <c r="AR1525" s="100"/>
      <c r="AS1525" s="100"/>
      <c r="AT1525" s="100"/>
      <c r="AU1525" s="100"/>
      <c r="AV1525" s="100"/>
      <c r="AW1525" s="65"/>
      <c r="AX1525" s="71"/>
    </row>
    <row r="1526" spans="27:64">
      <c r="AA1526" s="100"/>
      <c r="AB1526" s="100"/>
      <c r="AC1526" s="100"/>
      <c r="AD1526" s="100"/>
      <c r="AE1526" s="100"/>
      <c r="AG1526" s="101"/>
      <c r="AN1526" s="100"/>
      <c r="AO1526" s="100"/>
      <c r="AP1526" s="100"/>
      <c r="AQ1526" s="100"/>
      <c r="AR1526" s="100"/>
      <c r="AS1526" s="100"/>
      <c r="AT1526" s="100"/>
      <c r="AU1526" s="100"/>
      <c r="AV1526" s="100"/>
      <c r="AW1526" s="65"/>
      <c r="AX1526" s="102"/>
    </row>
    <row r="1527" spans="27:64">
      <c r="AA1527" s="100"/>
      <c r="AB1527" s="100"/>
      <c r="AC1527" s="100"/>
      <c r="AD1527" s="100"/>
      <c r="AE1527" s="100"/>
      <c r="AG1527" s="101"/>
      <c r="AN1527" s="100"/>
      <c r="AO1527" s="100"/>
      <c r="AP1527" s="100"/>
      <c r="AQ1527" s="100"/>
      <c r="AR1527" s="100"/>
      <c r="AS1527" s="100"/>
      <c r="AT1527" s="100"/>
      <c r="AU1527" s="100"/>
      <c r="AV1527" s="100"/>
      <c r="AW1527" s="65"/>
      <c r="AX1527" s="71"/>
    </row>
    <row r="1528" spans="27:64">
      <c r="AA1528" s="100"/>
      <c r="AB1528" s="100"/>
      <c r="AC1528" s="100"/>
      <c r="AD1528" s="100"/>
      <c r="AE1528" s="100"/>
      <c r="AG1528" s="101"/>
      <c r="AN1528" s="100"/>
      <c r="AO1528" s="100"/>
      <c r="AP1528" s="100"/>
      <c r="AQ1528" s="100"/>
      <c r="AR1528" s="100"/>
      <c r="AS1528" s="100"/>
      <c r="AT1528" s="100"/>
      <c r="AU1528" s="100"/>
      <c r="AV1528" s="100"/>
      <c r="AW1528" s="65"/>
      <c r="AX1528" s="102"/>
    </row>
    <row r="1529" spans="27:64">
      <c r="AA1529" s="100"/>
      <c r="AB1529" s="100"/>
      <c r="AC1529" s="100"/>
      <c r="AD1529" s="100"/>
      <c r="AE1529" s="100"/>
      <c r="AG1529" s="101"/>
      <c r="AN1529" s="100"/>
      <c r="AO1529" s="100"/>
      <c r="AP1529" s="100"/>
      <c r="AQ1529" s="100"/>
      <c r="AR1529" s="100"/>
      <c r="AS1529" s="100"/>
      <c r="AT1529" s="100"/>
      <c r="AU1529" s="100"/>
      <c r="AV1529" s="100"/>
      <c r="AW1529" s="65"/>
      <c r="AX1529" s="71"/>
    </row>
    <row r="1530" spans="27:64">
      <c r="AA1530" s="100"/>
      <c r="AB1530" s="100"/>
      <c r="AC1530" s="100"/>
      <c r="AD1530" s="100"/>
      <c r="AE1530" s="100"/>
      <c r="AG1530" s="101"/>
      <c r="AN1530" s="100"/>
      <c r="AO1530" s="100"/>
      <c r="AP1530" s="100"/>
      <c r="AQ1530" s="100"/>
      <c r="AR1530" s="100"/>
      <c r="AS1530" s="100"/>
      <c r="AT1530" s="100"/>
      <c r="AU1530" s="100"/>
      <c r="AV1530" s="100"/>
      <c r="AW1530" s="65"/>
      <c r="AX1530" s="71"/>
    </row>
    <row r="1531" spans="27:64">
      <c r="AA1531" s="100"/>
      <c r="AB1531" s="100"/>
      <c r="AC1531" s="100"/>
      <c r="AD1531" s="100"/>
      <c r="AE1531" s="100"/>
      <c r="AG1531" s="101"/>
      <c r="AN1531" s="100"/>
      <c r="AO1531" s="100"/>
      <c r="AP1531" s="100"/>
      <c r="AQ1531" s="100"/>
      <c r="AR1531" s="100"/>
      <c r="AS1531" s="100"/>
      <c r="AT1531" s="100"/>
      <c r="AU1531" s="100"/>
      <c r="AV1531" s="100"/>
      <c r="AW1531" s="65"/>
      <c r="AX1531" s="71"/>
    </row>
    <row r="1532" spans="27:64">
      <c r="AA1532" s="100"/>
      <c r="AB1532" s="100"/>
      <c r="AC1532" s="100"/>
      <c r="AD1532" s="100"/>
      <c r="AE1532" s="100"/>
      <c r="AG1532" s="101"/>
      <c r="AN1532" s="100"/>
      <c r="AO1532" s="100"/>
      <c r="AP1532" s="100"/>
      <c r="AQ1532" s="100"/>
      <c r="AR1532" s="100"/>
      <c r="AS1532" s="100"/>
      <c r="AT1532" s="100"/>
      <c r="AU1532" s="100"/>
    </row>
    <row r="1533" spans="27:64">
      <c r="AA1533" s="100"/>
      <c r="AB1533" s="100"/>
      <c r="AC1533" s="100"/>
      <c r="AD1533" s="100"/>
      <c r="AE1533" s="100"/>
      <c r="AG1533" s="101"/>
      <c r="AN1533" s="100"/>
      <c r="AO1533" s="100"/>
      <c r="AP1533" s="100"/>
      <c r="AQ1533" s="100"/>
      <c r="AR1533" s="100"/>
      <c r="AS1533" s="100"/>
      <c r="AT1533" s="100"/>
      <c r="AU1533" s="100"/>
      <c r="AV1533" s="100"/>
      <c r="AW1533" s="65"/>
      <c r="AX1533" s="71"/>
    </row>
    <row r="1534" spans="27:64">
      <c r="AA1534" s="100"/>
      <c r="AB1534" s="100"/>
      <c r="AC1534" s="100"/>
      <c r="AD1534" s="100"/>
      <c r="AE1534" s="100"/>
      <c r="AG1534" s="101"/>
      <c r="AN1534" s="100"/>
      <c r="AO1534" s="100"/>
      <c r="AP1534" s="100"/>
      <c r="AQ1534" s="100"/>
      <c r="AR1534" s="100"/>
      <c r="AS1534" s="100"/>
      <c r="AT1534" s="100"/>
      <c r="AU1534" s="100"/>
      <c r="AV1534" s="100"/>
      <c r="AW1534" s="100"/>
      <c r="AX1534" s="100"/>
      <c r="AY1534" s="100"/>
      <c r="AZ1534" s="100"/>
      <c r="BA1534" s="100"/>
      <c r="BB1534" s="100"/>
      <c r="BC1534" s="100"/>
      <c r="BD1534" s="100"/>
      <c r="BE1534" s="100"/>
      <c r="BF1534" s="100"/>
      <c r="BG1534" s="100"/>
      <c r="BH1534" s="100"/>
      <c r="BI1534" s="100"/>
      <c r="BJ1534" s="100"/>
      <c r="BK1534" s="100"/>
      <c r="BL1534" s="100"/>
    </row>
    <row r="1535" spans="27:64">
      <c r="AA1535" s="100"/>
      <c r="AB1535" s="100"/>
      <c r="AC1535" s="100"/>
      <c r="AD1535" s="100"/>
      <c r="AE1535" s="100"/>
      <c r="AG1535" s="101"/>
      <c r="AN1535" s="100"/>
      <c r="AO1535" s="100"/>
      <c r="AP1535" s="100"/>
      <c r="AQ1535" s="100"/>
      <c r="AR1535" s="100"/>
      <c r="AS1535" s="100"/>
      <c r="AT1535" s="100"/>
      <c r="AU1535" s="100"/>
    </row>
    <row r="1536" spans="27:64">
      <c r="AA1536" s="100"/>
      <c r="AB1536" s="100"/>
      <c r="AC1536" s="100"/>
      <c r="AD1536" s="100"/>
      <c r="AE1536" s="100"/>
      <c r="AG1536" s="101"/>
      <c r="AN1536" s="100"/>
      <c r="AO1536" s="100"/>
      <c r="AP1536" s="100"/>
      <c r="AQ1536" s="100"/>
      <c r="AR1536" s="100"/>
      <c r="AS1536" s="100"/>
      <c r="AT1536" s="100"/>
      <c r="AU1536" s="100"/>
    </row>
    <row r="1537" spans="27:64">
      <c r="AA1537" s="100"/>
      <c r="AB1537" s="100"/>
      <c r="AC1537" s="100"/>
      <c r="AD1537" s="100"/>
      <c r="AE1537" s="100"/>
      <c r="AG1537" s="101"/>
      <c r="AN1537" s="100"/>
      <c r="AO1537" s="100"/>
      <c r="AP1537" s="100"/>
      <c r="AQ1537" s="100"/>
      <c r="AR1537" s="100"/>
      <c r="AS1537" s="100"/>
      <c r="AT1537" s="100"/>
      <c r="AU1537" s="100"/>
    </row>
    <row r="1538" spans="27:64">
      <c r="AA1538" s="100"/>
      <c r="AB1538" s="100"/>
      <c r="AC1538" s="100"/>
      <c r="AD1538" s="100"/>
      <c r="AE1538" s="100"/>
      <c r="AG1538" s="101"/>
      <c r="AN1538" s="100"/>
      <c r="AO1538" s="100"/>
      <c r="AP1538" s="100"/>
      <c r="AQ1538" s="100"/>
      <c r="AR1538" s="100"/>
      <c r="AS1538" s="100"/>
      <c r="AT1538" s="100"/>
      <c r="AU1538" s="100"/>
      <c r="AV1538" s="100"/>
      <c r="AW1538" s="65"/>
      <c r="AX1538" s="71"/>
    </row>
    <row r="1539" spans="27:64">
      <c r="AA1539" s="100"/>
      <c r="AB1539" s="100"/>
      <c r="AC1539" s="100"/>
      <c r="AD1539" s="100"/>
      <c r="AE1539" s="100"/>
      <c r="AG1539" s="101"/>
      <c r="AN1539" s="100"/>
      <c r="AO1539" s="100"/>
      <c r="AP1539" s="100"/>
      <c r="AQ1539" s="100"/>
      <c r="AR1539" s="100"/>
      <c r="AS1539" s="100"/>
      <c r="AT1539" s="100"/>
      <c r="AU1539" s="100"/>
      <c r="AV1539" s="100"/>
      <c r="AW1539" s="65"/>
      <c r="AX1539" s="71"/>
    </row>
    <row r="1540" spans="27:64">
      <c r="AA1540" s="100"/>
      <c r="AB1540" s="100"/>
      <c r="AC1540" s="100"/>
      <c r="AD1540" s="100"/>
      <c r="AE1540" s="100"/>
      <c r="AG1540" s="101"/>
      <c r="AN1540" s="100"/>
      <c r="AO1540" s="100"/>
      <c r="AP1540" s="100"/>
      <c r="AQ1540" s="100"/>
      <c r="AR1540" s="100"/>
      <c r="AS1540" s="100"/>
      <c r="AT1540" s="100"/>
      <c r="AU1540" s="100"/>
      <c r="AV1540" s="100"/>
      <c r="AW1540" s="65"/>
      <c r="AX1540" s="71"/>
    </row>
    <row r="1541" spans="27:64">
      <c r="AA1541" s="100"/>
      <c r="AB1541" s="100"/>
      <c r="AC1541" s="100"/>
      <c r="AD1541" s="100"/>
      <c r="AE1541" s="100"/>
      <c r="AG1541" s="101"/>
      <c r="AN1541" s="100"/>
      <c r="AO1541" s="100"/>
      <c r="AP1541" s="100"/>
      <c r="AQ1541" s="100"/>
      <c r="AR1541" s="100"/>
      <c r="AS1541" s="100"/>
      <c r="AT1541" s="100"/>
      <c r="AU1541" s="100"/>
    </row>
    <row r="1542" spans="27:64">
      <c r="AA1542" s="100"/>
      <c r="AB1542" s="100"/>
      <c r="AC1542" s="100"/>
      <c r="AD1542" s="100"/>
      <c r="AE1542" s="100"/>
      <c r="AG1542" s="101"/>
      <c r="AN1542" s="100"/>
      <c r="AO1542" s="100"/>
      <c r="AP1542" s="100"/>
      <c r="AQ1542" s="100"/>
      <c r="AR1542" s="100"/>
      <c r="AS1542" s="100"/>
      <c r="AT1542" s="100"/>
      <c r="AU1542" s="100"/>
      <c r="AV1542" s="100"/>
      <c r="AW1542" s="100"/>
      <c r="AX1542" s="102"/>
      <c r="AY1542" s="100"/>
      <c r="AZ1542" s="100"/>
      <c r="BA1542" s="100"/>
      <c r="BB1542" s="100"/>
      <c r="BC1542" s="100"/>
      <c r="BD1542" s="100"/>
      <c r="BE1542" s="100"/>
      <c r="BF1542" s="100"/>
      <c r="BG1542" s="100"/>
      <c r="BH1542" s="100"/>
      <c r="BI1542" s="100"/>
      <c r="BJ1542" s="100"/>
      <c r="BK1542" s="100"/>
      <c r="BL1542" s="100"/>
    </row>
    <row r="1543" spans="27:64">
      <c r="AA1543" s="100"/>
      <c r="AB1543" s="100"/>
      <c r="AC1543" s="100"/>
      <c r="AD1543" s="100"/>
      <c r="AE1543" s="100"/>
      <c r="AG1543" s="101"/>
      <c r="AN1543" s="100"/>
      <c r="AO1543" s="100"/>
      <c r="AP1543" s="100"/>
      <c r="AQ1543" s="100"/>
      <c r="AR1543" s="100"/>
      <c r="AS1543" s="100"/>
      <c r="AT1543" s="100"/>
      <c r="AU1543" s="100"/>
      <c r="AV1543" s="100"/>
      <c r="AW1543" s="65"/>
      <c r="AX1543" s="102"/>
      <c r="AY1543" s="100"/>
      <c r="AZ1543" s="100"/>
      <c r="BA1543" s="100"/>
      <c r="BB1543" s="100"/>
      <c r="BC1543" s="100"/>
      <c r="BD1543" s="100"/>
      <c r="BE1543" s="100"/>
      <c r="BF1543" s="100"/>
      <c r="BG1543" s="100"/>
      <c r="BH1543" s="100"/>
      <c r="BI1543" s="100"/>
      <c r="BJ1543" s="100"/>
      <c r="BK1543" s="100"/>
      <c r="BL1543" s="100"/>
    </row>
    <row r="1544" spans="27:64">
      <c r="AA1544" s="100"/>
      <c r="AB1544" s="100"/>
      <c r="AC1544" s="100"/>
      <c r="AD1544" s="100"/>
      <c r="AE1544" s="100"/>
      <c r="AG1544" s="101"/>
      <c r="AN1544" s="100"/>
      <c r="AO1544" s="100"/>
      <c r="AP1544" s="100"/>
      <c r="AQ1544" s="100"/>
      <c r="AR1544" s="100"/>
      <c r="AS1544" s="100"/>
      <c r="AT1544" s="100"/>
      <c r="AU1544" s="100"/>
    </row>
    <row r="1545" spans="27:64">
      <c r="AA1545" s="100"/>
      <c r="AB1545" s="100"/>
      <c r="AC1545" s="100"/>
      <c r="AD1545" s="100"/>
      <c r="AE1545" s="100"/>
      <c r="AG1545" s="101"/>
      <c r="AN1545" s="100"/>
      <c r="AO1545" s="100"/>
      <c r="AP1545" s="100"/>
      <c r="AQ1545" s="100"/>
      <c r="AR1545" s="100"/>
      <c r="AS1545" s="100"/>
      <c r="AT1545" s="100"/>
      <c r="AU1545" s="100"/>
      <c r="AV1545" s="100"/>
      <c r="AW1545" s="65"/>
      <c r="AX1545" s="71"/>
    </row>
    <row r="1546" spans="27:64">
      <c r="AA1546" s="100"/>
      <c r="AB1546" s="100"/>
      <c r="AC1546" s="100"/>
      <c r="AD1546" s="100"/>
      <c r="AE1546" s="100"/>
      <c r="AG1546" s="101"/>
      <c r="AN1546" s="100"/>
      <c r="AO1546" s="100"/>
      <c r="AP1546" s="100"/>
      <c r="AQ1546" s="100"/>
      <c r="AR1546" s="100"/>
      <c r="AS1546" s="100"/>
      <c r="AT1546" s="100"/>
      <c r="AU1546" s="100"/>
    </row>
    <row r="1547" spans="27:64">
      <c r="AA1547" s="100"/>
      <c r="AB1547" s="100"/>
      <c r="AC1547" s="100"/>
      <c r="AD1547" s="100"/>
      <c r="AE1547" s="100"/>
      <c r="AG1547" s="101"/>
      <c r="AN1547" s="100"/>
      <c r="AO1547" s="100"/>
      <c r="AP1547" s="100"/>
      <c r="AQ1547" s="100"/>
      <c r="AR1547" s="100"/>
      <c r="AS1547" s="100"/>
      <c r="AT1547" s="100"/>
      <c r="AU1547" s="100"/>
      <c r="AV1547" s="100"/>
      <c r="AW1547" s="100"/>
      <c r="AX1547" s="100"/>
      <c r="AY1547" s="100"/>
      <c r="AZ1547" s="100"/>
      <c r="BA1547" s="100"/>
      <c r="BB1547" s="100"/>
      <c r="BC1547" s="100"/>
      <c r="BD1547" s="100"/>
      <c r="BE1547" s="100"/>
      <c r="BF1547" s="100"/>
      <c r="BG1547" s="100"/>
      <c r="BH1547" s="100"/>
      <c r="BI1547" s="100"/>
      <c r="BJ1547" s="100"/>
      <c r="BK1547" s="100"/>
      <c r="BL1547" s="100"/>
    </row>
    <row r="1548" spans="27:64">
      <c r="AA1548" s="100"/>
      <c r="AB1548" s="100"/>
      <c r="AC1548" s="100"/>
      <c r="AD1548" s="100"/>
      <c r="AE1548" s="100"/>
      <c r="AG1548" s="101"/>
      <c r="AN1548" s="100"/>
      <c r="AO1548" s="100"/>
      <c r="AP1548" s="100"/>
      <c r="AQ1548" s="100"/>
      <c r="AR1548" s="100"/>
      <c r="AS1548" s="100"/>
      <c r="AT1548" s="100"/>
      <c r="AU1548" s="100"/>
    </row>
    <row r="1549" spans="27:64">
      <c r="AA1549" s="100"/>
      <c r="AB1549" s="100"/>
      <c r="AC1549" s="100"/>
      <c r="AD1549" s="100"/>
      <c r="AE1549" s="100"/>
      <c r="AG1549" s="101"/>
      <c r="AN1549" s="100"/>
      <c r="AO1549" s="100"/>
      <c r="AP1549" s="100"/>
      <c r="AQ1549" s="100"/>
      <c r="AR1549" s="100"/>
      <c r="AS1549" s="100"/>
      <c r="AT1549" s="100"/>
      <c r="AU1549" s="100"/>
      <c r="AV1549" s="100"/>
      <c r="AW1549" s="65"/>
      <c r="AX1549" s="102"/>
    </row>
    <row r="1550" spans="27:64">
      <c r="AA1550" s="100"/>
      <c r="AB1550" s="100"/>
      <c r="AC1550" s="100"/>
      <c r="AD1550" s="100"/>
      <c r="AE1550" s="100"/>
      <c r="AG1550" s="101"/>
      <c r="AN1550" s="100"/>
      <c r="AO1550" s="100"/>
      <c r="AP1550" s="100"/>
      <c r="AQ1550" s="100"/>
      <c r="AR1550" s="100"/>
      <c r="AS1550" s="100"/>
      <c r="AT1550" s="100"/>
      <c r="AU1550" s="100"/>
      <c r="AV1550" s="100"/>
      <c r="AW1550" s="65"/>
      <c r="AX1550" s="102"/>
    </row>
    <row r="1551" spans="27:64">
      <c r="AA1551" s="100"/>
      <c r="AB1551" s="100"/>
      <c r="AC1551" s="100"/>
      <c r="AD1551" s="100"/>
      <c r="AE1551" s="100"/>
      <c r="AG1551" s="101"/>
      <c r="AN1551" s="100"/>
      <c r="AO1551" s="100"/>
      <c r="AP1551" s="100"/>
      <c r="AQ1551" s="100"/>
      <c r="AR1551" s="100"/>
      <c r="AS1551" s="100"/>
      <c r="AT1551" s="100"/>
      <c r="AU1551" s="100"/>
      <c r="AV1551" s="100"/>
      <c r="AW1551" s="65"/>
      <c r="AX1551" s="102"/>
    </row>
    <row r="1552" spans="27:64">
      <c r="AA1552" s="100"/>
      <c r="AB1552" s="100"/>
      <c r="AC1552" s="100"/>
      <c r="AD1552" s="100"/>
      <c r="AE1552" s="100"/>
      <c r="AG1552" s="101"/>
      <c r="AN1552" s="100"/>
      <c r="AO1552" s="100"/>
      <c r="AP1552" s="100"/>
      <c r="AQ1552" s="100"/>
      <c r="AR1552" s="100"/>
      <c r="AS1552" s="100"/>
      <c r="AT1552" s="100"/>
      <c r="AU1552" s="100"/>
      <c r="AV1552" s="100"/>
      <c r="AW1552" s="65"/>
      <c r="AX1552" s="71"/>
    </row>
    <row r="1553" spans="27:64">
      <c r="AA1553" s="100"/>
      <c r="AB1553" s="100"/>
      <c r="AC1553" s="100"/>
      <c r="AD1553" s="100"/>
      <c r="AE1553" s="100"/>
      <c r="AG1553" s="101"/>
      <c r="AN1553" s="100"/>
      <c r="AO1553" s="100"/>
      <c r="AP1553" s="100"/>
      <c r="AQ1553" s="100"/>
      <c r="AR1553" s="100"/>
      <c r="AS1553" s="100"/>
      <c r="AT1553" s="100"/>
      <c r="AU1553" s="100"/>
    </row>
    <row r="1554" spans="27:64">
      <c r="AA1554" s="100"/>
      <c r="AB1554" s="100"/>
      <c r="AC1554" s="100"/>
      <c r="AD1554" s="100"/>
      <c r="AE1554" s="100"/>
      <c r="AG1554" s="101"/>
      <c r="AN1554" s="100"/>
      <c r="AO1554" s="100"/>
      <c r="AP1554" s="100"/>
      <c r="AQ1554" s="100"/>
      <c r="AR1554" s="100"/>
      <c r="AS1554" s="100"/>
      <c r="AT1554" s="100"/>
      <c r="AU1554" s="100"/>
      <c r="AV1554" s="100"/>
      <c r="AW1554" s="65"/>
      <c r="AX1554" s="71"/>
    </row>
    <row r="1555" spans="27:64">
      <c r="AA1555" s="100"/>
      <c r="AB1555" s="100"/>
      <c r="AC1555" s="100"/>
      <c r="AD1555" s="100"/>
      <c r="AE1555" s="100"/>
      <c r="AG1555" s="101"/>
      <c r="AN1555" s="100"/>
      <c r="AO1555" s="100"/>
      <c r="AP1555" s="100"/>
      <c r="AQ1555" s="100"/>
      <c r="AR1555" s="100"/>
      <c r="AS1555" s="100"/>
      <c r="AT1555" s="100"/>
      <c r="AU1555" s="100"/>
      <c r="AV1555" s="100"/>
      <c r="AW1555" s="65"/>
      <c r="AX1555" s="71"/>
    </row>
    <row r="1556" spans="27:64">
      <c r="AA1556" s="100"/>
      <c r="AB1556" s="100"/>
      <c r="AC1556" s="100"/>
      <c r="AD1556" s="100"/>
      <c r="AE1556" s="100"/>
      <c r="AG1556" s="101"/>
      <c r="AN1556" s="100"/>
      <c r="AO1556" s="100"/>
      <c r="AP1556" s="100"/>
      <c r="AQ1556" s="100"/>
      <c r="AR1556" s="100"/>
      <c r="AS1556" s="100"/>
      <c r="AT1556" s="100"/>
      <c r="AU1556" s="100"/>
      <c r="AV1556" s="100"/>
      <c r="AW1556" s="100"/>
      <c r="AX1556" s="102"/>
      <c r="AY1556" s="100"/>
      <c r="AZ1556" s="100"/>
      <c r="BA1556" s="100"/>
      <c r="BB1556" s="100"/>
      <c r="BC1556" s="100"/>
      <c r="BD1556" s="100"/>
      <c r="BE1556" s="100"/>
      <c r="BF1556" s="100"/>
      <c r="BG1556" s="100"/>
      <c r="BH1556" s="100"/>
      <c r="BI1556" s="100"/>
      <c r="BJ1556" s="100"/>
      <c r="BK1556" s="100"/>
      <c r="BL1556" s="100"/>
    </row>
    <row r="1557" spans="27:64">
      <c r="AA1557" s="100"/>
      <c r="AB1557" s="100"/>
      <c r="AC1557" s="100"/>
      <c r="AD1557" s="100"/>
      <c r="AE1557" s="100"/>
      <c r="AG1557" s="101"/>
      <c r="AN1557" s="100"/>
      <c r="AO1557" s="100"/>
      <c r="AP1557" s="100"/>
      <c r="AQ1557" s="100"/>
      <c r="AR1557" s="100"/>
      <c r="AS1557" s="100"/>
      <c r="AT1557" s="100"/>
      <c r="AU1557" s="100"/>
    </row>
    <row r="1558" spans="27:64">
      <c r="AA1558" s="100"/>
      <c r="AB1558" s="100"/>
      <c r="AC1558" s="100"/>
      <c r="AD1558" s="100"/>
      <c r="AE1558" s="100"/>
      <c r="AG1558" s="101"/>
      <c r="AN1558" s="100"/>
      <c r="AO1558" s="100"/>
      <c r="AP1558" s="100"/>
      <c r="AQ1558" s="100"/>
      <c r="AR1558" s="100"/>
      <c r="AS1558" s="100"/>
      <c r="AT1558" s="100"/>
      <c r="AU1558" s="100"/>
    </row>
    <row r="1559" spans="27:64">
      <c r="AA1559" s="100"/>
      <c r="AB1559" s="100"/>
      <c r="AC1559" s="100"/>
      <c r="AD1559" s="100"/>
      <c r="AE1559" s="100"/>
      <c r="AG1559" s="101"/>
      <c r="AN1559" s="100"/>
      <c r="AO1559" s="100"/>
      <c r="AP1559" s="100"/>
      <c r="AQ1559" s="100"/>
      <c r="AR1559" s="100"/>
      <c r="AS1559" s="100"/>
      <c r="AT1559" s="100"/>
      <c r="AU1559" s="100"/>
      <c r="AV1559" s="100"/>
      <c r="AW1559" s="100"/>
      <c r="AX1559" s="100"/>
      <c r="AY1559" s="100"/>
      <c r="AZ1559" s="100"/>
      <c r="BA1559" s="100"/>
      <c r="BB1559" s="100"/>
      <c r="BC1559" s="100"/>
      <c r="BD1559" s="100"/>
      <c r="BE1559" s="100"/>
      <c r="BF1559" s="100"/>
      <c r="BG1559" s="100"/>
      <c r="BH1559" s="100"/>
      <c r="BI1559" s="100"/>
      <c r="BJ1559" s="100"/>
      <c r="BK1559" s="100"/>
      <c r="BL1559" s="100"/>
    </row>
    <row r="1560" spans="27:64">
      <c r="AA1560" s="100"/>
      <c r="AB1560" s="100"/>
      <c r="AC1560" s="100"/>
      <c r="AD1560" s="100"/>
      <c r="AE1560" s="100"/>
      <c r="AG1560" s="101"/>
      <c r="AN1560" s="100"/>
      <c r="AO1560" s="100"/>
      <c r="AP1560" s="100"/>
      <c r="AQ1560" s="100"/>
      <c r="AR1560" s="100"/>
      <c r="AS1560" s="100"/>
      <c r="AT1560" s="100"/>
      <c r="AU1560" s="100"/>
      <c r="AV1560" s="100"/>
      <c r="AW1560" s="65"/>
      <c r="AX1560" s="102"/>
      <c r="AY1560" s="100"/>
      <c r="AZ1560" s="100"/>
      <c r="BA1560" s="100"/>
      <c r="BB1560" s="100"/>
      <c r="BC1560" s="100"/>
      <c r="BD1560" s="100"/>
      <c r="BE1560" s="100"/>
      <c r="BF1560" s="100"/>
      <c r="BG1560" s="100"/>
      <c r="BH1560" s="100"/>
      <c r="BI1560" s="100"/>
      <c r="BJ1560" s="100"/>
      <c r="BK1560" s="100"/>
      <c r="BL1560" s="100"/>
    </row>
    <row r="1561" spans="27:64">
      <c r="AA1561" s="100"/>
      <c r="AB1561" s="100"/>
      <c r="AC1561" s="100"/>
      <c r="AD1561" s="100"/>
      <c r="AE1561" s="100"/>
      <c r="AG1561" s="101"/>
      <c r="AN1561" s="100"/>
      <c r="AO1561" s="100"/>
      <c r="AP1561" s="100"/>
      <c r="AQ1561" s="100"/>
      <c r="AR1561" s="100"/>
      <c r="AS1561" s="100"/>
      <c r="AT1561" s="100"/>
      <c r="AU1561" s="100"/>
      <c r="AV1561" s="100"/>
      <c r="AW1561" s="65"/>
      <c r="AX1561" s="102"/>
    </row>
    <row r="1562" spans="27:64">
      <c r="AA1562" s="100"/>
      <c r="AB1562" s="100"/>
      <c r="AC1562" s="100"/>
      <c r="AD1562" s="100"/>
      <c r="AE1562" s="100"/>
      <c r="AG1562" s="101"/>
      <c r="AN1562" s="100"/>
      <c r="AO1562" s="100"/>
      <c r="AP1562" s="100"/>
      <c r="AQ1562" s="100"/>
      <c r="AR1562" s="100"/>
      <c r="AS1562" s="100"/>
      <c r="AT1562" s="100"/>
      <c r="AU1562" s="100"/>
    </row>
    <row r="1563" spans="27:64">
      <c r="AA1563" s="100"/>
      <c r="AB1563" s="100"/>
      <c r="AC1563" s="100"/>
      <c r="AD1563" s="100"/>
      <c r="AE1563" s="100"/>
      <c r="AG1563" s="101"/>
      <c r="AN1563" s="100"/>
      <c r="AO1563" s="100"/>
      <c r="AP1563" s="100"/>
      <c r="AQ1563" s="100"/>
      <c r="AR1563" s="100"/>
      <c r="AS1563" s="100"/>
      <c r="AT1563" s="100"/>
      <c r="AU1563" s="100"/>
      <c r="AV1563" s="100"/>
      <c r="AW1563" s="65"/>
      <c r="AX1563" s="71"/>
    </row>
    <row r="1564" spans="27:64">
      <c r="AA1564" s="100"/>
      <c r="AB1564" s="100"/>
      <c r="AC1564" s="100"/>
      <c r="AD1564" s="100"/>
      <c r="AE1564" s="100"/>
      <c r="AG1564" s="101"/>
      <c r="AN1564" s="100"/>
      <c r="AO1564" s="100"/>
      <c r="AP1564" s="100"/>
      <c r="AQ1564" s="100"/>
      <c r="AR1564" s="100"/>
      <c r="AS1564" s="100"/>
      <c r="AT1564" s="100"/>
      <c r="AU1564" s="100"/>
      <c r="AV1564" s="100"/>
      <c r="AW1564" s="65"/>
      <c r="AX1564" s="71"/>
    </row>
    <row r="1565" spans="27:64">
      <c r="AA1565" s="100"/>
      <c r="AB1565" s="100"/>
      <c r="AC1565" s="100"/>
      <c r="AD1565" s="100"/>
      <c r="AE1565" s="100"/>
      <c r="AG1565" s="101"/>
      <c r="AN1565" s="100"/>
      <c r="AO1565" s="100"/>
      <c r="AP1565" s="100"/>
      <c r="AQ1565" s="100"/>
      <c r="AR1565" s="100"/>
      <c r="AS1565" s="100"/>
      <c r="AT1565" s="100"/>
      <c r="AU1565" s="100"/>
      <c r="AV1565" s="100"/>
      <c r="AW1565" s="65"/>
      <c r="AX1565" s="102"/>
    </row>
    <row r="1566" spans="27:64">
      <c r="AA1566" s="100"/>
      <c r="AB1566" s="100"/>
      <c r="AC1566" s="100"/>
      <c r="AD1566" s="100"/>
      <c r="AE1566" s="100"/>
      <c r="AG1566" s="101"/>
      <c r="AN1566" s="100"/>
      <c r="AO1566" s="100"/>
      <c r="AP1566" s="100"/>
      <c r="AQ1566" s="100"/>
      <c r="AR1566" s="100"/>
      <c r="AS1566" s="100"/>
      <c r="AT1566" s="100"/>
      <c r="AU1566" s="100"/>
      <c r="AV1566" s="100"/>
      <c r="AW1566" s="65"/>
      <c r="AX1566" s="102"/>
      <c r="AY1566" s="100"/>
      <c r="AZ1566" s="100"/>
      <c r="BA1566" s="100"/>
      <c r="BB1566" s="100"/>
      <c r="BC1566" s="100"/>
      <c r="BD1566" s="100"/>
      <c r="BE1566" s="100"/>
      <c r="BF1566" s="100"/>
      <c r="BG1566" s="100"/>
      <c r="BH1566" s="100"/>
      <c r="BI1566" s="100"/>
      <c r="BJ1566" s="100"/>
      <c r="BK1566" s="100"/>
      <c r="BL1566" s="100"/>
    </row>
    <row r="1567" spans="27:64">
      <c r="AA1567" s="100"/>
      <c r="AB1567" s="100"/>
      <c r="AC1567" s="100"/>
      <c r="AD1567" s="100"/>
      <c r="AE1567" s="100"/>
      <c r="AG1567" s="101"/>
      <c r="AN1567" s="100"/>
      <c r="AO1567" s="100"/>
      <c r="AP1567" s="100"/>
      <c r="AQ1567" s="100"/>
      <c r="AR1567" s="100"/>
      <c r="AS1567" s="100"/>
      <c r="AT1567" s="100"/>
      <c r="AU1567" s="100"/>
      <c r="AV1567" s="100"/>
      <c r="AW1567" s="65"/>
      <c r="AX1567" s="71"/>
    </row>
    <row r="1568" spans="27:64">
      <c r="AA1568" s="100"/>
      <c r="AB1568" s="100"/>
      <c r="AC1568" s="100"/>
      <c r="AD1568" s="100"/>
      <c r="AE1568" s="100"/>
      <c r="AG1568" s="101"/>
      <c r="AN1568" s="100"/>
      <c r="AO1568" s="100"/>
      <c r="AP1568" s="100"/>
      <c r="AQ1568" s="100"/>
      <c r="AR1568" s="100"/>
      <c r="AS1568" s="100"/>
      <c r="AT1568" s="100"/>
      <c r="AU1568" s="100"/>
      <c r="AV1568" s="100"/>
      <c r="AW1568" s="65"/>
      <c r="AX1568" s="71"/>
    </row>
    <row r="1569" spans="27:64">
      <c r="AA1569" s="100"/>
      <c r="AB1569" s="100"/>
      <c r="AC1569" s="100"/>
      <c r="AD1569" s="100"/>
      <c r="AE1569" s="100"/>
      <c r="AG1569" s="101"/>
      <c r="AN1569" s="100"/>
      <c r="AO1569" s="100"/>
      <c r="AP1569" s="100"/>
      <c r="AQ1569" s="100"/>
      <c r="AR1569" s="100"/>
      <c r="AS1569" s="100"/>
      <c r="AT1569" s="100"/>
      <c r="AU1569" s="100"/>
      <c r="AV1569" s="100"/>
      <c r="AW1569" s="65"/>
      <c r="AX1569" s="71"/>
    </row>
    <row r="1570" spans="27:64">
      <c r="AA1570" s="100"/>
      <c r="AB1570" s="100"/>
      <c r="AC1570" s="100"/>
      <c r="AD1570" s="100"/>
      <c r="AE1570" s="100"/>
      <c r="AG1570" s="101"/>
      <c r="AN1570" s="100"/>
      <c r="AO1570" s="100"/>
      <c r="AP1570" s="100"/>
      <c r="AQ1570" s="100"/>
      <c r="AR1570" s="100"/>
      <c r="AS1570" s="100"/>
      <c r="AT1570" s="100"/>
      <c r="AU1570" s="100"/>
      <c r="AV1570" s="100"/>
      <c r="AW1570" s="65"/>
      <c r="AX1570" s="102"/>
    </row>
    <row r="1571" spans="27:64">
      <c r="AA1571" s="100"/>
      <c r="AB1571" s="100"/>
      <c r="AC1571" s="100"/>
      <c r="AD1571" s="100"/>
      <c r="AE1571" s="100"/>
      <c r="AG1571" s="101"/>
      <c r="AN1571" s="100"/>
      <c r="AO1571" s="100"/>
      <c r="AP1571" s="100"/>
      <c r="AQ1571" s="100"/>
      <c r="AR1571" s="100"/>
      <c r="AS1571" s="100"/>
      <c r="AT1571" s="100"/>
      <c r="AU1571" s="100"/>
      <c r="AV1571" s="100"/>
      <c r="AW1571" s="65"/>
      <c r="AX1571" s="102"/>
      <c r="AY1571" s="100"/>
      <c r="AZ1571" s="100"/>
      <c r="BA1571" s="100"/>
      <c r="BB1571" s="100"/>
      <c r="BC1571" s="100"/>
      <c r="BD1571" s="100"/>
      <c r="BE1571" s="100"/>
      <c r="BF1571" s="100"/>
      <c r="BG1571" s="100"/>
      <c r="BH1571" s="100"/>
      <c r="BI1571" s="100"/>
      <c r="BJ1571" s="100"/>
      <c r="BK1571" s="100"/>
      <c r="BL1571" s="100"/>
    </row>
    <row r="1572" spans="27:64">
      <c r="AA1572" s="100"/>
      <c r="AB1572" s="100"/>
      <c r="AC1572" s="100"/>
      <c r="AD1572" s="100"/>
      <c r="AE1572" s="100"/>
      <c r="AG1572" s="101"/>
      <c r="AN1572" s="100"/>
      <c r="AO1572" s="100"/>
      <c r="AP1572" s="100"/>
      <c r="AQ1572" s="100"/>
      <c r="AR1572" s="100"/>
      <c r="AS1572" s="100"/>
      <c r="AT1572" s="100"/>
      <c r="AU1572" s="100"/>
    </row>
    <row r="1573" spans="27:64">
      <c r="AA1573" s="100"/>
      <c r="AB1573" s="100"/>
      <c r="AC1573" s="100"/>
      <c r="AD1573" s="100"/>
      <c r="AE1573" s="100"/>
      <c r="AG1573" s="101"/>
      <c r="AN1573" s="100"/>
      <c r="AO1573" s="100"/>
      <c r="AP1573" s="100"/>
      <c r="AQ1573" s="100"/>
      <c r="AR1573" s="100"/>
      <c r="AS1573" s="100"/>
      <c r="AT1573" s="100"/>
      <c r="AU1573" s="100"/>
      <c r="AV1573" s="100"/>
      <c r="AW1573" s="65"/>
      <c r="AX1573" s="71"/>
    </row>
    <row r="1574" spans="27:64">
      <c r="AA1574" s="100"/>
      <c r="AB1574" s="100"/>
      <c r="AC1574" s="100"/>
      <c r="AD1574" s="100"/>
      <c r="AE1574" s="100"/>
      <c r="AG1574" s="101"/>
      <c r="AN1574" s="100"/>
      <c r="AO1574" s="100"/>
      <c r="AP1574" s="100"/>
      <c r="AQ1574" s="100"/>
      <c r="AR1574" s="100"/>
      <c r="AS1574" s="100"/>
      <c r="AT1574" s="100"/>
      <c r="AU1574" s="100"/>
      <c r="AV1574" s="100"/>
      <c r="AW1574" s="65"/>
      <c r="AX1574" s="71"/>
    </row>
    <row r="1575" spans="27:64">
      <c r="AA1575" s="100"/>
      <c r="AB1575" s="100"/>
      <c r="AC1575" s="100"/>
      <c r="AD1575" s="100"/>
      <c r="AE1575" s="100"/>
      <c r="AG1575" s="101"/>
      <c r="AN1575" s="100"/>
      <c r="AO1575" s="100"/>
      <c r="AP1575" s="100"/>
      <c r="AQ1575" s="100"/>
      <c r="AR1575" s="100"/>
      <c r="AS1575" s="100"/>
      <c r="AT1575" s="100"/>
      <c r="AU1575" s="100"/>
      <c r="AV1575" s="100"/>
      <c r="AW1575" s="65"/>
      <c r="AX1575" s="102"/>
    </row>
    <row r="1576" spans="27:64">
      <c r="AA1576" s="100"/>
      <c r="AB1576" s="100"/>
      <c r="AC1576" s="100"/>
      <c r="AD1576" s="100"/>
      <c r="AE1576" s="100"/>
      <c r="AG1576" s="101"/>
      <c r="AN1576" s="100"/>
      <c r="AO1576" s="100"/>
      <c r="AP1576" s="100"/>
      <c r="AQ1576" s="100"/>
      <c r="AR1576" s="100"/>
      <c r="AS1576" s="100"/>
      <c r="AT1576" s="100"/>
      <c r="AU1576" s="100"/>
      <c r="AV1576" s="100"/>
      <c r="AW1576" s="65"/>
      <c r="AX1576" s="71"/>
    </row>
    <row r="1577" spans="27:64">
      <c r="AA1577" s="100"/>
      <c r="AB1577" s="100"/>
      <c r="AC1577" s="100"/>
      <c r="AD1577" s="100"/>
      <c r="AE1577" s="100"/>
      <c r="AG1577" s="101"/>
      <c r="AN1577" s="100"/>
      <c r="AO1577" s="100"/>
      <c r="AP1577" s="100"/>
      <c r="AQ1577" s="100"/>
      <c r="AR1577" s="100"/>
      <c r="AS1577" s="100"/>
      <c r="AT1577" s="100"/>
      <c r="AU1577" s="100"/>
    </row>
    <row r="1578" spans="27:64">
      <c r="AA1578" s="100"/>
      <c r="AB1578" s="100"/>
      <c r="AC1578" s="100"/>
      <c r="AD1578" s="100"/>
      <c r="AE1578" s="100"/>
      <c r="AG1578" s="101"/>
      <c r="AN1578" s="100"/>
      <c r="AO1578" s="100"/>
      <c r="AP1578" s="100"/>
      <c r="AQ1578" s="100"/>
      <c r="AR1578" s="100"/>
      <c r="AS1578" s="100"/>
      <c r="AT1578" s="100"/>
      <c r="AU1578" s="100"/>
    </row>
    <row r="1579" spans="27:64">
      <c r="AA1579" s="100"/>
      <c r="AB1579" s="100"/>
      <c r="AC1579" s="100"/>
      <c r="AD1579" s="100"/>
      <c r="AE1579" s="100"/>
      <c r="AG1579" s="101"/>
      <c r="AN1579" s="100"/>
      <c r="AO1579" s="100"/>
      <c r="AP1579" s="100"/>
      <c r="AQ1579" s="100"/>
      <c r="AR1579" s="100"/>
      <c r="AS1579" s="100"/>
      <c r="AT1579" s="100"/>
      <c r="AU1579" s="100"/>
      <c r="AV1579" s="100"/>
      <c r="AW1579" s="100"/>
      <c r="AX1579" s="102"/>
      <c r="AY1579" s="100"/>
      <c r="AZ1579" s="100"/>
      <c r="BA1579" s="100"/>
      <c r="BB1579" s="100"/>
      <c r="BC1579" s="100"/>
      <c r="BD1579" s="100"/>
      <c r="BE1579" s="100"/>
      <c r="BF1579" s="100"/>
      <c r="BG1579" s="100"/>
      <c r="BH1579" s="100"/>
      <c r="BI1579" s="100"/>
      <c r="BJ1579" s="100"/>
      <c r="BK1579" s="100"/>
      <c r="BL1579" s="100"/>
    </row>
    <row r="1580" spans="27:64">
      <c r="AA1580" s="100"/>
      <c r="AB1580" s="100"/>
      <c r="AC1580" s="100"/>
      <c r="AD1580" s="100"/>
      <c r="AE1580" s="100"/>
      <c r="AG1580" s="101"/>
      <c r="AN1580" s="100"/>
      <c r="AO1580" s="100"/>
      <c r="AP1580" s="100"/>
      <c r="AQ1580" s="100"/>
      <c r="AR1580" s="100"/>
      <c r="AS1580" s="100"/>
      <c r="AT1580" s="100"/>
      <c r="AU1580" s="100"/>
    </row>
    <row r="1581" spans="27:64">
      <c r="AA1581" s="100"/>
      <c r="AB1581" s="100"/>
      <c r="AC1581" s="100"/>
      <c r="AD1581" s="100"/>
      <c r="AE1581" s="100"/>
      <c r="AG1581" s="101"/>
      <c r="AN1581" s="100"/>
      <c r="AO1581" s="100"/>
      <c r="AP1581" s="100"/>
      <c r="AQ1581" s="100"/>
      <c r="AR1581" s="100"/>
      <c r="AS1581" s="100"/>
      <c r="AT1581" s="100"/>
      <c r="AU1581" s="100"/>
      <c r="AV1581" s="100"/>
      <c r="AW1581" s="100"/>
      <c r="AX1581" s="102"/>
      <c r="AY1581" s="100"/>
      <c r="AZ1581" s="100"/>
      <c r="BA1581" s="100"/>
      <c r="BB1581" s="100"/>
      <c r="BC1581" s="100"/>
      <c r="BD1581" s="100"/>
      <c r="BE1581" s="100"/>
      <c r="BF1581" s="100"/>
      <c r="BG1581" s="100"/>
      <c r="BH1581" s="100"/>
      <c r="BI1581" s="100"/>
      <c r="BJ1581" s="100"/>
      <c r="BK1581" s="100"/>
      <c r="BL1581" s="100"/>
    </row>
    <row r="1582" spans="27:64">
      <c r="AA1582" s="100"/>
      <c r="AB1582" s="100"/>
      <c r="AC1582" s="100"/>
      <c r="AD1582" s="100"/>
      <c r="AE1582" s="100"/>
      <c r="AG1582" s="101"/>
      <c r="AN1582" s="100"/>
      <c r="AO1582" s="100"/>
      <c r="AP1582" s="100"/>
      <c r="AQ1582" s="100"/>
      <c r="AR1582" s="100"/>
      <c r="AS1582" s="100"/>
      <c r="AT1582" s="100"/>
      <c r="AU1582" s="100"/>
      <c r="AV1582" s="100"/>
      <c r="AW1582" s="65"/>
      <c r="AX1582" s="102"/>
      <c r="AY1582" s="100"/>
      <c r="AZ1582" s="100"/>
      <c r="BA1582" s="100"/>
      <c r="BB1582" s="100"/>
      <c r="BC1582" s="100"/>
      <c r="BD1582" s="100"/>
      <c r="BE1582" s="100"/>
      <c r="BF1582" s="100"/>
      <c r="BG1582" s="100"/>
      <c r="BH1582" s="100"/>
      <c r="BI1582" s="100"/>
      <c r="BJ1582" s="100"/>
      <c r="BK1582" s="100"/>
      <c r="BL1582" s="100"/>
    </row>
    <row r="1583" spans="27:64">
      <c r="AA1583" s="100"/>
      <c r="AB1583" s="100"/>
      <c r="AC1583" s="100"/>
      <c r="AD1583" s="100"/>
      <c r="AE1583" s="100"/>
      <c r="AG1583" s="101"/>
      <c r="AN1583" s="100"/>
      <c r="AO1583" s="100"/>
      <c r="AP1583" s="100"/>
      <c r="AQ1583" s="100"/>
      <c r="AR1583" s="100"/>
      <c r="AS1583" s="100"/>
      <c r="AT1583" s="100"/>
      <c r="AU1583" s="100"/>
      <c r="AV1583" s="100"/>
      <c r="AW1583" s="100"/>
      <c r="AX1583" s="100"/>
      <c r="AY1583" s="100"/>
      <c r="AZ1583" s="100"/>
      <c r="BA1583" s="100"/>
      <c r="BB1583" s="100"/>
      <c r="BC1583" s="100"/>
      <c r="BD1583" s="100"/>
      <c r="BE1583" s="100"/>
      <c r="BF1583" s="100"/>
      <c r="BG1583" s="100"/>
      <c r="BH1583" s="100"/>
      <c r="BI1583" s="100"/>
      <c r="BJ1583" s="100"/>
      <c r="BK1583" s="100"/>
      <c r="BL1583" s="100"/>
    </row>
    <row r="1584" spans="27:64">
      <c r="AA1584" s="100"/>
      <c r="AB1584" s="100"/>
      <c r="AC1584" s="100"/>
      <c r="AD1584" s="100"/>
      <c r="AE1584" s="100"/>
      <c r="AG1584" s="101"/>
      <c r="AN1584" s="100"/>
      <c r="AO1584" s="100"/>
      <c r="AP1584" s="100"/>
      <c r="AQ1584" s="100"/>
      <c r="AR1584" s="100"/>
      <c r="AS1584" s="100"/>
      <c r="AT1584" s="100"/>
      <c r="AU1584" s="100"/>
      <c r="AV1584" s="100"/>
      <c r="AW1584" s="65"/>
      <c r="AX1584" s="102"/>
      <c r="AY1584" s="100"/>
      <c r="AZ1584" s="100"/>
      <c r="BA1584" s="100"/>
      <c r="BB1584" s="100"/>
      <c r="BC1584" s="100"/>
      <c r="BD1584" s="100"/>
      <c r="BE1584" s="100"/>
      <c r="BF1584" s="100"/>
      <c r="BG1584" s="100"/>
      <c r="BH1584" s="100"/>
      <c r="BI1584" s="100"/>
      <c r="BJ1584" s="100"/>
      <c r="BK1584" s="100"/>
      <c r="BL1584" s="100"/>
    </row>
    <row r="1585" spans="27:64">
      <c r="AA1585" s="100"/>
      <c r="AB1585" s="100"/>
      <c r="AC1585" s="100"/>
      <c r="AD1585" s="100"/>
      <c r="AE1585" s="100"/>
      <c r="AG1585" s="101"/>
      <c r="AN1585" s="100"/>
      <c r="AO1585" s="100"/>
      <c r="AP1585" s="100"/>
      <c r="AQ1585" s="100"/>
      <c r="AR1585" s="100"/>
      <c r="AS1585" s="100"/>
      <c r="AT1585" s="100"/>
      <c r="AU1585" s="100"/>
      <c r="AV1585" s="100"/>
      <c r="AW1585" s="100"/>
      <c r="AX1585" s="100"/>
      <c r="AY1585" s="100"/>
      <c r="AZ1585" s="100"/>
      <c r="BA1585" s="100"/>
      <c r="BB1585" s="100"/>
      <c r="BC1585" s="100"/>
      <c r="BD1585" s="100"/>
      <c r="BE1585" s="100"/>
      <c r="BF1585" s="100"/>
      <c r="BG1585" s="100"/>
      <c r="BH1585" s="100"/>
      <c r="BI1585" s="100"/>
      <c r="BJ1585" s="100"/>
      <c r="BK1585" s="100"/>
      <c r="BL1585" s="100"/>
    </row>
    <row r="1586" spans="27:64">
      <c r="AA1586" s="100"/>
      <c r="AB1586" s="100"/>
      <c r="AC1586" s="100"/>
      <c r="AD1586" s="100"/>
      <c r="AE1586" s="100"/>
      <c r="AG1586" s="101"/>
      <c r="AN1586" s="100"/>
      <c r="AO1586" s="100"/>
      <c r="AP1586" s="100"/>
      <c r="AQ1586" s="100"/>
      <c r="AR1586" s="100"/>
      <c r="AS1586" s="100"/>
      <c r="AT1586" s="100"/>
      <c r="AU1586" s="100"/>
      <c r="AV1586" s="100"/>
      <c r="AW1586" s="65"/>
      <c r="AX1586" s="102"/>
    </row>
    <row r="1587" spans="27:64">
      <c r="AA1587" s="100"/>
      <c r="AB1587" s="100"/>
      <c r="AC1587" s="100"/>
      <c r="AD1587" s="100"/>
      <c r="AE1587" s="100"/>
      <c r="AG1587" s="101"/>
      <c r="AN1587" s="100"/>
      <c r="AO1587" s="100"/>
      <c r="AP1587" s="100"/>
      <c r="AQ1587" s="100"/>
      <c r="AR1587" s="100"/>
      <c r="AS1587" s="100"/>
      <c r="AT1587" s="100"/>
      <c r="AU1587" s="100"/>
      <c r="AV1587" s="100"/>
      <c r="AW1587" s="100"/>
      <c r="AX1587" s="100"/>
      <c r="AY1587" s="100"/>
      <c r="AZ1587" s="100"/>
      <c r="BA1587" s="100"/>
      <c r="BB1587" s="100"/>
      <c r="BC1587" s="100"/>
      <c r="BD1587" s="100"/>
      <c r="BE1587" s="100"/>
      <c r="BF1587" s="100"/>
      <c r="BG1587" s="100"/>
      <c r="BH1587" s="100"/>
      <c r="BI1587" s="100"/>
      <c r="BJ1587" s="100"/>
      <c r="BK1587" s="100"/>
      <c r="BL1587" s="100"/>
    </row>
    <row r="1588" spans="27:64">
      <c r="AA1588" s="100"/>
      <c r="AB1588" s="100"/>
      <c r="AC1588" s="100"/>
      <c r="AD1588" s="100"/>
      <c r="AE1588" s="100"/>
      <c r="AG1588" s="101"/>
      <c r="AN1588" s="100"/>
      <c r="AO1588" s="100"/>
      <c r="AP1588" s="100"/>
      <c r="AQ1588" s="100"/>
      <c r="AR1588" s="100"/>
      <c r="AS1588" s="100"/>
      <c r="AT1588" s="100"/>
      <c r="AU1588" s="100"/>
      <c r="AV1588" s="100"/>
      <c r="AW1588" s="65"/>
      <c r="AX1588" s="102"/>
    </row>
    <row r="1589" spans="27:64">
      <c r="AA1589" s="100"/>
      <c r="AB1589" s="100"/>
      <c r="AC1589" s="100"/>
      <c r="AD1589" s="100"/>
      <c r="AE1589" s="100"/>
      <c r="AG1589" s="101"/>
      <c r="AN1589" s="100"/>
      <c r="AO1589" s="100"/>
      <c r="AP1589" s="100"/>
      <c r="AQ1589" s="100"/>
      <c r="AR1589" s="100"/>
      <c r="AS1589" s="100"/>
      <c r="AT1589" s="100"/>
      <c r="AU1589" s="100"/>
      <c r="AV1589" s="100"/>
      <c r="AW1589" s="100"/>
      <c r="AX1589" s="102"/>
      <c r="AY1589" s="100"/>
      <c r="AZ1589" s="100"/>
      <c r="BA1589" s="100"/>
      <c r="BB1589" s="100"/>
      <c r="BC1589" s="100"/>
      <c r="BD1589" s="100"/>
      <c r="BE1589" s="100"/>
      <c r="BF1589" s="100"/>
      <c r="BG1589" s="100"/>
      <c r="BH1589" s="100"/>
      <c r="BI1589" s="100"/>
      <c r="BJ1589" s="100"/>
      <c r="BK1589" s="100"/>
      <c r="BL1589" s="100"/>
    </row>
    <row r="1590" spans="27:64">
      <c r="AA1590" s="100"/>
      <c r="AB1590" s="100"/>
      <c r="AC1590" s="100"/>
      <c r="AD1590" s="100"/>
      <c r="AE1590" s="100"/>
      <c r="AG1590" s="101"/>
      <c r="AN1590" s="100"/>
      <c r="AO1590" s="100"/>
      <c r="AP1590" s="100"/>
      <c r="AQ1590" s="100"/>
      <c r="AR1590" s="100"/>
      <c r="AS1590" s="100"/>
      <c r="AT1590" s="100"/>
      <c r="AU1590" s="100"/>
      <c r="AV1590" s="100"/>
      <c r="AW1590" s="100"/>
      <c r="AX1590" s="102"/>
      <c r="AY1590" s="100"/>
      <c r="AZ1590" s="100"/>
      <c r="BA1590" s="100"/>
      <c r="BB1590" s="100"/>
      <c r="BC1590" s="100"/>
      <c r="BD1590" s="100"/>
      <c r="BE1590" s="100"/>
      <c r="BF1590" s="100"/>
      <c r="BG1590" s="100"/>
      <c r="BH1590" s="100"/>
      <c r="BI1590" s="100"/>
      <c r="BJ1590" s="100"/>
      <c r="BK1590" s="100"/>
      <c r="BL1590" s="100"/>
    </row>
    <row r="1591" spans="27:64">
      <c r="AA1591" s="100"/>
      <c r="AB1591" s="100"/>
      <c r="AC1591" s="100"/>
      <c r="AD1591" s="100"/>
      <c r="AE1591" s="100"/>
      <c r="AG1591" s="101"/>
      <c r="AN1591" s="100"/>
      <c r="AO1591" s="100"/>
      <c r="AP1591" s="100"/>
      <c r="AQ1591" s="100"/>
      <c r="AR1591" s="100"/>
      <c r="AS1591" s="100"/>
      <c r="AT1591" s="100"/>
      <c r="AU1591" s="100"/>
      <c r="AV1591" s="100"/>
      <c r="AW1591" s="100"/>
      <c r="AX1591" s="100"/>
      <c r="AY1591" s="100"/>
      <c r="AZ1591" s="100"/>
      <c r="BA1591" s="100"/>
      <c r="BB1591" s="100"/>
      <c r="BC1591" s="100"/>
      <c r="BD1591" s="100"/>
      <c r="BE1591" s="100"/>
      <c r="BF1591" s="100"/>
      <c r="BG1591" s="100"/>
      <c r="BH1591" s="100"/>
      <c r="BI1591" s="100"/>
      <c r="BJ1591" s="100"/>
      <c r="BK1591" s="100"/>
      <c r="BL1591" s="100"/>
    </row>
    <row r="1592" spans="27:64">
      <c r="AA1592" s="100"/>
      <c r="AB1592" s="100"/>
      <c r="AC1592" s="100"/>
      <c r="AD1592" s="100"/>
      <c r="AE1592" s="100"/>
      <c r="AG1592" s="101"/>
      <c r="AN1592" s="100"/>
      <c r="AO1592" s="100"/>
      <c r="AP1592" s="100"/>
      <c r="AQ1592" s="100"/>
      <c r="AR1592" s="100"/>
      <c r="AS1592" s="100"/>
      <c r="AT1592" s="100"/>
      <c r="AU1592" s="100"/>
      <c r="AV1592" s="100"/>
      <c r="AW1592" s="100"/>
      <c r="AX1592" s="100"/>
      <c r="AY1592" s="100"/>
      <c r="AZ1592" s="100"/>
      <c r="BA1592" s="100"/>
      <c r="BB1592" s="100"/>
      <c r="BC1592" s="100"/>
      <c r="BD1592" s="100"/>
      <c r="BE1592" s="100"/>
      <c r="BF1592" s="100"/>
      <c r="BG1592" s="100"/>
      <c r="BH1592" s="100"/>
      <c r="BI1592" s="100"/>
      <c r="BJ1592" s="100"/>
      <c r="BK1592" s="100"/>
      <c r="BL1592" s="100"/>
    </row>
    <row r="1593" spans="27:64">
      <c r="AA1593" s="100"/>
      <c r="AB1593" s="100"/>
      <c r="AC1593" s="100"/>
      <c r="AD1593" s="100"/>
      <c r="AE1593" s="100"/>
      <c r="AG1593" s="101"/>
      <c r="AN1593" s="100"/>
      <c r="AO1593" s="100"/>
      <c r="AP1593" s="100"/>
      <c r="AQ1593" s="100"/>
      <c r="AR1593" s="100"/>
      <c r="AS1593" s="100"/>
      <c r="AT1593" s="100"/>
      <c r="AU1593" s="100"/>
      <c r="AV1593" s="100"/>
      <c r="AW1593" s="65"/>
      <c r="AX1593" s="102"/>
    </row>
    <row r="1594" spans="27:64">
      <c r="AA1594" s="100"/>
      <c r="AB1594" s="100"/>
      <c r="AC1594" s="100"/>
      <c r="AD1594" s="100"/>
      <c r="AE1594" s="100"/>
      <c r="AG1594" s="101"/>
      <c r="AN1594" s="100"/>
      <c r="AO1594" s="100"/>
      <c r="AP1594" s="100"/>
      <c r="AQ1594" s="100"/>
      <c r="AR1594" s="100"/>
      <c r="AS1594" s="100"/>
      <c r="AT1594" s="100"/>
      <c r="AU1594" s="100"/>
    </row>
    <row r="1595" spans="27:64">
      <c r="AA1595" s="100"/>
      <c r="AB1595" s="100"/>
      <c r="AC1595" s="100"/>
      <c r="AD1595" s="100"/>
      <c r="AE1595" s="100"/>
      <c r="AG1595" s="101"/>
      <c r="AN1595" s="100"/>
      <c r="AO1595" s="100"/>
      <c r="AP1595" s="100"/>
      <c r="AQ1595" s="100"/>
      <c r="AR1595" s="100"/>
      <c r="AS1595" s="100"/>
      <c r="AT1595" s="100"/>
      <c r="AU1595" s="100"/>
    </row>
    <row r="1596" spans="27:64">
      <c r="AA1596" s="100"/>
      <c r="AB1596" s="100"/>
      <c r="AC1596" s="100"/>
      <c r="AD1596" s="100"/>
      <c r="AE1596" s="100"/>
      <c r="AG1596" s="101"/>
      <c r="AN1596" s="100"/>
      <c r="AO1596" s="100"/>
      <c r="AP1596" s="100"/>
      <c r="AQ1596" s="100"/>
      <c r="AR1596" s="100"/>
      <c r="AS1596" s="100"/>
      <c r="AT1596" s="100"/>
      <c r="AU1596" s="100"/>
    </row>
    <row r="1597" spans="27:64">
      <c r="AA1597" s="100"/>
      <c r="AB1597" s="100"/>
      <c r="AC1597" s="100"/>
      <c r="AD1597" s="100"/>
      <c r="AE1597" s="100"/>
      <c r="AG1597" s="101"/>
      <c r="AN1597" s="100"/>
      <c r="AO1597" s="100"/>
      <c r="AP1597" s="100"/>
      <c r="AQ1597" s="100"/>
      <c r="AR1597" s="100"/>
      <c r="AS1597" s="100"/>
      <c r="AT1597" s="100"/>
      <c r="AU1597" s="100"/>
      <c r="AV1597" s="100"/>
      <c r="AW1597" s="65"/>
      <c r="AX1597" s="71"/>
    </row>
    <row r="1598" spans="27:64">
      <c r="AA1598" s="100"/>
      <c r="AB1598" s="100"/>
      <c r="AC1598" s="100"/>
      <c r="AD1598" s="100"/>
      <c r="AE1598" s="100"/>
      <c r="AG1598" s="101"/>
      <c r="AN1598" s="100"/>
      <c r="AO1598" s="100"/>
      <c r="AP1598" s="100"/>
      <c r="AQ1598" s="100"/>
      <c r="AR1598" s="100"/>
      <c r="AS1598" s="100"/>
      <c r="AT1598" s="100"/>
      <c r="AU1598" s="100"/>
      <c r="AV1598" s="100"/>
      <c r="AW1598" s="65"/>
      <c r="AX1598" s="102"/>
    </row>
    <row r="1599" spans="27:64">
      <c r="AA1599" s="100"/>
      <c r="AB1599" s="100"/>
      <c r="AC1599" s="100"/>
      <c r="AD1599" s="100"/>
      <c r="AE1599" s="100"/>
      <c r="AG1599" s="101"/>
      <c r="AN1599" s="100"/>
      <c r="AO1599" s="100"/>
      <c r="AP1599" s="100"/>
      <c r="AQ1599" s="100"/>
      <c r="AR1599" s="100"/>
      <c r="AS1599" s="100"/>
      <c r="AT1599" s="100"/>
      <c r="AU1599" s="100"/>
      <c r="AV1599" s="100"/>
      <c r="AW1599" s="100"/>
      <c r="AX1599" s="102"/>
      <c r="AY1599" s="100"/>
      <c r="AZ1599" s="100"/>
      <c r="BA1599" s="100"/>
      <c r="BB1599" s="100"/>
      <c r="BC1599" s="100"/>
      <c r="BD1599" s="100"/>
      <c r="BE1599" s="100"/>
      <c r="BF1599" s="100"/>
      <c r="BG1599" s="100"/>
      <c r="BH1599" s="100"/>
      <c r="BI1599" s="100"/>
      <c r="BJ1599" s="100"/>
      <c r="BK1599" s="100"/>
      <c r="BL1599" s="100"/>
    </row>
    <row r="1600" spans="27:64">
      <c r="AA1600" s="100"/>
      <c r="AB1600" s="100"/>
      <c r="AC1600" s="100"/>
      <c r="AD1600" s="100"/>
      <c r="AE1600" s="100"/>
      <c r="AG1600" s="101"/>
      <c r="AN1600" s="100"/>
      <c r="AO1600" s="100"/>
      <c r="AP1600" s="100"/>
      <c r="AQ1600" s="100"/>
      <c r="AR1600" s="100"/>
      <c r="AS1600" s="100"/>
      <c r="AT1600" s="100"/>
      <c r="AU1600" s="100"/>
      <c r="AV1600" s="100"/>
      <c r="AW1600" s="65"/>
      <c r="AX1600" s="71"/>
    </row>
    <row r="1601" spans="27:64">
      <c r="AA1601" s="100"/>
      <c r="AB1601" s="100"/>
      <c r="AC1601" s="100"/>
      <c r="AD1601" s="100"/>
      <c r="AE1601" s="100"/>
      <c r="AG1601" s="101"/>
      <c r="AN1601" s="100"/>
      <c r="AO1601" s="100"/>
      <c r="AP1601" s="100"/>
      <c r="AQ1601" s="100"/>
      <c r="AR1601" s="100"/>
      <c r="AS1601" s="100"/>
      <c r="AT1601" s="100"/>
      <c r="AU1601" s="100"/>
      <c r="AV1601" s="100"/>
      <c r="AW1601" s="65"/>
      <c r="AX1601" s="102"/>
    </row>
    <row r="1602" spans="27:64">
      <c r="AA1602" s="100"/>
      <c r="AB1602" s="100"/>
      <c r="AC1602" s="100"/>
      <c r="AD1602" s="100"/>
      <c r="AE1602" s="100"/>
      <c r="AG1602" s="101"/>
      <c r="AN1602" s="100"/>
      <c r="AO1602" s="100"/>
      <c r="AP1602" s="100"/>
      <c r="AQ1602" s="100"/>
      <c r="AR1602" s="100"/>
      <c r="AS1602" s="100"/>
      <c r="AT1602" s="100"/>
      <c r="AU1602" s="100"/>
    </row>
    <row r="1603" spans="27:64">
      <c r="AA1603" s="100"/>
      <c r="AB1603" s="100"/>
      <c r="AC1603" s="100"/>
      <c r="AD1603" s="100"/>
      <c r="AE1603" s="100"/>
      <c r="AG1603" s="101"/>
      <c r="AN1603" s="100"/>
      <c r="AO1603" s="100"/>
      <c r="AP1603" s="100"/>
      <c r="AQ1603" s="100"/>
      <c r="AR1603" s="100"/>
      <c r="AS1603" s="100"/>
      <c r="AT1603" s="100"/>
      <c r="AU1603" s="100"/>
      <c r="AV1603" s="100"/>
      <c r="AW1603" s="65"/>
      <c r="AX1603" s="102"/>
    </row>
    <row r="1604" spans="27:64">
      <c r="AA1604" s="100"/>
      <c r="AB1604" s="100"/>
      <c r="AC1604" s="100"/>
      <c r="AD1604" s="100"/>
      <c r="AE1604" s="100"/>
      <c r="AG1604" s="101"/>
      <c r="AN1604" s="100"/>
      <c r="AO1604" s="100"/>
      <c r="AP1604" s="100"/>
      <c r="AQ1604" s="100"/>
      <c r="AR1604" s="100"/>
      <c r="AS1604" s="100"/>
      <c r="AT1604" s="100"/>
      <c r="AU1604" s="100"/>
    </row>
    <row r="1605" spans="27:64">
      <c r="AA1605" s="100"/>
      <c r="AB1605" s="100"/>
      <c r="AC1605" s="100"/>
      <c r="AD1605" s="100"/>
      <c r="AE1605" s="100"/>
      <c r="AG1605" s="101"/>
      <c r="AN1605" s="100"/>
      <c r="AO1605" s="100"/>
      <c r="AP1605" s="100"/>
      <c r="AQ1605" s="100"/>
      <c r="AR1605" s="100"/>
      <c r="AS1605" s="100"/>
      <c r="AT1605" s="100"/>
      <c r="AU1605" s="100"/>
      <c r="AV1605" s="100"/>
      <c r="AW1605" s="65"/>
      <c r="AX1605" s="71"/>
    </row>
    <row r="1606" spans="27:64">
      <c r="AA1606" s="100"/>
      <c r="AB1606" s="100"/>
      <c r="AC1606" s="100"/>
      <c r="AD1606" s="100"/>
      <c r="AE1606" s="100"/>
      <c r="AG1606" s="101"/>
      <c r="AN1606" s="100"/>
      <c r="AO1606" s="100"/>
      <c r="AP1606" s="100"/>
      <c r="AQ1606" s="100"/>
      <c r="AR1606" s="100"/>
      <c r="AS1606" s="100"/>
      <c r="AT1606" s="100"/>
      <c r="AU1606" s="100"/>
      <c r="AV1606" s="100"/>
      <c r="AW1606" s="100"/>
      <c r="AX1606" s="100"/>
      <c r="AY1606" s="100"/>
      <c r="AZ1606" s="100"/>
      <c r="BA1606" s="100"/>
      <c r="BB1606" s="100"/>
      <c r="BC1606" s="100"/>
      <c r="BD1606" s="100"/>
      <c r="BE1606" s="100"/>
      <c r="BF1606" s="100"/>
      <c r="BG1606" s="100"/>
      <c r="BH1606" s="100"/>
      <c r="BI1606" s="100"/>
      <c r="BJ1606" s="100"/>
      <c r="BK1606" s="100"/>
      <c r="BL1606" s="100"/>
    </row>
    <row r="1607" spans="27:64">
      <c r="AA1607" s="100"/>
      <c r="AB1607" s="100"/>
      <c r="AC1607" s="100"/>
      <c r="AD1607" s="100"/>
      <c r="AE1607" s="100"/>
      <c r="AG1607" s="101"/>
      <c r="AN1607" s="100"/>
      <c r="AO1607" s="100"/>
      <c r="AP1607" s="100"/>
      <c r="AQ1607" s="100"/>
      <c r="AR1607" s="100"/>
      <c r="AS1607" s="100"/>
      <c r="AT1607" s="100"/>
      <c r="AU1607" s="100"/>
    </row>
    <row r="1608" spans="27:64">
      <c r="AA1608" s="100"/>
      <c r="AB1608" s="100"/>
      <c r="AC1608" s="100"/>
      <c r="AD1608" s="100"/>
      <c r="AE1608" s="100"/>
      <c r="AG1608" s="101"/>
      <c r="AN1608" s="100"/>
      <c r="AO1608" s="100"/>
      <c r="AP1608" s="100"/>
      <c r="AQ1608" s="100"/>
      <c r="AR1608" s="100"/>
      <c r="AS1608" s="100"/>
      <c r="AT1608" s="100"/>
      <c r="AU1608" s="100"/>
      <c r="AV1608" s="100"/>
      <c r="AW1608" s="65"/>
      <c r="AX1608" s="71"/>
    </row>
    <row r="1609" spans="27:64">
      <c r="AA1609" s="100"/>
      <c r="AB1609" s="100"/>
      <c r="AC1609" s="100"/>
      <c r="AD1609" s="100"/>
      <c r="AE1609" s="100"/>
      <c r="AG1609" s="101"/>
      <c r="AN1609" s="100"/>
      <c r="AO1609" s="100"/>
      <c r="AP1609" s="100"/>
      <c r="AQ1609" s="100"/>
      <c r="AR1609" s="100"/>
      <c r="AS1609" s="100"/>
      <c r="AT1609" s="100"/>
      <c r="AU1609" s="100"/>
    </row>
    <row r="1610" spans="27:64">
      <c r="AA1610" s="100"/>
      <c r="AB1610" s="100"/>
      <c r="AC1610" s="100"/>
      <c r="AD1610" s="100"/>
      <c r="AE1610" s="100"/>
      <c r="AG1610" s="101"/>
      <c r="AN1610" s="100"/>
      <c r="AO1610" s="100"/>
      <c r="AP1610" s="100"/>
      <c r="AQ1610" s="100"/>
      <c r="AR1610" s="100"/>
      <c r="AS1610" s="100"/>
      <c r="AT1610" s="100"/>
      <c r="AU1610" s="100"/>
      <c r="AV1610" s="100"/>
      <c r="AW1610" s="65"/>
      <c r="AX1610" s="102"/>
    </row>
    <row r="1611" spans="27:64">
      <c r="AA1611" s="100"/>
      <c r="AB1611" s="100"/>
      <c r="AC1611" s="100"/>
      <c r="AD1611" s="100"/>
      <c r="AE1611" s="100"/>
      <c r="AG1611" s="101"/>
      <c r="AN1611" s="100"/>
      <c r="AO1611" s="100"/>
      <c r="AP1611" s="100"/>
      <c r="AQ1611" s="100"/>
      <c r="AR1611" s="100"/>
      <c r="AS1611" s="100"/>
      <c r="AT1611" s="100"/>
      <c r="AU1611" s="100"/>
      <c r="AV1611" s="100"/>
      <c r="AW1611" s="65"/>
      <c r="AX1611" s="71"/>
    </row>
    <row r="1612" spans="27:64">
      <c r="AA1612" s="100"/>
      <c r="AB1612" s="100"/>
      <c r="AC1612" s="100"/>
      <c r="AD1612" s="100"/>
      <c r="AE1612" s="100"/>
      <c r="AG1612" s="101"/>
      <c r="AN1612" s="100"/>
      <c r="AO1612" s="100"/>
      <c r="AP1612" s="100"/>
      <c r="AQ1612" s="100"/>
      <c r="AR1612" s="100"/>
      <c r="AS1612" s="100"/>
      <c r="AT1612" s="100"/>
      <c r="AU1612" s="100"/>
    </row>
    <row r="1613" spans="27:64">
      <c r="AA1613" s="100"/>
      <c r="AB1613" s="100"/>
      <c r="AC1613" s="100"/>
      <c r="AD1613" s="100"/>
      <c r="AE1613" s="100"/>
      <c r="AG1613" s="101"/>
      <c r="AN1613" s="100"/>
      <c r="AO1613" s="100"/>
      <c r="AP1613" s="100"/>
      <c r="AQ1613" s="100"/>
      <c r="AR1613" s="100"/>
      <c r="AS1613" s="100"/>
      <c r="AT1613" s="100"/>
      <c r="AU1613" s="100"/>
    </row>
    <row r="1614" spans="27:64">
      <c r="AA1614" s="100"/>
      <c r="AB1614" s="100"/>
      <c r="AC1614" s="100"/>
      <c r="AD1614" s="100"/>
      <c r="AE1614" s="100"/>
      <c r="AG1614" s="101"/>
      <c r="AN1614" s="100"/>
      <c r="AO1614" s="100"/>
      <c r="AP1614" s="100"/>
      <c r="AQ1614" s="100"/>
      <c r="AR1614" s="100"/>
      <c r="AS1614" s="100"/>
      <c r="AT1614" s="100"/>
      <c r="AU1614" s="100"/>
      <c r="AV1614" s="100"/>
      <c r="AW1614" s="65"/>
      <c r="AX1614" s="102"/>
      <c r="AY1614" s="100"/>
      <c r="AZ1614" s="100"/>
      <c r="BA1614" s="100"/>
      <c r="BB1614" s="100"/>
      <c r="BC1614" s="100"/>
      <c r="BD1614" s="100"/>
      <c r="BE1614" s="100"/>
      <c r="BF1614" s="100"/>
      <c r="BG1614" s="100"/>
      <c r="BH1614" s="100"/>
      <c r="BI1614" s="100"/>
      <c r="BJ1614" s="100"/>
      <c r="BK1614" s="100"/>
      <c r="BL1614" s="100"/>
    </row>
    <row r="1615" spans="27:64">
      <c r="AA1615" s="100"/>
      <c r="AB1615" s="100"/>
      <c r="AC1615" s="100"/>
      <c r="AD1615" s="100"/>
      <c r="AE1615" s="100"/>
      <c r="AG1615" s="101"/>
      <c r="AN1615" s="100"/>
      <c r="AO1615" s="100"/>
      <c r="AP1615" s="100"/>
      <c r="AQ1615" s="100"/>
      <c r="AR1615" s="100"/>
      <c r="AS1615" s="100"/>
      <c r="AT1615" s="100"/>
      <c r="AU1615" s="100"/>
      <c r="AV1615" s="100"/>
      <c r="AW1615" s="65"/>
      <c r="AX1615" s="71"/>
    </row>
    <row r="1616" spans="27:64">
      <c r="AA1616" s="100"/>
      <c r="AB1616" s="100"/>
      <c r="AC1616" s="100"/>
      <c r="AD1616" s="100"/>
      <c r="AE1616" s="100"/>
      <c r="AG1616" s="101"/>
      <c r="AN1616" s="100"/>
      <c r="AO1616" s="100"/>
      <c r="AP1616" s="100"/>
      <c r="AQ1616" s="100"/>
      <c r="AR1616" s="100"/>
      <c r="AS1616" s="100"/>
      <c r="AT1616" s="100"/>
      <c r="AU1616" s="100"/>
      <c r="AV1616" s="100"/>
      <c r="AW1616" s="65"/>
      <c r="AX1616" s="71"/>
    </row>
    <row r="1617" spans="27:64">
      <c r="AA1617" s="100"/>
      <c r="AB1617" s="100"/>
      <c r="AC1617" s="100"/>
      <c r="AD1617" s="100"/>
      <c r="AE1617" s="100"/>
      <c r="AG1617" s="101"/>
      <c r="AN1617" s="100"/>
      <c r="AO1617" s="100"/>
      <c r="AP1617" s="100"/>
      <c r="AQ1617" s="100"/>
      <c r="AR1617" s="100"/>
      <c r="AS1617" s="100"/>
      <c r="AT1617" s="100"/>
      <c r="AU1617" s="100"/>
      <c r="AV1617" s="100"/>
      <c r="AW1617" s="65"/>
      <c r="AX1617" s="71"/>
    </row>
    <row r="1618" spans="27:64">
      <c r="AA1618" s="100"/>
      <c r="AB1618" s="100"/>
      <c r="AC1618" s="100"/>
      <c r="AD1618" s="100"/>
      <c r="AE1618" s="100"/>
      <c r="AG1618" s="101"/>
      <c r="AN1618" s="100"/>
      <c r="AO1618" s="100"/>
      <c r="AP1618" s="100"/>
      <c r="AQ1618" s="100"/>
      <c r="AR1618" s="100"/>
      <c r="AS1618" s="100"/>
      <c r="AT1618" s="100"/>
      <c r="AU1618" s="100"/>
      <c r="AV1618" s="100"/>
      <c r="AW1618" s="65"/>
      <c r="AX1618" s="102"/>
    </row>
    <row r="1619" spans="27:64">
      <c r="AA1619" s="100"/>
      <c r="AB1619" s="100"/>
      <c r="AC1619" s="100"/>
      <c r="AD1619" s="100"/>
      <c r="AE1619" s="100"/>
      <c r="AG1619" s="101"/>
      <c r="AN1619" s="100"/>
      <c r="AO1619" s="100"/>
      <c r="AP1619" s="100"/>
      <c r="AQ1619" s="100"/>
      <c r="AR1619" s="100"/>
      <c r="AS1619" s="100"/>
      <c r="AT1619" s="100"/>
      <c r="AU1619" s="100"/>
      <c r="AV1619" s="100"/>
      <c r="AW1619" s="65"/>
      <c r="AX1619" s="71"/>
    </row>
    <row r="1620" spans="27:64">
      <c r="AA1620" s="100"/>
      <c r="AB1620" s="100"/>
      <c r="AC1620" s="100"/>
      <c r="AD1620" s="100"/>
      <c r="AE1620" s="100"/>
      <c r="AG1620" s="101"/>
      <c r="AN1620" s="100"/>
      <c r="AO1620" s="100"/>
      <c r="AP1620" s="100"/>
      <c r="AQ1620" s="100"/>
      <c r="AR1620" s="100"/>
      <c r="AS1620" s="100"/>
      <c r="AT1620" s="100"/>
      <c r="AU1620" s="100"/>
      <c r="AV1620" s="100"/>
      <c r="AW1620" s="65"/>
      <c r="AX1620" s="71"/>
    </row>
    <row r="1621" spans="27:64">
      <c r="AA1621" s="100"/>
      <c r="AB1621" s="100"/>
      <c r="AC1621" s="100"/>
      <c r="AD1621" s="100"/>
      <c r="AE1621" s="100"/>
      <c r="AG1621" s="101"/>
      <c r="AN1621" s="100"/>
      <c r="AO1621" s="100"/>
      <c r="AP1621" s="100"/>
      <c r="AQ1621" s="100"/>
      <c r="AR1621" s="100"/>
      <c r="AS1621" s="100"/>
      <c r="AT1621" s="100"/>
      <c r="AU1621" s="100"/>
      <c r="AV1621" s="100"/>
      <c r="AW1621" s="100"/>
      <c r="AX1621" s="100"/>
      <c r="AY1621" s="100"/>
      <c r="AZ1621" s="100"/>
      <c r="BA1621" s="100"/>
      <c r="BB1621" s="100"/>
      <c r="BC1621" s="100"/>
      <c r="BD1621" s="100"/>
      <c r="BE1621" s="100"/>
      <c r="BF1621" s="100"/>
      <c r="BG1621" s="100"/>
      <c r="BH1621" s="100"/>
      <c r="BI1621" s="100"/>
      <c r="BJ1621" s="100"/>
      <c r="BK1621" s="100"/>
      <c r="BL1621" s="100"/>
    </row>
    <row r="1622" spans="27:64">
      <c r="AA1622" s="100"/>
      <c r="AB1622" s="100"/>
      <c r="AC1622" s="100"/>
      <c r="AD1622" s="100"/>
      <c r="AE1622" s="100"/>
      <c r="AG1622" s="101"/>
      <c r="AN1622" s="100"/>
      <c r="AO1622" s="100"/>
      <c r="AP1622" s="100"/>
      <c r="AQ1622" s="100"/>
      <c r="AR1622" s="100"/>
      <c r="AS1622" s="100"/>
      <c r="AT1622" s="100"/>
      <c r="AU1622" s="100"/>
      <c r="AV1622" s="100"/>
      <c r="AW1622" s="65"/>
      <c r="AX1622" s="102"/>
      <c r="AY1622" s="100"/>
      <c r="AZ1622" s="100"/>
      <c r="BA1622" s="100"/>
      <c r="BB1622" s="100"/>
      <c r="BC1622" s="100"/>
      <c r="BD1622" s="100"/>
      <c r="BE1622" s="100"/>
      <c r="BF1622" s="100"/>
      <c r="BG1622" s="100"/>
      <c r="BH1622" s="100"/>
      <c r="BI1622" s="100"/>
      <c r="BJ1622" s="100"/>
      <c r="BK1622" s="100"/>
      <c r="BL1622" s="100"/>
    </row>
    <row r="1623" spans="27:64">
      <c r="AA1623" s="100"/>
      <c r="AB1623" s="100"/>
      <c r="AC1623" s="100"/>
      <c r="AD1623" s="100"/>
      <c r="AE1623" s="100"/>
      <c r="AG1623" s="101"/>
      <c r="AN1623" s="100"/>
      <c r="AO1623" s="100"/>
      <c r="AP1623" s="100"/>
      <c r="AQ1623" s="100"/>
      <c r="AR1623" s="100"/>
      <c r="AS1623" s="100"/>
      <c r="AT1623" s="100"/>
      <c r="AU1623" s="100"/>
      <c r="AV1623" s="100"/>
      <c r="AW1623" s="65"/>
      <c r="AX1623" s="102"/>
    </row>
    <row r="1624" spans="27:64">
      <c r="AA1624" s="100"/>
      <c r="AB1624" s="100"/>
      <c r="AC1624" s="100"/>
      <c r="AD1624" s="100"/>
      <c r="AE1624" s="100"/>
      <c r="AG1624" s="101"/>
      <c r="AN1624" s="100"/>
      <c r="AO1624" s="100"/>
      <c r="AP1624" s="100"/>
      <c r="AQ1624" s="100"/>
      <c r="AR1624" s="100"/>
      <c r="AS1624" s="100"/>
      <c r="AT1624" s="100"/>
      <c r="AU1624" s="100"/>
      <c r="AV1624" s="100"/>
      <c r="AW1624" s="100"/>
      <c r="AX1624" s="102"/>
      <c r="AY1624" s="100"/>
      <c r="AZ1624" s="100"/>
      <c r="BA1624" s="100"/>
      <c r="BB1624" s="100"/>
      <c r="BC1624" s="100"/>
      <c r="BD1624" s="100"/>
      <c r="BE1624" s="100"/>
      <c r="BF1624" s="100"/>
      <c r="BG1624" s="100"/>
      <c r="BH1624" s="100"/>
      <c r="BI1624" s="100"/>
      <c r="BJ1624" s="100"/>
      <c r="BK1624" s="100"/>
      <c r="BL1624" s="100"/>
    </row>
    <row r="1625" spans="27:64">
      <c r="AA1625" s="100"/>
      <c r="AB1625" s="100"/>
      <c r="AC1625" s="100"/>
      <c r="AD1625" s="100"/>
      <c r="AE1625" s="100"/>
      <c r="AG1625" s="101"/>
      <c r="AN1625" s="100"/>
      <c r="AO1625" s="100"/>
      <c r="AP1625" s="100"/>
      <c r="AQ1625" s="100"/>
      <c r="AR1625" s="100"/>
      <c r="AS1625" s="100"/>
      <c r="AT1625" s="100"/>
      <c r="AU1625" s="100"/>
    </row>
    <row r="1626" spans="27:64">
      <c r="AA1626" s="100"/>
      <c r="AB1626" s="100"/>
      <c r="AC1626" s="100"/>
      <c r="AD1626" s="100"/>
      <c r="AE1626" s="100"/>
      <c r="AG1626" s="101"/>
      <c r="AN1626" s="100"/>
      <c r="AO1626" s="100"/>
      <c r="AP1626" s="100"/>
      <c r="AQ1626" s="100"/>
      <c r="AR1626" s="100"/>
      <c r="AS1626" s="100"/>
      <c r="AT1626" s="100"/>
      <c r="AU1626" s="100"/>
    </row>
    <row r="1627" spans="27:64">
      <c r="AA1627" s="100"/>
      <c r="AB1627" s="100"/>
      <c r="AC1627" s="100"/>
      <c r="AD1627" s="100"/>
      <c r="AE1627" s="100"/>
      <c r="AG1627" s="101"/>
      <c r="AN1627" s="100"/>
      <c r="AO1627" s="100"/>
      <c r="AP1627" s="100"/>
      <c r="AQ1627" s="100"/>
      <c r="AR1627" s="100"/>
      <c r="AS1627" s="100"/>
      <c r="AT1627" s="100"/>
      <c r="AU1627" s="100"/>
      <c r="AV1627" s="100"/>
      <c r="AW1627" s="65"/>
      <c r="AX1627" s="102"/>
      <c r="AY1627" s="100"/>
      <c r="AZ1627" s="100"/>
      <c r="BA1627" s="100"/>
      <c r="BB1627" s="100"/>
      <c r="BC1627" s="100"/>
      <c r="BD1627" s="100"/>
      <c r="BE1627" s="100"/>
      <c r="BF1627" s="100"/>
      <c r="BG1627" s="100"/>
      <c r="BH1627" s="100"/>
      <c r="BI1627" s="100"/>
      <c r="BJ1627" s="100"/>
      <c r="BK1627" s="100"/>
      <c r="BL1627" s="100"/>
    </row>
    <row r="1628" spans="27:64">
      <c r="AA1628" s="100"/>
      <c r="AB1628" s="100"/>
      <c r="AC1628" s="100"/>
      <c r="AD1628" s="100"/>
      <c r="AE1628" s="100"/>
      <c r="AG1628" s="101"/>
      <c r="AN1628" s="100"/>
      <c r="AO1628" s="100"/>
      <c r="AP1628" s="100"/>
      <c r="AQ1628" s="100"/>
      <c r="AR1628" s="100"/>
      <c r="AS1628" s="100"/>
      <c r="AT1628" s="100"/>
      <c r="AU1628" s="100"/>
      <c r="AV1628" s="100"/>
      <c r="AW1628" s="65"/>
      <c r="AX1628" s="71"/>
    </row>
    <row r="1629" spans="27:64">
      <c r="AA1629" s="100"/>
      <c r="AB1629" s="100"/>
      <c r="AC1629" s="100"/>
      <c r="AD1629" s="100"/>
      <c r="AE1629" s="100"/>
      <c r="AG1629" s="101"/>
      <c r="AN1629" s="100"/>
      <c r="AO1629" s="100"/>
      <c r="AP1629" s="100"/>
      <c r="AQ1629" s="100"/>
      <c r="AR1629" s="100"/>
      <c r="AS1629" s="100"/>
      <c r="AT1629" s="100"/>
      <c r="AU1629" s="100"/>
      <c r="AV1629" s="100"/>
      <c r="AW1629" s="100"/>
      <c r="AX1629" s="100"/>
      <c r="AY1629" s="100"/>
      <c r="AZ1629" s="100"/>
      <c r="BA1629" s="100"/>
      <c r="BB1629" s="100"/>
      <c r="BC1629" s="100"/>
      <c r="BD1629" s="100"/>
      <c r="BE1629" s="100"/>
      <c r="BF1629" s="100"/>
      <c r="BG1629" s="100"/>
      <c r="BH1629" s="100"/>
      <c r="BI1629" s="100"/>
      <c r="BJ1629" s="100"/>
      <c r="BK1629" s="100"/>
      <c r="BL1629" s="100"/>
    </row>
    <row r="1630" spans="27:64">
      <c r="AA1630" s="100"/>
      <c r="AB1630" s="100"/>
      <c r="AC1630" s="100"/>
      <c r="AD1630" s="100"/>
      <c r="AE1630" s="100"/>
      <c r="AG1630" s="101"/>
      <c r="AN1630" s="100"/>
      <c r="AO1630" s="100"/>
      <c r="AP1630" s="100"/>
      <c r="AQ1630" s="100"/>
      <c r="AR1630" s="100"/>
      <c r="AS1630" s="100"/>
      <c r="AT1630" s="100"/>
      <c r="AU1630" s="100"/>
    </row>
    <row r="1631" spans="27:64">
      <c r="AA1631" s="100"/>
      <c r="AB1631" s="100"/>
      <c r="AC1631" s="100"/>
      <c r="AD1631" s="100"/>
      <c r="AE1631" s="100"/>
      <c r="AG1631" s="101"/>
      <c r="AN1631" s="100"/>
      <c r="AO1631" s="100"/>
      <c r="AP1631" s="100"/>
      <c r="AQ1631" s="100"/>
      <c r="AR1631" s="100"/>
      <c r="AS1631" s="100"/>
      <c r="AT1631" s="100"/>
      <c r="AU1631" s="100"/>
      <c r="AV1631" s="100"/>
      <c r="AW1631" s="100"/>
      <c r="AX1631" s="100"/>
      <c r="AY1631" s="100"/>
      <c r="AZ1631" s="100"/>
      <c r="BA1631" s="100"/>
      <c r="BB1631" s="100"/>
      <c r="BC1631" s="100"/>
      <c r="BD1631" s="100"/>
      <c r="BE1631" s="100"/>
      <c r="BF1631" s="100"/>
      <c r="BG1631" s="100"/>
      <c r="BH1631" s="100"/>
      <c r="BI1631" s="100"/>
      <c r="BJ1631" s="100"/>
      <c r="BK1631" s="100"/>
      <c r="BL1631" s="100"/>
    </row>
    <row r="1632" spans="27:64">
      <c r="AA1632" s="100"/>
      <c r="AB1632" s="100"/>
      <c r="AC1632" s="100"/>
      <c r="AD1632" s="100"/>
      <c r="AE1632" s="100"/>
      <c r="AG1632" s="101"/>
      <c r="AN1632" s="100"/>
      <c r="AO1632" s="100"/>
      <c r="AP1632" s="100"/>
      <c r="AQ1632" s="100"/>
      <c r="AR1632" s="100"/>
      <c r="AS1632" s="100"/>
      <c r="AT1632" s="100"/>
      <c r="AU1632" s="100"/>
    </row>
    <row r="1633" spans="27:64">
      <c r="AA1633" s="100"/>
      <c r="AB1633" s="100"/>
      <c r="AC1633" s="100"/>
      <c r="AD1633" s="100"/>
      <c r="AE1633" s="100"/>
      <c r="AG1633" s="101"/>
      <c r="AN1633" s="100"/>
      <c r="AO1633" s="100"/>
      <c r="AP1633" s="100"/>
      <c r="AQ1633" s="100"/>
      <c r="AR1633" s="100"/>
      <c r="AS1633" s="100"/>
      <c r="AT1633" s="100"/>
      <c r="AU1633" s="100"/>
    </row>
    <row r="1634" spans="27:64">
      <c r="AA1634" s="100"/>
      <c r="AB1634" s="100"/>
      <c r="AC1634" s="100"/>
      <c r="AD1634" s="100"/>
      <c r="AE1634" s="100"/>
      <c r="AG1634" s="101"/>
      <c r="AN1634" s="100"/>
      <c r="AO1634" s="100"/>
      <c r="AP1634" s="100"/>
      <c r="AQ1634" s="100"/>
      <c r="AR1634" s="100"/>
      <c r="AS1634" s="100"/>
      <c r="AT1634" s="100"/>
      <c r="AU1634" s="100"/>
    </row>
    <row r="1635" spans="27:64">
      <c r="AA1635" s="100"/>
      <c r="AB1635" s="100"/>
      <c r="AC1635" s="100"/>
      <c r="AD1635" s="100"/>
      <c r="AE1635" s="100"/>
      <c r="AG1635" s="101"/>
      <c r="AN1635" s="100"/>
      <c r="AO1635" s="100"/>
      <c r="AP1635" s="100"/>
      <c r="AQ1635" s="100"/>
      <c r="AR1635" s="100"/>
      <c r="AS1635" s="100"/>
      <c r="AT1635" s="100"/>
      <c r="AU1635" s="100"/>
    </row>
    <row r="1636" spans="27:64">
      <c r="AA1636" s="100"/>
      <c r="AB1636" s="100"/>
      <c r="AC1636" s="100"/>
      <c r="AD1636" s="100"/>
      <c r="AE1636" s="100"/>
      <c r="AG1636" s="101"/>
      <c r="AN1636" s="100"/>
      <c r="AO1636" s="100"/>
      <c r="AP1636" s="100"/>
      <c r="AQ1636" s="100"/>
      <c r="AR1636" s="100"/>
      <c r="AS1636" s="100"/>
      <c r="AT1636" s="100"/>
      <c r="AU1636" s="100"/>
    </row>
    <row r="1637" spans="27:64">
      <c r="AA1637" s="100"/>
      <c r="AB1637" s="100"/>
      <c r="AC1637" s="100"/>
      <c r="AD1637" s="100"/>
      <c r="AE1637" s="100"/>
      <c r="AG1637" s="101"/>
      <c r="AN1637" s="100"/>
      <c r="AO1637" s="100"/>
      <c r="AP1637" s="100"/>
      <c r="AQ1637" s="100"/>
      <c r="AR1637" s="100"/>
      <c r="AS1637" s="100"/>
      <c r="AT1637" s="100"/>
      <c r="AU1637" s="100"/>
      <c r="AV1637" s="100"/>
      <c r="AW1637" s="65"/>
      <c r="AX1637" s="102"/>
    </row>
    <row r="1638" spans="27:64">
      <c r="AA1638" s="100"/>
      <c r="AB1638" s="100"/>
      <c r="AC1638" s="100"/>
      <c r="AD1638" s="100"/>
      <c r="AE1638" s="100"/>
      <c r="AG1638" s="101"/>
      <c r="AN1638" s="100"/>
      <c r="AO1638" s="100"/>
      <c r="AP1638" s="100"/>
      <c r="AQ1638" s="100"/>
      <c r="AR1638" s="100"/>
      <c r="AS1638" s="100"/>
      <c r="AT1638" s="100"/>
      <c r="AU1638" s="100"/>
      <c r="AV1638" s="100"/>
      <c r="AW1638" s="65"/>
      <c r="AX1638" s="102"/>
    </row>
    <row r="1639" spans="27:64">
      <c r="AA1639" s="100"/>
      <c r="AB1639" s="100"/>
      <c r="AC1639" s="100"/>
      <c r="AD1639" s="100"/>
      <c r="AE1639" s="100"/>
      <c r="AG1639" s="101"/>
      <c r="AN1639" s="100"/>
      <c r="AO1639" s="100"/>
      <c r="AP1639" s="100"/>
      <c r="AQ1639" s="100"/>
      <c r="AR1639" s="100"/>
      <c r="AS1639" s="100"/>
      <c r="AT1639" s="100"/>
      <c r="AU1639" s="100"/>
      <c r="AV1639" s="100"/>
      <c r="AW1639" s="100"/>
      <c r="AX1639" s="100"/>
      <c r="AY1639" s="100"/>
      <c r="AZ1639" s="100"/>
      <c r="BA1639" s="100"/>
      <c r="BB1639" s="100"/>
      <c r="BC1639" s="100"/>
      <c r="BD1639" s="100"/>
      <c r="BE1639" s="100"/>
      <c r="BF1639" s="100"/>
      <c r="BG1639" s="100"/>
      <c r="BH1639" s="100"/>
      <c r="BI1639" s="100"/>
      <c r="BJ1639" s="100"/>
      <c r="BK1639" s="100"/>
      <c r="BL1639" s="100"/>
    </row>
    <row r="1640" spans="27:64">
      <c r="AA1640" s="100"/>
      <c r="AB1640" s="100"/>
      <c r="AC1640" s="100"/>
      <c r="AD1640" s="100"/>
      <c r="AE1640" s="100"/>
      <c r="AG1640" s="101"/>
      <c r="AN1640" s="100"/>
      <c r="AO1640" s="100"/>
      <c r="AP1640" s="100"/>
      <c r="AQ1640" s="100"/>
      <c r="AR1640" s="100"/>
      <c r="AS1640" s="100"/>
      <c r="AT1640" s="100"/>
      <c r="AU1640" s="100"/>
    </row>
    <row r="1641" spans="27:64">
      <c r="AA1641" s="100"/>
      <c r="AB1641" s="100"/>
      <c r="AC1641" s="100"/>
      <c r="AD1641" s="100"/>
      <c r="AE1641" s="100"/>
      <c r="AG1641" s="101"/>
      <c r="AN1641" s="100"/>
      <c r="AO1641" s="100"/>
      <c r="AP1641" s="100"/>
      <c r="AQ1641" s="100"/>
      <c r="AR1641" s="100"/>
      <c r="AS1641" s="100"/>
      <c r="AT1641" s="100"/>
      <c r="AU1641" s="100"/>
      <c r="AV1641" s="100"/>
      <c r="AW1641" s="65"/>
      <c r="AX1641" s="102"/>
      <c r="AY1641" s="100"/>
      <c r="AZ1641" s="100"/>
      <c r="BA1641" s="100"/>
      <c r="BB1641" s="100"/>
      <c r="BC1641" s="100"/>
      <c r="BD1641" s="100"/>
      <c r="BE1641" s="100"/>
      <c r="BF1641" s="100"/>
      <c r="BG1641" s="100"/>
      <c r="BH1641" s="100"/>
      <c r="BI1641" s="100"/>
      <c r="BJ1641" s="100"/>
      <c r="BK1641" s="100"/>
      <c r="BL1641" s="100"/>
    </row>
    <row r="1642" spans="27:64">
      <c r="AA1642" s="100"/>
      <c r="AB1642" s="100"/>
      <c r="AC1642" s="100"/>
      <c r="AD1642" s="100"/>
      <c r="AE1642" s="100"/>
      <c r="AG1642" s="101"/>
      <c r="AN1642" s="100"/>
      <c r="AO1642" s="100"/>
      <c r="AP1642" s="100"/>
      <c r="AQ1642" s="100"/>
      <c r="AR1642" s="100"/>
      <c r="AS1642" s="100"/>
      <c r="AT1642" s="100"/>
      <c r="AU1642" s="100"/>
      <c r="AV1642" s="5"/>
      <c r="AW1642" s="65"/>
      <c r="AX1642" s="71"/>
    </row>
    <row r="1643" spans="27:64">
      <c r="AA1643" s="100"/>
      <c r="AB1643" s="100"/>
      <c r="AC1643" s="100"/>
      <c r="AD1643" s="100"/>
      <c r="AE1643" s="100"/>
      <c r="AG1643" s="101"/>
      <c r="AN1643" s="100"/>
      <c r="AO1643" s="100"/>
      <c r="AP1643" s="100"/>
      <c r="AQ1643" s="100"/>
      <c r="AR1643" s="100"/>
      <c r="AS1643" s="100"/>
      <c r="AT1643" s="100"/>
      <c r="AU1643" s="100"/>
      <c r="AV1643" s="100"/>
      <c r="AW1643" s="65"/>
      <c r="AX1643" s="71"/>
    </row>
    <row r="1644" spans="27:64">
      <c r="AA1644" s="100"/>
      <c r="AB1644" s="100"/>
      <c r="AC1644" s="100"/>
      <c r="AD1644" s="100"/>
      <c r="AE1644" s="100"/>
      <c r="AG1644" s="101"/>
      <c r="AN1644" s="100"/>
      <c r="AO1644" s="100"/>
      <c r="AP1644" s="100"/>
      <c r="AQ1644" s="100"/>
      <c r="AR1644" s="100"/>
      <c r="AS1644" s="100"/>
      <c r="AT1644" s="100"/>
      <c r="AU1644" s="100"/>
      <c r="AV1644" s="100"/>
      <c r="AW1644" s="65"/>
      <c r="AX1644" s="102"/>
      <c r="AY1644" s="100"/>
      <c r="AZ1644" s="100"/>
      <c r="BA1644" s="100"/>
      <c r="BB1644" s="100"/>
      <c r="BC1644" s="100"/>
      <c r="BD1644" s="100"/>
      <c r="BE1644" s="100"/>
      <c r="BF1644" s="100"/>
      <c r="BG1644" s="100"/>
      <c r="BH1644" s="100"/>
      <c r="BI1644" s="100"/>
      <c r="BJ1644" s="100"/>
      <c r="BK1644" s="100"/>
      <c r="BL1644" s="100"/>
    </row>
    <row r="1645" spans="27:64">
      <c r="AA1645" s="100"/>
      <c r="AB1645" s="100"/>
      <c r="AC1645" s="100"/>
      <c r="AD1645" s="100"/>
      <c r="AE1645" s="100"/>
      <c r="AG1645" s="101"/>
      <c r="AN1645" s="100"/>
      <c r="AO1645" s="100"/>
      <c r="AP1645" s="100"/>
      <c r="AQ1645" s="100"/>
      <c r="AR1645" s="100"/>
      <c r="AS1645" s="100"/>
      <c r="AT1645" s="100"/>
      <c r="AU1645" s="100"/>
      <c r="AV1645" s="100"/>
    </row>
    <row r="1646" spans="27:64">
      <c r="AA1646" s="100"/>
      <c r="AB1646" s="100"/>
      <c r="AC1646" s="100"/>
      <c r="AD1646" s="100"/>
      <c r="AE1646" s="100"/>
      <c r="AG1646" s="101"/>
      <c r="AN1646" s="100"/>
      <c r="AO1646" s="100"/>
      <c r="AP1646" s="100"/>
      <c r="AQ1646" s="100"/>
      <c r="AR1646" s="100"/>
      <c r="AS1646" s="100"/>
      <c r="AT1646" s="100"/>
      <c r="AU1646" s="100"/>
      <c r="AV1646" s="100"/>
      <c r="AW1646" s="65"/>
      <c r="AX1646" s="71"/>
    </row>
    <row r="1647" spans="27:64">
      <c r="AA1647" s="100"/>
      <c r="AB1647" s="100"/>
      <c r="AC1647" s="100"/>
      <c r="AD1647" s="100"/>
      <c r="AE1647" s="100"/>
      <c r="AG1647" s="101"/>
      <c r="AN1647" s="100"/>
      <c r="AO1647" s="100"/>
      <c r="AP1647" s="100"/>
      <c r="AQ1647" s="100"/>
      <c r="AR1647" s="100"/>
      <c r="AS1647" s="100"/>
      <c r="AT1647" s="100"/>
      <c r="AU1647" s="100"/>
    </row>
    <row r="1648" spans="27:64">
      <c r="AA1648" s="100"/>
      <c r="AB1648" s="100"/>
      <c r="AC1648" s="100"/>
      <c r="AD1648" s="100"/>
      <c r="AE1648" s="100"/>
      <c r="AG1648" s="101"/>
      <c r="AN1648" s="100"/>
      <c r="AO1648" s="100"/>
      <c r="AP1648" s="100"/>
      <c r="AQ1648" s="100"/>
      <c r="AR1648" s="100"/>
      <c r="AS1648" s="100"/>
      <c r="AT1648" s="100"/>
      <c r="AU1648" s="100"/>
    </row>
    <row r="1649" spans="27:64">
      <c r="AA1649" s="100"/>
      <c r="AB1649" s="100"/>
      <c r="AC1649" s="100"/>
      <c r="AD1649" s="100"/>
      <c r="AE1649" s="100"/>
      <c r="AG1649" s="101"/>
      <c r="AN1649" s="100"/>
      <c r="AO1649" s="100"/>
      <c r="AP1649" s="100"/>
      <c r="AQ1649" s="100"/>
      <c r="AR1649" s="100"/>
      <c r="AS1649" s="100"/>
      <c r="AT1649" s="100"/>
      <c r="AU1649" s="100"/>
    </row>
    <row r="1650" spans="27:64">
      <c r="AA1650" s="100"/>
      <c r="AB1650" s="100"/>
      <c r="AC1650" s="100"/>
      <c r="AD1650" s="100"/>
      <c r="AE1650" s="100"/>
      <c r="AG1650" s="101"/>
      <c r="AN1650" s="100"/>
      <c r="AO1650" s="100"/>
      <c r="AP1650" s="100"/>
      <c r="AQ1650" s="100"/>
      <c r="AR1650" s="100"/>
      <c r="AS1650" s="100"/>
      <c r="AT1650" s="100"/>
      <c r="AU1650" s="100"/>
    </row>
    <row r="1651" spans="27:64">
      <c r="AA1651" s="100"/>
      <c r="AB1651" s="100"/>
      <c r="AC1651" s="100"/>
      <c r="AD1651" s="100"/>
      <c r="AE1651" s="100"/>
      <c r="AG1651" s="101"/>
      <c r="AN1651" s="100"/>
      <c r="AO1651" s="100"/>
      <c r="AP1651" s="100"/>
      <c r="AQ1651" s="100"/>
      <c r="AR1651" s="100"/>
      <c r="AS1651" s="100"/>
      <c r="AT1651" s="100"/>
      <c r="AU1651" s="100"/>
    </row>
    <row r="1652" spans="27:64">
      <c r="AA1652" s="100"/>
      <c r="AB1652" s="100"/>
      <c r="AC1652" s="100"/>
      <c r="AD1652" s="100"/>
      <c r="AE1652" s="100"/>
      <c r="AG1652" s="101"/>
      <c r="AN1652" s="100"/>
      <c r="AO1652" s="100"/>
      <c r="AP1652" s="100"/>
      <c r="AQ1652" s="100"/>
      <c r="AR1652" s="100"/>
      <c r="AS1652" s="100"/>
      <c r="AT1652" s="100"/>
      <c r="AU1652" s="100"/>
    </row>
    <row r="1653" spans="27:64">
      <c r="AA1653" s="100"/>
      <c r="AB1653" s="100"/>
      <c r="AC1653" s="100"/>
      <c r="AD1653" s="100"/>
      <c r="AE1653" s="100"/>
      <c r="AG1653" s="101"/>
      <c r="AN1653" s="100"/>
      <c r="AO1653" s="100"/>
      <c r="AP1653" s="100"/>
      <c r="AQ1653" s="100"/>
      <c r="AR1653" s="100"/>
      <c r="AS1653" s="100"/>
      <c r="AT1653" s="100"/>
      <c r="AU1653" s="100"/>
    </row>
    <row r="1654" spans="27:64">
      <c r="AA1654" s="100"/>
      <c r="AB1654" s="100"/>
      <c r="AC1654" s="100"/>
      <c r="AD1654" s="100"/>
      <c r="AE1654" s="100"/>
      <c r="AG1654" s="101"/>
      <c r="AN1654" s="100"/>
      <c r="AO1654" s="100"/>
      <c r="AP1654" s="100"/>
      <c r="AQ1654" s="100"/>
      <c r="AR1654" s="100"/>
      <c r="AS1654" s="100"/>
      <c r="AT1654" s="100"/>
      <c r="AU1654" s="100"/>
      <c r="AV1654" s="100"/>
      <c r="AW1654" s="65"/>
      <c r="AX1654" s="71"/>
    </row>
    <row r="1655" spans="27:64">
      <c r="AA1655" s="100"/>
      <c r="AB1655" s="100"/>
      <c r="AC1655" s="100"/>
      <c r="AD1655" s="100"/>
      <c r="AE1655" s="100"/>
      <c r="AG1655" s="101"/>
      <c r="AN1655" s="100"/>
      <c r="AO1655" s="100"/>
      <c r="AP1655" s="100"/>
      <c r="AQ1655" s="100"/>
      <c r="AR1655" s="100"/>
      <c r="AS1655" s="100"/>
      <c r="AT1655" s="100"/>
      <c r="AU1655" s="100"/>
      <c r="AV1655" s="100"/>
      <c r="AW1655" s="100"/>
      <c r="AX1655" s="100"/>
      <c r="AY1655" s="100"/>
      <c r="AZ1655" s="100"/>
      <c r="BA1655" s="100"/>
      <c r="BB1655" s="100"/>
      <c r="BC1655" s="100"/>
      <c r="BD1655" s="100"/>
      <c r="BE1655" s="100"/>
      <c r="BF1655" s="100"/>
      <c r="BG1655" s="100"/>
      <c r="BH1655" s="100"/>
      <c r="BI1655" s="100"/>
      <c r="BJ1655" s="100"/>
      <c r="BK1655" s="100"/>
      <c r="BL1655" s="100"/>
    </row>
    <row r="1656" spans="27:64">
      <c r="AA1656" s="100"/>
      <c r="AB1656" s="100"/>
      <c r="AC1656" s="100"/>
      <c r="AD1656" s="100"/>
      <c r="AE1656" s="100"/>
      <c r="AG1656" s="101"/>
      <c r="AN1656" s="100"/>
      <c r="AO1656" s="100"/>
      <c r="AP1656" s="100"/>
      <c r="AQ1656" s="100"/>
      <c r="AR1656" s="100"/>
      <c r="AS1656" s="100"/>
      <c r="AT1656" s="100"/>
      <c r="AU1656" s="100"/>
    </row>
    <row r="1657" spans="27:64">
      <c r="AA1657" s="100"/>
      <c r="AB1657" s="100"/>
      <c r="AC1657" s="100"/>
      <c r="AD1657" s="100"/>
      <c r="AE1657" s="100"/>
      <c r="AG1657" s="101"/>
      <c r="AN1657" s="100"/>
      <c r="AO1657" s="100"/>
      <c r="AP1657" s="100"/>
      <c r="AQ1657" s="100"/>
      <c r="AR1657" s="100"/>
      <c r="AS1657" s="100"/>
      <c r="AT1657" s="100"/>
      <c r="AU1657" s="100"/>
    </row>
    <row r="1658" spans="27:64">
      <c r="AA1658" s="100"/>
      <c r="AB1658" s="100"/>
      <c r="AC1658" s="100"/>
      <c r="AD1658" s="100"/>
      <c r="AE1658" s="100"/>
      <c r="AG1658" s="101"/>
      <c r="AN1658" s="100"/>
      <c r="AO1658" s="100"/>
      <c r="AP1658" s="100"/>
      <c r="AQ1658" s="100"/>
      <c r="AR1658" s="100"/>
      <c r="AS1658" s="100"/>
      <c r="AT1658" s="100"/>
      <c r="AU1658" s="100"/>
    </row>
    <row r="1659" spans="27:64">
      <c r="AA1659" s="100"/>
      <c r="AB1659" s="100"/>
      <c r="AC1659" s="100"/>
      <c r="AD1659" s="100"/>
      <c r="AE1659" s="100"/>
      <c r="AG1659" s="101"/>
      <c r="AN1659" s="100"/>
      <c r="AO1659" s="100"/>
      <c r="AP1659" s="100"/>
      <c r="AQ1659" s="100"/>
      <c r="AR1659" s="100"/>
      <c r="AS1659" s="100"/>
      <c r="AT1659" s="100"/>
      <c r="AU1659" s="100"/>
    </row>
    <row r="1660" spans="27:64">
      <c r="AA1660" s="100"/>
      <c r="AB1660" s="100"/>
      <c r="AC1660" s="100"/>
      <c r="AD1660" s="100"/>
      <c r="AE1660" s="100"/>
      <c r="AG1660" s="101"/>
      <c r="AN1660" s="100"/>
      <c r="AO1660" s="100"/>
      <c r="AP1660" s="100"/>
      <c r="AQ1660" s="100"/>
      <c r="AR1660" s="100"/>
      <c r="AS1660" s="100"/>
      <c r="AT1660" s="100"/>
      <c r="AU1660" s="100"/>
      <c r="AV1660" s="100"/>
      <c r="AW1660" s="100"/>
      <c r="AX1660" s="102"/>
      <c r="AY1660" s="100"/>
      <c r="AZ1660" s="100"/>
      <c r="BA1660" s="100"/>
      <c r="BB1660" s="100"/>
      <c r="BC1660" s="100"/>
      <c r="BD1660" s="100"/>
      <c r="BE1660" s="100"/>
      <c r="BF1660" s="100"/>
      <c r="BG1660" s="100"/>
      <c r="BH1660" s="100"/>
      <c r="BI1660" s="100"/>
      <c r="BJ1660" s="100"/>
      <c r="BK1660" s="100"/>
      <c r="BL1660" s="100"/>
    </row>
    <row r="1661" spans="27:64">
      <c r="AA1661" s="100"/>
      <c r="AB1661" s="100"/>
      <c r="AC1661" s="100"/>
      <c r="AD1661" s="100"/>
      <c r="AE1661" s="100"/>
      <c r="AG1661" s="101"/>
      <c r="AN1661" s="100"/>
      <c r="AO1661" s="100"/>
      <c r="AP1661" s="100"/>
      <c r="AQ1661" s="100"/>
      <c r="AR1661" s="100"/>
      <c r="AS1661" s="100"/>
      <c r="AT1661" s="100"/>
      <c r="AU1661" s="100"/>
    </row>
    <row r="1662" spans="27:64">
      <c r="AA1662" s="100"/>
      <c r="AB1662" s="100"/>
      <c r="AC1662" s="100"/>
      <c r="AD1662" s="100"/>
      <c r="AE1662" s="100"/>
      <c r="AG1662" s="101"/>
      <c r="AN1662" s="100"/>
      <c r="AO1662" s="100"/>
      <c r="AP1662" s="100"/>
      <c r="AQ1662" s="100"/>
      <c r="AR1662" s="100"/>
      <c r="AS1662" s="100"/>
      <c r="AT1662" s="100"/>
      <c r="AU1662" s="100"/>
    </row>
    <row r="1663" spans="27:64">
      <c r="AA1663" s="100"/>
      <c r="AB1663" s="100"/>
      <c r="AC1663" s="100"/>
      <c r="AD1663" s="100"/>
      <c r="AE1663" s="100"/>
      <c r="AG1663" s="101"/>
      <c r="AN1663" s="100"/>
      <c r="AO1663" s="100"/>
      <c r="AP1663" s="100"/>
      <c r="AQ1663" s="100"/>
      <c r="AR1663" s="100"/>
      <c r="AS1663" s="100"/>
      <c r="AT1663" s="100"/>
      <c r="AU1663" s="100"/>
      <c r="AV1663" s="100"/>
      <c r="AW1663" s="65"/>
      <c r="AX1663" s="102"/>
    </row>
    <row r="1664" spans="27:64">
      <c r="AA1664" s="100"/>
      <c r="AB1664" s="100"/>
      <c r="AC1664" s="100"/>
      <c r="AD1664" s="100"/>
      <c r="AE1664" s="100"/>
      <c r="AG1664" s="101"/>
      <c r="AN1664" s="100"/>
      <c r="AO1664" s="100"/>
      <c r="AP1664" s="100"/>
      <c r="AQ1664" s="100"/>
      <c r="AR1664" s="100"/>
      <c r="AS1664" s="100"/>
      <c r="AT1664" s="100"/>
      <c r="AU1664" s="100"/>
      <c r="AV1664" s="100"/>
      <c r="AW1664" s="65"/>
      <c r="AX1664" s="102"/>
      <c r="AY1664" s="100"/>
      <c r="AZ1664" s="100"/>
      <c r="BA1664" s="100"/>
      <c r="BB1664" s="100"/>
      <c r="BC1664" s="100"/>
      <c r="BD1664" s="100"/>
      <c r="BE1664" s="100"/>
      <c r="BF1664" s="100"/>
      <c r="BG1664" s="100"/>
      <c r="BH1664" s="100"/>
      <c r="BI1664" s="100"/>
      <c r="BJ1664" s="100"/>
      <c r="BK1664" s="100"/>
      <c r="BL1664" s="100"/>
    </row>
    <row r="1665" spans="27:64">
      <c r="AA1665" s="100"/>
      <c r="AB1665" s="100"/>
      <c r="AC1665" s="100"/>
      <c r="AD1665" s="100"/>
      <c r="AE1665" s="100"/>
      <c r="AG1665" s="101"/>
      <c r="AN1665" s="100"/>
      <c r="AO1665" s="100"/>
      <c r="AP1665" s="100"/>
      <c r="AQ1665" s="100"/>
      <c r="AR1665" s="100"/>
      <c r="AS1665" s="100"/>
      <c r="AT1665" s="100"/>
      <c r="AU1665" s="100"/>
      <c r="AV1665" s="100"/>
      <c r="AW1665" s="100"/>
      <c r="AX1665" s="100"/>
      <c r="AY1665" s="100"/>
      <c r="AZ1665" s="100"/>
      <c r="BA1665" s="100"/>
      <c r="BB1665" s="100"/>
      <c r="BC1665" s="100"/>
      <c r="BD1665" s="100"/>
      <c r="BE1665" s="100"/>
      <c r="BF1665" s="100"/>
      <c r="BG1665" s="100"/>
      <c r="BH1665" s="100"/>
      <c r="BI1665" s="100"/>
      <c r="BJ1665" s="100"/>
      <c r="BK1665" s="100"/>
      <c r="BL1665" s="100"/>
    </row>
    <row r="1666" spans="27:64">
      <c r="AA1666" s="100"/>
      <c r="AB1666" s="100"/>
      <c r="AC1666" s="100"/>
      <c r="AD1666" s="100"/>
      <c r="AE1666" s="100"/>
      <c r="AG1666" s="101"/>
      <c r="AN1666" s="100"/>
      <c r="AO1666" s="100"/>
      <c r="AP1666" s="100"/>
      <c r="AQ1666" s="100"/>
      <c r="AR1666" s="100"/>
      <c r="AS1666" s="100"/>
      <c r="AT1666" s="100"/>
      <c r="AU1666" s="100"/>
      <c r="AV1666" s="100"/>
      <c r="AW1666" s="65"/>
      <c r="AX1666" s="71"/>
    </row>
    <row r="1667" spans="27:64">
      <c r="AA1667" s="100"/>
      <c r="AB1667" s="100"/>
      <c r="AC1667" s="100"/>
      <c r="AD1667" s="100"/>
      <c r="AE1667" s="100"/>
      <c r="AG1667" s="101"/>
      <c r="AN1667" s="100"/>
      <c r="AO1667" s="100"/>
      <c r="AP1667" s="100"/>
      <c r="AQ1667" s="100"/>
      <c r="AR1667" s="100"/>
      <c r="AS1667" s="100"/>
      <c r="AT1667" s="100"/>
      <c r="AU1667" s="100"/>
    </row>
    <row r="1668" spans="27:64">
      <c r="AA1668" s="100"/>
      <c r="AB1668" s="100"/>
      <c r="AC1668" s="100"/>
      <c r="AD1668" s="100"/>
      <c r="AE1668" s="100"/>
      <c r="AG1668" s="101"/>
      <c r="AN1668" s="100"/>
      <c r="AO1668" s="100"/>
      <c r="AP1668" s="100"/>
      <c r="AQ1668" s="100"/>
      <c r="AR1668" s="100"/>
      <c r="AS1668" s="100"/>
      <c r="AT1668" s="100"/>
      <c r="AU1668" s="100"/>
      <c r="AV1668" s="100"/>
      <c r="AW1668" s="65"/>
      <c r="AX1668" s="71"/>
    </row>
    <row r="1669" spans="27:64">
      <c r="AA1669" s="100"/>
      <c r="AB1669" s="100"/>
      <c r="AC1669" s="100"/>
      <c r="AD1669" s="100"/>
      <c r="AE1669" s="100"/>
      <c r="AG1669" s="101"/>
      <c r="AN1669" s="100"/>
      <c r="AO1669" s="100"/>
      <c r="AP1669" s="100"/>
      <c r="AQ1669" s="100"/>
      <c r="AR1669" s="100"/>
      <c r="AS1669" s="100"/>
      <c r="AT1669" s="100"/>
      <c r="AU1669" s="100"/>
      <c r="AV1669" s="100"/>
      <c r="AW1669" s="65"/>
      <c r="AX1669" s="71"/>
    </row>
    <row r="1670" spans="27:64">
      <c r="AA1670" s="100"/>
      <c r="AB1670" s="100"/>
      <c r="AC1670" s="100"/>
      <c r="AD1670" s="100"/>
      <c r="AE1670" s="100"/>
      <c r="AG1670" s="101"/>
      <c r="AN1670" s="100"/>
      <c r="AO1670" s="100"/>
      <c r="AP1670" s="100"/>
      <c r="AQ1670" s="100"/>
      <c r="AR1670" s="100"/>
      <c r="AS1670" s="100"/>
      <c r="AT1670" s="100"/>
      <c r="AU1670" s="100"/>
    </row>
    <row r="1671" spans="27:64">
      <c r="AA1671" s="100"/>
      <c r="AB1671" s="100"/>
      <c r="AC1671" s="100"/>
      <c r="AD1671" s="100"/>
      <c r="AE1671" s="100"/>
      <c r="AG1671" s="101"/>
      <c r="AN1671" s="100"/>
      <c r="AO1671" s="100"/>
      <c r="AP1671" s="100"/>
      <c r="AQ1671" s="100"/>
      <c r="AR1671" s="100"/>
      <c r="AS1671" s="100"/>
      <c r="AT1671" s="100"/>
      <c r="AU1671" s="100"/>
      <c r="AV1671" s="100"/>
      <c r="AW1671" s="65"/>
      <c r="AX1671" s="102"/>
    </row>
    <row r="1672" spans="27:64">
      <c r="AA1672" s="100"/>
      <c r="AB1672" s="100"/>
      <c r="AC1672" s="100"/>
      <c r="AD1672" s="100"/>
      <c r="AE1672" s="100"/>
      <c r="AG1672" s="101"/>
      <c r="AN1672" s="100"/>
      <c r="AO1672" s="100"/>
      <c r="AP1672" s="100"/>
      <c r="AQ1672" s="100"/>
      <c r="AR1672" s="100"/>
      <c r="AS1672" s="100"/>
      <c r="AT1672" s="100"/>
      <c r="AU1672" s="100"/>
    </row>
    <row r="1673" spans="27:64">
      <c r="AA1673" s="100"/>
      <c r="AB1673" s="100"/>
      <c r="AC1673" s="100"/>
      <c r="AD1673" s="100"/>
      <c r="AE1673" s="100"/>
      <c r="AG1673" s="101"/>
      <c r="AN1673" s="100"/>
      <c r="AO1673" s="100"/>
      <c r="AP1673" s="100"/>
      <c r="AQ1673" s="100"/>
      <c r="AR1673" s="100"/>
      <c r="AS1673" s="100"/>
      <c r="AT1673" s="100"/>
      <c r="AU1673" s="100"/>
    </row>
    <row r="1674" spans="27:64">
      <c r="AA1674" s="100"/>
      <c r="AB1674" s="100"/>
      <c r="AC1674" s="100"/>
      <c r="AD1674" s="100"/>
      <c r="AE1674" s="100"/>
      <c r="AG1674" s="101"/>
      <c r="AN1674" s="100"/>
      <c r="AO1674" s="100"/>
      <c r="AP1674" s="100"/>
      <c r="AQ1674" s="100"/>
      <c r="AR1674" s="100"/>
      <c r="AS1674" s="100"/>
      <c r="AT1674" s="100"/>
      <c r="AU1674" s="100"/>
    </row>
    <row r="1675" spans="27:64">
      <c r="AA1675" s="100"/>
      <c r="AB1675" s="100"/>
      <c r="AC1675" s="100"/>
      <c r="AD1675" s="100"/>
      <c r="AE1675" s="100"/>
      <c r="AG1675" s="101"/>
      <c r="AN1675" s="100"/>
      <c r="AO1675" s="100"/>
      <c r="AP1675" s="100"/>
      <c r="AQ1675" s="100"/>
      <c r="AR1675" s="100"/>
      <c r="AS1675" s="100"/>
      <c r="AT1675" s="100"/>
      <c r="AU1675" s="100"/>
      <c r="AV1675" s="100"/>
      <c r="AW1675" s="65"/>
      <c r="AX1675" s="102"/>
    </row>
    <row r="1676" spans="27:64">
      <c r="AA1676" s="100"/>
      <c r="AB1676" s="100"/>
      <c r="AC1676" s="100"/>
      <c r="AD1676" s="100"/>
      <c r="AE1676" s="100"/>
      <c r="AG1676" s="101"/>
      <c r="AN1676" s="100"/>
      <c r="AO1676" s="100"/>
      <c r="AP1676" s="100"/>
      <c r="AQ1676" s="100"/>
      <c r="AR1676" s="100"/>
      <c r="AS1676" s="100"/>
      <c r="AT1676" s="100"/>
      <c r="AU1676" s="100"/>
      <c r="AV1676" s="100"/>
      <c r="AW1676" s="65"/>
      <c r="AX1676" s="71"/>
    </row>
    <row r="1677" spans="27:64">
      <c r="AA1677" s="100"/>
      <c r="AB1677" s="100"/>
      <c r="AC1677" s="100"/>
      <c r="AD1677" s="100"/>
      <c r="AE1677" s="100"/>
      <c r="AG1677" s="101"/>
      <c r="AN1677" s="100"/>
      <c r="AO1677" s="100"/>
      <c r="AP1677" s="100"/>
      <c r="AQ1677" s="100"/>
      <c r="AR1677" s="100"/>
      <c r="AS1677" s="100"/>
      <c r="AT1677" s="100"/>
      <c r="AU1677" s="100"/>
      <c r="AV1677" s="100"/>
      <c r="AW1677" s="100"/>
      <c r="AX1677" s="100"/>
      <c r="AY1677" s="100"/>
      <c r="AZ1677" s="100"/>
      <c r="BA1677" s="100"/>
      <c r="BB1677" s="100"/>
      <c r="BC1677" s="100"/>
      <c r="BD1677" s="100"/>
      <c r="BE1677" s="100"/>
      <c r="BF1677" s="100"/>
      <c r="BG1677" s="100"/>
      <c r="BH1677" s="100"/>
      <c r="BI1677" s="100"/>
      <c r="BJ1677" s="100"/>
      <c r="BK1677" s="100"/>
      <c r="BL1677" s="100"/>
    </row>
    <row r="1678" spans="27:64">
      <c r="AA1678" s="100"/>
      <c r="AB1678" s="100"/>
      <c r="AC1678" s="100"/>
      <c r="AD1678" s="100"/>
      <c r="AE1678" s="100"/>
      <c r="AG1678" s="101"/>
      <c r="AN1678" s="100"/>
      <c r="AO1678" s="100"/>
      <c r="AP1678" s="100"/>
      <c r="AQ1678" s="100"/>
      <c r="AR1678" s="100"/>
      <c r="AS1678" s="100"/>
      <c r="AT1678" s="100"/>
      <c r="AU1678" s="100"/>
      <c r="AV1678" s="100"/>
      <c r="AW1678" s="100"/>
      <c r="AX1678" s="102"/>
      <c r="AY1678" s="100"/>
      <c r="AZ1678" s="100"/>
      <c r="BA1678" s="100"/>
      <c r="BB1678" s="100"/>
      <c r="BC1678" s="100"/>
      <c r="BD1678" s="100"/>
      <c r="BE1678" s="100"/>
      <c r="BF1678" s="100"/>
      <c r="BG1678" s="100"/>
      <c r="BH1678" s="100"/>
      <c r="BI1678" s="100"/>
      <c r="BJ1678" s="100"/>
      <c r="BK1678" s="100"/>
      <c r="BL1678" s="100"/>
    </row>
    <row r="1679" spans="27:64">
      <c r="AA1679" s="100"/>
      <c r="AB1679" s="100"/>
      <c r="AC1679" s="100"/>
      <c r="AD1679" s="100"/>
      <c r="AE1679" s="100"/>
      <c r="AG1679" s="101"/>
      <c r="AN1679" s="100"/>
      <c r="AO1679" s="100"/>
      <c r="AP1679" s="100"/>
      <c r="AQ1679" s="100"/>
      <c r="AR1679" s="100"/>
      <c r="AS1679" s="100"/>
      <c r="AT1679" s="100"/>
      <c r="AU1679" s="100"/>
      <c r="AV1679" s="100"/>
      <c r="AW1679" s="100"/>
      <c r="AX1679" s="102"/>
      <c r="AY1679" s="100"/>
      <c r="AZ1679" s="100"/>
      <c r="BA1679" s="100"/>
      <c r="BB1679" s="100"/>
      <c r="BC1679" s="100"/>
      <c r="BD1679" s="100"/>
      <c r="BE1679" s="100"/>
      <c r="BF1679" s="100"/>
      <c r="BG1679" s="100"/>
      <c r="BH1679" s="100"/>
      <c r="BI1679" s="100"/>
      <c r="BJ1679" s="100"/>
      <c r="BK1679" s="100"/>
      <c r="BL1679" s="100"/>
    </row>
    <row r="1680" spans="27:64">
      <c r="AA1680" s="100"/>
      <c r="AB1680" s="100"/>
      <c r="AC1680" s="100"/>
      <c r="AD1680" s="100"/>
      <c r="AE1680" s="100"/>
      <c r="AG1680" s="101"/>
      <c r="AN1680" s="100"/>
      <c r="AO1680" s="100"/>
      <c r="AP1680" s="100"/>
      <c r="AQ1680" s="100"/>
      <c r="AR1680" s="100"/>
      <c r="AS1680" s="100"/>
      <c r="AT1680" s="100"/>
      <c r="AU1680" s="100"/>
      <c r="AV1680" s="100"/>
      <c r="AW1680" s="100"/>
      <c r="AX1680" s="100"/>
      <c r="AY1680" s="100"/>
      <c r="AZ1680" s="100"/>
      <c r="BA1680" s="100"/>
      <c r="BB1680" s="100"/>
      <c r="BC1680" s="100"/>
      <c r="BD1680" s="100"/>
      <c r="BE1680" s="100"/>
      <c r="BF1680" s="100"/>
      <c r="BG1680" s="100"/>
      <c r="BH1680" s="100"/>
      <c r="BI1680" s="100"/>
      <c r="BJ1680" s="100"/>
      <c r="BK1680" s="100"/>
      <c r="BL1680" s="100"/>
    </row>
    <row r="1681" spans="27:64">
      <c r="AA1681" s="100"/>
      <c r="AB1681" s="100"/>
      <c r="AC1681" s="100"/>
      <c r="AD1681" s="100"/>
      <c r="AE1681" s="100"/>
      <c r="AG1681" s="101"/>
      <c r="AN1681" s="100"/>
      <c r="AO1681" s="100"/>
      <c r="AP1681" s="100"/>
      <c r="AQ1681" s="100"/>
      <c r="AR1681" s="100"/>
      <c r="AS1681" s="100"/>
      <c r="AT1681" s="100"/>
      <c r="AU1681" s="100"/>
      <c r="AV1681" s="100"/>
      <c r="AW1681" s="65"/>
      <c r="AX1681" s="102"/>
    </row>
    <row r="1682" spans="27:64">
      <c r="AA1682" s="100"/>
      <c r="AB1682" s="100"/>
      <c r="AC1682" s="100"/>
      <c r="AD1682" s="100"/>
      <c r="AE1682" s="100"/>
      <c r="AG1682" s="101"/>
      <c r="AN1682" s="100"/>
      <c r="AO1682" s="100"/>
      <c r="AP1682" s="100"/>
      <c r="AQ1682" s="100"/>
      <c r="AR1682" s="100"/>
      <c r="AS1682" s="100"/>
      <c r="AT1682" s="100"/>
      <c r="AU1682" s="100"/>
      <c r="AV1682" s="100"/>
      <c r="AW1682" s="100"/>
      <c r="AX1682" s="102"/>
      <c r="AY1682" s="100"/>
      <c r="AZ1682" s="100"/>
      <c r="BA1682" s="100"/>
      <c r="BB1682" s="100"/>
      <c r="BC1682" s="100"/>
      <c r="BD1682" s="100"/>
      <c r="BE1682" s="100"/>
      <c r="BF1682" s="100"/>
      <c r="BG1682" s="100"/>
      <c r="BH1682" s="100"/>
      <c r="BI1682" s="100"/>
      <c r="BJ1682" s="100"/>
      <c r="BK1682" s="100"/>
      <c r="BL1682" s="100"/>
    </row>
    <row r="1683" spans="27:64">
      <c r="AA1683" s="100"/>
      <c r="AB1683" s="100"/>
      <c r="AC1683" s="100"/>
      <c r="AD1683" s="100"/>
      <c r="AE1683" s="100"/>
      <c r="AG1683" s="101"/>
      <c r="AN1683" s="100"/>
      <c r="AO1683" s="100"/>
      <c r="AP1683" s="100"/>
      <c r="AQ1683" s="100"/>
      <c r="AR1683" s="100"/>
      <c r="AS1683" s="100"/>
      <c r="AT1683" s="100"/>
      <c r="AU1683" s="100"/>
      <c r="AV1683" s="100"/>
      <c r="AW1683" s="100"/>
      <c r="AX1683" s="100"/>
      <c r="AY1683" s="100"/>
      <c r="AZ1683" s="100"/>
      <c r="BA1683" s="100"/>
      <c r="BB1683" s="100"/>
      <c r="BC1683" s="100"/>
      <c r="BD1683" s="100"/>
      <c r="BE1683" s="100"/>
      <c r="BF1683" s="100"/>
      <c r="BG1683" s="100"/>
      <c r="BH1683" s="100"/>
      <c r="BI1683" s="100"/>
      <c r="BJ1683" s="100"/>
      <c r="BK1683" s="100"/>
      <c r="BL1683" s="100"/>
    </row>
    <row r="1684" spans="27:64">
      <c r="AA1684" s="100"/>
      <c r="AB1684" s="100"/>
      <c r="AC1684" s="100"/>
      <c r="AD1684" s="100"/>
      <c r="AE1684" s="100"/>
      <c r="AG1684" s="101"/>
      <c r="AN1684" s="100"/>
      <c r="AO1684" s="100"/>
      <c r="AP1684" s="100"/>
      <c r="AQ1684" s="100"/>
      <c r="AR1684" s="100"/>
      <c r="AS1684" s="100"/>
      <c r="AT1684" s="100"/>
      <c r="AU1684" s="100"/>
      <c r="AV1684" s="100"/>
      <c r="AW1684" s="65"/>
      <c r="AX1684" s="102"/>
    </row>
    <row r="1685" spans="27:64">
      <c r="AA1685" s="100"/>
      <c r="AB1685" s="100"/>
      <c r="AC1685" s="100"/>
      <c r="AD1685" s="100"/>
      <c r="AE1685" s="100"/>
      <c r="AG1685" s="101"/>
      <c r="AN1685" s="100"/>
      <c r="AO1685" s="100"/>
      <c r="AP1685" s="100"/>
      <c r="AQ1685" s="100"/>
      <c r="AR1685" s="100"/>
      <c r="AS1685" s="100"/>
      <c r="AT1685" s="100"/>
      <c r="AU1685" s="100"/>
      <c r="AV1685" s="100"/>
      <c r="AW1685" s="65"/>
      <c r="AX1685" s="102"/>
    </row>
    <row r="1686" spans="27:64">
      <c r="AA1686" s="100"/>
      <c r="AB1686" s="100"/>
      <c r="AC1686" s="100"/>
      <c r="AD1686" s="100"/>
      <c r="AE1686" s="100"/>
      <c r="AG1686" s="101"/>
      <c r="AN1686" s="100"/>
      <c r="AO1686" s="100"/>
      <c r="AP1686" s="100"/>
      <c r="AQ1686" s="100"/>
      <c r="AR1686" s="100"/>
      <c r="AS1686" s="100"/>
      <c r="AT1686" s="100"/>
      <c r="AU1686" s="100"/>
      <c r="AV1686" s="100"/>
      <c r="AW1686" s="65"/>
      <c r="AX1686" s="102"/>
      <c r="AY1686" s="100"/>
      <c r="AZ1686" s="100"/>
      <c r="BA1686" s="100"/>
      <c r="BB1686" s="100"/>
      <c r="BC1686" s="100"/>
      <c r="BD1686" s="100"/>
      <c r="BE1686" s="100"/>
      <c r="BF1686" s="100"/>
      <c r="BG1686" s="100"/>
      <c r="BH1686" s="100"/>
      <c r="BI1686" s="100"/>
      <c r="BJ1686" s="100"/>
      <c r="BK1686" s="100"/>
      <c r="BL1686" s="100"/>
    </row>
    <row r="1687" spans="27:64">
      <c r="AA1687" s="100"/>
      <c r="AB1687" s="100"/>
      <c r="AC1687" s="100"/>
      <c r="AD1687" s="100"/>
      <c r="AE1687" s="100"/>
      <c r="AG1687" s="101"/>
      <c r="AN1687" s="100"/>
      <c r="AO1687" s="100"/>
      <c r="AP1687" s="100"/>
      <c r="AQ1687" s="100"/>
      <c r="AR1687" s="100"/>
      <c r="AS1687" s="100"/>
      <c r="AT1687" s="100"/>
      <c r="AU1687" s="100"/>
      <c r="AV1687" s="100"/>
      <c r="AW1687" s="100"/>
      <c r="AX1687" s="102"/>
      <c r="AY1687" s="100"/>
      <c r="AZ1687" s="100"/>
      <c r="BA1687" s="100"/>
      <c r="BB1687" s="100"/>
      <c r="BC1687" s="100"/>
      <c r="BD1687" s="100"/>
      <c r="BE1687" s="100"/>
      <c r="BF1687" s="100"/>
      <c r="BG1687" s="100"/>
      <c r="BH1687" s="100"/>
      <c r="BI1687" s="100"/>
      <c r="BJ1687" s="100"/>
      <c r="BK1687" s="100"/>
      <c r="BL1687" s="100"/>
    </row>
    <row r="1688" spans="27:64">
      <c r="AA1688" s="100"/>
      <c r="AB1688" s="100"/>
      <c r="AC1688" s="100"/>
      <c r="AD1688" s="100"/>
      <c r="AE1688" s="100"/>
      <c r="AG1688" s="101"/>
      <c r="AN1688" s="100"/>
      <c r="AO1688" s="100"/>
      <c r="AP1688" s="100"/>
      <c r="AQ1688" s="100"/>
      <c r="AR1688" s="100"/>
      <c r="AS1688" s="100"/>
      <c r="AT1688" s="100"/>
      <c r="AU1688" s="100"/>
      <c r="AV1688" s="100"/>
      <c r="AW1688" s="100"/>
      <c r="AX1688" s="102"/>
      <c r="AY1688" s="100"/>
      <c r="AZ1688" s="100"/>
      <c r="BA1688" s="100"/>
      <c r="BB1688" s="100"/>
      <c r="BC1688" s="100"/>
      <c r="BD1688" s="100"/>
      <c r="BE1688" s="100"/>
      <c r="BF1688" s="100"/>
      <c r="BG1688" s="100"/>
      <c r="BH1688" s="100"/>
      <c r="BI1688" s="100"/>
      <c r="BJ1688" s="100"/>
      <c r="BK1688" s="100"/>
      <c r="BL1688" s="100"/>
    </row>
    <row r="1689" spans="27:64">
      <c r="AA1689" s="100"/>
      <c r="AB1689" s="100"/>
      <c r="AC1689" s="100"/>
      <c r="AD1689" s="100"/>
      <c r="AE1689" s="100"/>
      <c r="AG1689" s="101"/>
      <c r="AN1689" s="100"/>
      <c r="AO1689" s="100"/>
      <c r="AP1689" s="100"/>
      <c r="AQ1689" s="100"/>
      <c r="AR1689" s="100"/>
      <c r="AS1689" s="100"/>
      <c r="AT1689" s="100"/>
      <c r="AU1689" s="100"/>
      <c r="AV1689" s="100"/>
      <c r="AW1689" s="65"/>
      <c r="AX1689" s="71"/>
    </row>
    <row r="1690" spans="27:64">
      <c r="AA1690" s="100"/>
      <c r="AB1690" s="100"/>
      <c r="AC1690" s="100"/>
      <c r="AD1690" s="100"/>
      <c r="AE1690" s="100"/>
      <c r="AG1690" s="101"/>
      <c r="AN1690" s="100"/>
      <c r="AO1690" s="100"/>
      <c r="AP1690" s="100"/>
      <c r="AQ1690" s="100"/>
      <c r="AR1690" s="100"/>
      <c r="AS1690" s="100"/>
      <c r="AT1690" s="100"/>
      <c r="AU1690" s="100"/>
      <c r="AV1690" s="100"/>
      <c r="AW1690" s="65"/>
      <c r="AX1690" s="71"/>
    </row>
    <row r="1691" spans="27:64">
      <c r="AA1691" s="100"/>
      <c r="AB1691" s="100"/>
      <c r="AC1691" s="100"/>
      <c r="AD1691" s="100"/>
      <c r="AE1691" s="100"/>
      <c r="AG1691" s="101"/>
      <c r="AN1691" s="100"/>
      <c r="AO1691" s="100"/>
      <c r="AP1691" s="100"/>
      <c r="AQ1691" s="100"/>
      <c r="AR1691" s="100"/>
      <c r="AS1691" s="100"/>
      <c r="AT1691" s="100"/>
      <c r="AU1691" s="100"/>
      <c r="AV1691" s="100"/>
      <c r="AW1691" s="65"/>
      <c r="AX1691" s="71"/>
    </row>
    <row r="1692" spans="27:64">
      <c r="AA1692" s="100"/>
      <c r="AB1692" s="100"/>
      <c r="AC1692" s="100"/>
      <c r="AD1692" s="100"/>
      <c r="AE1692" s="100"/>
      <c r="AG1692" s="101"/>
      <c r="AN1692" s="100"/>
      <c r="AO1692" s="100"/>
      <c r="AP1692" s="100"/>
      <c r="AQ1692" s="100"/>
      <c r="AR1692" s="100"/>
      <c r="AS1692" s="100"/>
      <c r="AT1692" s="100"/>
      <c r="AU1692" s="100"/>
      <c r="AV1692" s="100"/>
      <c r="AW1692" s="65"/>
      <c r="AX1692" s="102"/>
    </row>
    <row r="1693" spans="27:64">
      <c r="AA1693" s="100"/>
      <c r="AB1693" s="100"/>
      <c r="AC1693" s="100"/>
      <c r="AD1693" s="100"/>
      <c r="AE1693" s="100"/>
      <c r="AG1693" s="101"/>
      <c r="AN1693" s="100"/>
      <c r="AO1693" s="100"/>
      <c r="AP1693" s="100"/>
      <c r="AQ1693" s="100"/>
      <c r="AR1693" s="100"/>
      <c r="AS1693" s="100"/>
      <c r="AT1693" s="100"/>
      <c r="AU1693" s="100"/>
      <c r="AV1693" s="100"/>
      <c r="AW1693" s="100"/>
      <c r="AX1693" s="100"/>
      <c r="AY1693" s="100"/>
      <c r="AZ1693" s="100"/>
      <c r="BA1693" s="100"/>
      <c r="BB1693" s="100"/>
      <c r="BC1693" s="100"/>
      <c r="BD1693" s="100"/>
      <c r="BE1693" s="100"/>
      <c r="BF1693" s="100"/>
      <c r="BG1693" s="100"/>
      <c r="BH1693" s="100"/>
      <c r="BI1693" s="100"/>
      <c r="BJ1693" s="100"/>
      <c r="BK1693" s="100"/>
      <c r="BL1693" s="100"/>
    </row>
    <row r="1694" spans="27:64">
      <c r="AA1694" s="100"/>
      <c r="AB1694" s="100"/>
      <c r="AC1694" s="100"/>
      <c r="AD1694" s="100"/>
      <c r="AE1694" s="100"/>
      <c r="AG1694" s="101"/>
      <c r="AN1694" s="100"/>
      <c r="AO1694" s="100"/>
      <c r="AP1694" s="100"/>
      <c r="AQ1694" s="100"/>
      <c r="AR1694" s="100"/>
      <c r="AS1694" s="100"/>
      <c r="AT1694" s="100"/>
      <c r="AU1694" s="100"/>
      <c r="AV1694" s="100"/>
      <c r="AW1694" s="100"/>
      <c r="AX1694" s="100"/>
      <c r="AY1694" s="100"/>
      <c r="AZ1694" s="100"/>
      <c r="BA1694" s="100"/>
      <c r="BB1694" s="100"/>
      <c r="BC1694" s="100"/>
      <c r="BD1694" s="100"/>
      <c r="BE1694" s="100"/>
      <c r="BF1694" s="100"/>
      <c r="BG1694" s="100"/>
      <c r="BH1694" s="100"/>
      <c r="BI1694" s="100"/>
      <c r="BJ1694" s="100"/>
      <c r="BK1694" s="100"/>
      <c r="BL1694" s="100"/>
    </row>
    <row r="1695" spans="27:64">
      <c r="AA1695" s="100"/>
      <c r="AB1695" s="100"/>
      <c r="AC1695" s="100"/>
      <c r="AD1695" s="100"/>
      <c r="AE1695" s="100"/>
      <c r="AG1695" s="101"/>
      <c r="AN1695" s="100"/>
      <c r="AO1695" s="100"/>
      <c r="AP1695" s="100"/>
      <c r="AQ1695" s="100"/>
      <c r="AR1695" s="100"/>
      <c r="AS1695" s="100"/>
      <c r="AT1695" s="100"/>
      <c r="AU1695" s="100"/>
    </row>
    <row r="1696" spans="27:64">
      <c r="AA1696" s="100"/>
      <c r="AB1696" s="100"/>
      <c r="AC1696" s="100"/>
      <c r="AD1696" s="100"/>
      <c r="AE1696" s="100"/>
      <c r="AG1696" s="101"/>
      <c r="AN1696" s="100"/>
      <c r="AO1696" s="100"/>
      <c r="AP1696" s="100"/>
      <c r="AQ1696" s="100"/>
      <c r="AR1696" s="100"/>
      <c r="AS1696" s="100"/>
      <c r="AT1696" s="100"/>
      <c r="AU1696" s="100"/>
      <c r="AV1696" s="100"/>
      <c r="AW1696" s="65"/>
      <c r="AX1696" s="102"/>
    </row>
    <row r="1697" spans="27:64">
      <c r="AA1697" s="100"/>
      <c r="AB1697" s="100"/>
      <c r="AC1697" s="100"/>
      <c r="AD1697" s="100"/>
      <c r="AE1697" s="100"/>
      <c r="AG1697" s="101"/>
      <c r="AN1697" s="100"/>
      <c r="AO1697" s="100"/>
      <c r="AP1697" s="100"/>
      <c r="AQ1697" s="100"/>
      <c r="AR1697" s="100"/>
      <c r="AS1697" s="100"/>
      <c r="AT1697" s="100"/>
      <c r="AU1697" s="100"/>
      <c r="AV1697" s="100"/>
      <c r="AW1697" s="65"/>
      <c r="AX1697" s="71"/>
    </row>
    <row r="1698" spans="27:64">
      <c r="AA1698" s="100"/>
      <c r="AB1698" s="100"/>
      <c r="AC1698" s="100"/>
      <c r="AD1698" s="100"/>
      <c r="AE1698" s="100"/>
      <c r="AG1698" s="101"/>
      <c r="AN1698" s="100"/>
      <c r="AO1698" s="100"/>
      <c r="AP1698" s="100"/>
      <c r="AQ1698" s="100"/>
      <c r="AR1698" s="100"/>
      <c r="AS1698" s="100"/>
      <c r="AT1698" s="100"/>
      <c r="AU1698" s="100"/>
      <c r="AV1698" s="100"/>
      <c r="AW1698" s="65"/>
      <c r="AX1698" s="71"/>
    </row>
    <row r="1699" spans="27:64">
      <c r="AA1699" s="100"/>
      <c r="AB1699" s="100"/>
      <c r="AC1699" s="100"/>
      <c r="AD1699" s="100"/>
      <c r="AE1699" s="100"/>
      <c r="AG1699" s="101"/>
      <c r="AN1699" s="100"/>
      <c r="AO1699" s="100"/>
      <c r="AP1699" s="100"/>
      <c r="AQ1699" s="100"/>
      <c r="AR1699" s="100"/>
      <c r="AS1699" s="100"/>
      <c r="AT1699" s="100"/>
      <c r="AU1699" s="100"/>
    </row>
    <row r="1700" spans="27:64">
      <c r="AA1700" s="100"/>
      <c r="AB1700" s="100"/>
      <c r="AC1700" s="100"/>
      <c r="AD1700" s="100"/>
      <c r="AE1700" s="100"/>
      <c r="AG1700" s="101"/>
      <c r="AN1700" s="100"/>
      <c r="AO1700" s="100"/>
      <c r="AP1700" s="100"/>
      <c r="AQ1700" s="100"/>
      <c r="AR1700" s="100"/>
      <c r="AS1700" s="100"/>
      <c r="AT1700" s="100"/>
      <c r="AU1700" s="100"/>
    </row>
    <row r="1701" spans="27:64">
      <c r="AA1701" s="100"/>
      <c r="AB1701" s="100"/>
      <c r="AC1701" s="100"/>
      <c r="AD1701" s="100"/>
      <c r="AE1701" s="100"/>
      <c r="AG1701" s="101"/>
      <c r="AN1701" s="100"/>
      <c r="AO1701" s="100"/>
      <c r="AP1701" s="100"/>
      <c r="AQ1701" s="100"/>
      <c r="AR1701" s="100"/>
      <c r="AS1701" s="100"/>
      <c r="AT1701" s="100"/>
      <c r="AU1701" s="100"/>
    </row>
    <row r="1702" spans="27:64">
      <c r="AA1702" s="100"/>
      <c r="AB1702" s="100"/>
      <c r="AC1702" s="100"/>
      <c r="AD1702" s="100"/>
      <c r="AE1702" s="100"/>
      <c r="AG1702" s="101"/>
      <c r="AN1702" s="100"/>
      <c r="AO1702" s="100"/>
      <c r="AP1702" s="100"/>
      <c r="AQ1702" s="100"/>
      <c r="AR1702" s="100"/>
      <c r="AS1702" s="100"/>
      <c r="AT1702" s="100"/>
      <c r="AU1702" s="100"/>
    </row>
    <row r="1703" spans="27:64">
      <c r="AA1703" s="100"/>
      <c r="AB1703" s="100"/>
      <c r="AC1703" s="100"/>
      <c r="AD1703" s="100"/>
      <c r="AE1703" s="100"/>
      <c r="AG1703" s="101"/>
      <c r="AN1703" s="100"/>
      <c r="AO1703" s="100"/>
      <c r="AP1703" s="100"/>
      <c r="AQ1703" s="100"/>
      <c r="AR1703" s="100"/>
      <c r="AS1703" s="100"/>
      <c r="AT1703" s="100"/>
      <c r="AU1703" s="100"/>
    </row>
    <row r="1704" spans="27:64">
      <c r="AA1704" s="100"/>
      <c r="AB1704" s="100"/>
      <c r="AC1704" s="100"/>
      <c r="AD1704" s="100"/>
      <c r="AE1704" s="100"/>
      <c r="AG1704" s="101"/>
      <c r="AN1704" s="100"/>
      <c r="AO1704" s="100"/>
      <c r="AP1704" s="100"/>
      <c r="AQ1704" s="100"/>
      <c r="AR1704" s="100"/>
      <c r="AS1704" s="100"/>
      <c r="AT1704" s="100"/>
      <c r="AU1704" s="100"/>
    </row>
    <row r="1705" spans="27:64">
      <c r="AA1705" s="100"/>
      <c r="AB1705" s="100"/>
      <c r="AC1705" s="100"/>
      <c r="AD1705" s="100"/>
      <c r="AE1705" s="100"/>
      <c r="AG1705" s="101"/>
      <c r="AN1705" s="100"/>
      <c r="AO1705" s="100"/>
      <c r="AP1705" s="100"/>
      <c r="AQ1705" s="100"/>
      <c r="AR1705" s="100"/>
      <c r="AS1705" s="100"/>
      <c r="AT1705" s="100"/>
      <c r="AU1705" s="100"/>
    </row>
    <row r="1706" spans="27:64">
      <c r="AA1706" s="100"/>
      <c r="AB1706" s="100"/>
      <c r="AC1706" s="100"/>
      <c r="AD1706" s="100"/>
      <c r="AE1706" s="100"/>
      <c r="AG1706" s="101"/>
      <c r="AN1706" s="100"/>
      <c r="AO1706" s="100"/>
      <c r="AP1706" s="100"/>
      <c r="AQ1706" s="100"/>
      <c r="AR1706" s="100"/>
      <c r="AS1706" s="100"/>
      <c r="AT1706" s="100"/>
      <c r="AU1706" s="100"/>
    </row>
    <row r="1707" spans="27:64">
      <c r="AA1707" s="100"/>
      <c r="AB1707" s="100"/>
      <c r="AC1707" s="100"/>
      <c r="AD1707" s="100"/>
      <c r="AE1707" s="100"/>
      <c r="AG1707" s="101"/>
      <c r="AN1707" s="100"/>
      <c r="AO1707" s="100"/>
      <c r="AP1707" s="100"/>
      <c r="AQ1707" s="100"/>
      <c r="AR1707" s="100"/>
      <c r="AS1707" s="100"/>
      <c r="AT1707" s="100"/>
      <c r="AU1707" s="100"/>
      <c r="AV1707" s="100"/>
      <c r="AW1707" s="65"/>
      <c r="AX1707" s="71"/>
    </row>
    <row r="1708" spans="27:64">
      <c r="AA1708" s="100"/>
      <c r="AB1708" s="100"/>
      <c r="AC1708" s="100"/>
      <c r="AD1708" s="100"/>
      <c r="AE1708" s="100"/>
      <c r="AG1708" s="101"/>
      <c r="AN1708" s="100"/>
      <c r="AO1708" s="100"/>
      <c r="AP1708" s="100"/>
      <c r="AQ1708" s="100"/>
      <c r="AR1708" s="100"/>
      <c r="AS1708" s="100"/>
      <c r="AT1708" s="100"/>
      <c r="AU1708" s="100"/>
      <c r="AV1708" s="100"/>
      <c r="AW1708" s="100"/>
      <c r="AX1708" s="100"/>
      <c r="AY1708" s="100"/>
      <c r="AZ1708" s="100"/>
      <c r="BA1708" s="100"/>
      <c r="BB1708" s="100"/>
      <c r="BC1708" s="100"/>
      <c r="BD1708" s="100"/>
      <c r="BE1708" s="100"/>
      <c r="BF1708" s="100"/>
      <c r="BG1708" s="100"/>
      <c r="BH1708" s="100"/>
      <c r="BI1708" s="100"/>
      <c r="BJ1708" s="100"/>
      <c r="BK1708" s="100"/>
      <c r="BL1708" s="100"/>
    </row>
    <row r="1709" spans="27:64">
      <c r="AA1709" s="100"/>
      <c r="AB1709" s="100"/>
      <c r="AC1709" s="100"/>
      <c r="AD1709" s="100"/>
      <c r="AE1709" s="100"/>
      <c r="AG1709" s="101"/>
      <c r="AN1709" s="100"/>
      <c r="AO1709" s="100"/>
      <c r="AP1709" s="100"/>
      <c r="AQ1709" s="100"/>
      <c r="AR1709" s="100"/>
      <c r="AS1709" s="100"/>
      <c r="AT1709" s="100"/>
      <c r="AU1709" s="100"/>
      <c r="AV1709" s="100"/>
      <c r="AW1709" s="65"/>
      <c r="AX1709" s="71"/>
    </row>
    <row r="1710" spans="27:64">
      <c r="AA1710" s="100"/>
      <c r="AB1710" s="100"/>
      <c r="AC1710" s="100"/>
      <c r="AD1710" s="100"/>
      <c r="AE1710" s="100"/>
      <c r="AG1710" s="101"/>
      <c r="AN1710" s="100"/>
      <c r="AO1710" s="100"/>
      <c r="AP1710" s="100"/>
      <c r="AQ1710" s="100"/>
      <c r="AR1710" s="100"/>
      <c r="AS1710" s="100"/>
      <c r="AT1710" s="100"/>
      <c r="AU1710" s="100"/>
      <c r="AV1710" s="100"/>
      <c r="AW1710" s="65"/>
      <c r="AX1710" s="71"/>
    </row>
    <row r="1711" spans="27:64">
      <c r="AA1711" s="100"/>
      <c r="AB1711" s="100"/>
      <c r="AC1711" s="100"/>
      <c r="AD1711" s="100"/>
      <c r="AE1711" s="100"/>
      <c r="AG1711" s="101"/>
      <c r="AN1711" s="100"/>
      <c r="AO1711" s="100"/>
      <c r="AP1711" s="100"/>
      <c r="AQ1711" s="100"/>
      <c r="AR1711" s="100"/>
      <c r="AS1711" s="100"/>
      <c r="AT1711" s="100"/>
      <c r="AU1711" s="100"/>
      <c r="AV1711" s="100"/>
      <c r="AW1711" s="65"/>
      <c r="AX1711" s="102"/>
    </row>
    <row r="1712" spans="27:64">
      <c r="AA1712" s="100"/>
      <c r="AB1712" s="100"/>
      <c r="AC1712" s="100"/>
      <c r="AD1712" s="100"/>
      <c r="AE1712" s="100"/>
      <c r="AG1712" s="101"/>
      <c r="AN1712" s="100"/>
      <c r="AO1712" s="100"/>
      <c r="AP1712" s="100"/>
      <c r="AQ1712" s="100"/>
      <c r="AR1712" s="100"/>
      <c r="AS1712" s="100"/>
      <c r="AT1712" s="100"/>
      <c r="AU1712" s="100"/>
      <c r="AV1712" s="100"/>
      <c r="AW1712" s="65"/>
      <c r="AX1712" s="71"/>
    </row>
    <row r="1713" spans="27:64">
      <c r="AA1713" s="100"/>
      <c r="AB1713" s="100"/>
      <c r="AC1713" s="100"/>
      <c r="AD1713" s="100"/>
      <c r="AE1713" s="100"/>
      <c r="AG1713" s="101"/>
      <c r="AN1713" s="100"/>
      <c r="AO1713" s="100"/>
      <c r="AP1713" s="100"/>
      <c r="AQ1713" s="100"/>
      <c r="AR1713" s="100"/>
      <c r="AS1713" s="100"/>
      <c r="AT1713" s="100"/>
      <c r="AU1713" s="100"/>
    </row>
    <row r="1714" spans="27:64">
      <c r="AA1714" s="100"/>
      <c r="AB1714" s="100"/>
      <c r="AC1714" s="100"/>
      <c r="AD1714" s="100"/>
      <c r="AE1714" s="100"/>
      <c r="AG1714" s="101"/>
      <c r="AN1714" s="100"/>
      <c r="AO1714" s="100"/>
      <c r="AP1714" s="100"/>
      <c r="AQ1714" s="100"/>
      <c r="AR1714" s="100"/>
      <c r="AS1714" s="100"/>
      <c r="AT1714" s="100"/>
      <c r="AU1714" s="100"/>
      <c r="AV1714" s="100"/>
      <c r="AW1714" s="65"/>
      <c r="AX1714" s="102"/>
    </row>
    <row r="1715" spans="27:64">
      <c r="AA1715" s="100"/>
      <c r="AB1715" s="100"/>
      <c r="AC1715" s="100"/>
      <c r="AD1715" s="100"/>
      <c r="AE1715" s="100"/>
      <c r="AG1715" s="101"/>
      <c r="AN1715" s="100"/>
      <c r="AO1715" s="100"/>
      <c r="AP1715" s="100"/>
      <c r="AQ1715" s="100"/>
      <c r="AR1715" s="100"/>
      <c r="AS1715" s="100"/>
      <c r="AT1715" s="100"/>
      <c r="AU1715" s="100"/>
      <c r="AV1715" s="100"/>
      <c r="AW1715" s="71"/>
      <c r="AX1715" s="102"/>
      <c r="AY1715" s="100"/>
      <c r="AZ1715" s="100"/>
      <c r="BA1715" s="100"/>
      <c r="BB1715" s="100"/>
      <c r="BC1715" s="100"/>
      <c r="BD1715" s="100"/>
      <c r="BE1715" s="100"/>
      <c r="BF1715" s="100"/>
      <c r="BG1715" s="100"/>
      <c r="BH1715" s="100"/>
      <c r="BI1715" s="100"/>
      <c r="BJ1715" s="100"/>
      <c r="BK1715" s="100"/>
      <c r="BL1715" s="100"/>
    </row>
    <row r="1716" spans="27:64">
      <c r="AA1716" s="100"/>
      <c r="AB1716" s="100"/>
      <c r="AC1716" s="100"/>
      <c r="AD1716" s="100"/>
      <c r="AE1716" s="100"/>
      <c r="AG1716" s="101"/>
      <c r="AN1716" s="100"/>
      <c r="AO1716" s="100"/>
      <c r="AP1716" s="100"/>
      <c r="AQ1716" s="100"/>
      <c r="AR1716" s="100"/>
      <c r="AS1716" s="100"/>
      <c r="AT1716" s="100"/>
      <c r="AU1716" s="100"/>
      <c r="AV1716" s="100"/>
      <c r="AW1716" s="100"/>
      <c r="AX1716" s="102"/>
      <c r="AY1716" s="100"/>
      <c r="AZ1716" s="100"/>
      <c r="BA1716" s="100"/>
      <c r="BB1716" s="100"/>
      <c r="BC1716" s="100"/>
      <c r="BD1716" s="100"/>
      <c r="BE1716" s="100"/>
      <c r="BF1716" s="100"/>
      <c r="BG1716" s="100"/>
      <c r="BH1716" s="100"/>
      <c r="BI1716" s="100"/>
      <c r="BJ1716" s="100"/>
      <c r="BK1716" s="100"/>
      <c r="BL1716" s="100"/>
    </row>
    <row r="1717" spans="27:64">
      <c r="AA1717" s="100"/>
      <c r="AB1717" s="100"/>
      <c r="AC1717" s="100"/>
      <c r="AD1717" s="100"/>
      <c r="AE1717" s="100"/>
      <c r="AG1717" s="101"/>
      <c r="AN1717" s="100"/>
      <c r="AO1717" s="100"/>
      <c r="AP1717" s="100"/>
      <c r="AQ1717" s="100"/>
      <c r="AR1717" s="100"/>
      <c r="AS1717" s="100"/>
      <c r="AT1717" s="100"/>
      <c r="AU1717" s="100"/>
      <c r="AV1717" s="100"/>
      <c r="AW1717" s="65"/>
      <c r="AX1717" s="71"/>
    </row>
    <row r="1718" spans="27:64">
      <c r="AA1718" s="100"/>
      <c r="AB1718" s="100"/>
      <c r="AC1718" s="100"/>
      <c r="AD1718" s="100"/>
      <c r="AE1718" s="100"/>
      <c r="AG1718" s="101"/>
      <c r="AN1718" s="100"/>
      <c r="AO1718" s="100"/>
      <c r="AP1718" s="100"/>
      <c r="AQ1718" s="100"/>
      <c r="AR1718" s="100"/>
      <c r="AS1718" s="100"/>
      <c r="AT1718" s="100"/>
      <c r="AU1718" s="100"/>
    </row>
    <row r="1719" spans="27:64">
      <c r="AA1719" s="100"/>
      <c r="AB1719" s="100"/>
      <c r="AC1719" s="100"/>
      <c r="AD1719" s="100"/>
      <c r="AE1719" s="100"/>
      <c r="AG1719" s="101"/>
      <c r="AN1719" s="100"/>
      <c r="AO1719" s="100"/>
      <c r="AP1719" s="100"/>
      <c r="AQ1719" s="100"/>
      <c r="AR1719" s="100"/>
      <c r="AS1719" s="100"/>
      <c r="AT1719" s="100"/>
      <c r="AU1719" s="100"/>
      <c r="AV1719" s="100"/>
      <c r="AW1719" s="65"/>
      <c r="AX1719" s="71"/>
    </row>
    <row r="1720" spans="27:64">
      <c r="AA1720" s="100"/>
      <c r="AB1720" s="100"/>
      <c r="AC1720" s="100"/>
      <c r="AD1720" s="100"/>
      <c r="AE1720" s="100"/>
      <c r="AG1720" s="101"/>
      <c r="AN1720" s="100"/>
      <c r="AO1720" s="100"/>
      <c r="AP1720" s="100"/>
      <c r="AQ1720" s="100"/>
      <c r="AR1720" s="100"/>
      <c r="AS1720" s="100"/>
      <c r="AT1720" s="100"/>
      <c r="AU1720" s="100"/>
      <c r="AV1720" s="100"/>
      <c r="AW1720" s="65"/>
      <c r="AX1720" s="71"/>
    </row>
    <row r="1721" spans="27:64">
      <c r="AA1721" s="100"/>
      <c r="AB1721" s="100"/>
      <c r="AC1721" s="100"/>
      <c r="AD1721" s="100"/>
      <c r="AE1721" s="100"/>
      <c r="AG1721" s="101"/>
      <c r="AN1721" s="100"/>
      <c r="AO1721" s="100"/>
      <c r="AP1721" s="100"/>
      <c r="AQ1721" s="100"/>
      <c r="AR1721" s="100"/>
      <c r="AS1721" s="100"/>
      <c r="AT1721" s="100"/>
      <c r="AU1721" s="100"/>
      <c r="AV1721" s="100"/>
      <c r="AW1721" s="65"/>
      <c r="AX1721" s="71"/>
    </row>
    <row r="1722" spans="27:64">
      <c r="AA1722" s="100"/>
      <c r="AB1722" s="100"/>
      <c r="AC1722" s="100"/>
      <c r="AD1722" s="100"/>
      <c r="AE1722" s="100"/>
      <c r="AG1722" s="101"/>
      <c r="AN1722" s="100"/>
      <c r="AO1722" s="100"/>
      <c r="AP1722" s="100"/>
      <c r="AQ1722" s="100"/>
      <c r="AR1722" s="100"/>
      <c r="AS1722" s="100"/>
      <c r="AT1722" s="100"/>
      <c r="AU1722" s="100"/>
      <c r="AV1722" s="100"/>
      <c r="AW1722" s="65"/>
      <c r="AX1722" s="71"/>
    </row>
    <row r="1723" spans="27:64">
      <c r="AA1723" s="100"/>
      <c r="AB1723" s="100"/>
      <c r="AC1723" s="100"/>
      <c r="AD1723" s="100"/>
      <c r="AE1723" s="100"/>
      <c r="AG1723" s="101"/>
      <c r="AN1723" s="100"/>
      <c r="AO1723" s="100"/>
      <c r="AP1723" s="100"/>
      <c r="AQ1723" s="100"/>
      <c r="AR1723" s="100"/>
      <c r="AS1723" s="100"/>
      <c r="AT1723" s="100"/>
      <c r="AU1723" s="100"/>
      <c r="AV1723" s="100"/>
      <c r="AW1723" s="65"/>
      <c r="AX1723" s="71"/>
    </row>
    <row r="1724" spans="27:64">
      <c r="AA1724" s="100"/>
      <c r="AB1724" s="100"/>
      <c r="AC1724" s="100"/>
      <c r="AD1724" s="100"/>
      <c r="AE1724" s="100"/>
      <c r="AG1724" s="101"/>
      <c r="AN1724" s="100"/>
      <c r="AO1724" s="100"/>
      <c r="AP1724" s="100"/>
      <c r="AQ1724" s="100"/>
      <c r="AR1724" s="100"/>
      <c r="AS1724" s="100"/>
      <c r="AT1724" s="100"/>
      <c r="AU1724" s="100"/>
      <c r="AV1724" s="100"/>
      <c r="AW1724" s="65"/>
      <c r="AX1724" s="102"/>
      <c r="AY1724" s="100"/>
      <c r="AZ1724" s="100"/>
      <c r="BA1724" s="100"/>
      <c r="BB1724" s="100"/>
      <c r="BC1724" s="100"/>
      <c r="BD1724" s="100"/>
      <c r="BE1724" s="100"/>
      <c r="BF1724" s="100"/>
      <c r="BG1724" s="100"/>
      <c r="BH1724" s="100"/>
      <c r="BI1724" s="100"/>
      <c r="BJ1724" s="100"/>
      <c r="BK1724" s="100"/>
      <c r="BL1724" s="100"/>
    </row>
    <row r="1725" spans="27:64">
      <c r="AA1725" s="100"/>
      <c r="AB1725" s="100"/>
      <c r="AC1725" s="100"/>
      <c r="AD1725" s="100"/>
      <c r="AE1725" s="100"/>
      <c r="AG1725" s="101"/>
      <c r="AN1725" s="100"/>
      <c r="AO1725" s="100"/>
      <c r="AP1725" s="100"/>
      <c r="AQ1725" s="100"/>
      <c r="AR1725" s="100"/>
      <c r="AS1725" s="100"/>
      <c r="AT1725" s="100"/>
      <c r="AU1725" s="100"/>
    </row>
    <row r="1726" spans="27:64">
      <c r="AA1726" s="100"/>
      <c r="AB1726" s="100"/>
      <c r="AC1726" s="100"/>
      <c r="AD1726" s="100"/>
      <c r="AE1726" s="100"/>
      <c r="AG1726" s="101"/>
      <c r="AN1726" s="100"/>
      <c r="AO1726" s="100"/>
      <c r="AP1726" s="100"/>
      <c r="AQ1726" s="100"/>
      <c r="AR1726" s="100"/>
      <c r="AS1726" s="100"/>
      <c r="AT1726" s="100"/>
      <c r="AU1726" s="100"/>
      <c r="AV1726" s="100"/>
      <c r="AW1726" s="65"/>
      <c r="AX1726" s="71"/>
    </row>
    <row r="1727" spans="27:64">
      <c r="AA1727" s="100"/>
      <c r="AB1727" s="100"/>
      <c r="AC1727" s="100"/>
      <c r="AD1727" s="100"/>
      <c r="AE1727" s="100"/>
      <c r="AG1727" s="101"/>
      <c r="AN1727" s="100"/>
      <c r="AO1727" s="100"/>
      <c r="AP1727" s="100"/>
      <c r="AQ1727" s="100"/>
      <c r="AR1727" s="100"/>
      <c r="AS1727" s="100"/>
      <c r="AT1727" s="100"/>
      <c r="AU1727" s="100"/>
      <c r="AV1727" s="100"/>
      <c r="AW1727" s="65"/>
      <c r="AX1727" s="71"/>
    </row>
    <row r="1728" spans="27:64">
      <c r="AA1728" s="100"/>
      <c r="AB1728" s="100"/>
      <c r="AC1728" s="100"/>
      <c r="AD1728" s="100"/>
      <c r="AE1728" s="100"/>
      <c r="AG1728" s="101"/>
      <c r="AN1728" s="100"/>
      <c r="AO1728" s="100"/>
      <c r="AP1728" s="100"/>
      <c r="AQ1728" s="100"/>
      <c r="AR1728" s="100"/>
      <c r="AS1728" s="100"/>
      <c r="AT1728" s="100"/>
      <c r="AU1728" s="100"/>
    </row>
    <row r="1729" spans="27:64">
      <c r="AA1729" s="100"/>
      <c r="AB1729" s="100"/>
      <c r="AC1729" s="100"/>
      <c r="AD1729" s="100"/>
      <c r="AE1729" s="100"/>
      <c r="AG1729" s="101"/>
      <c r="AN1729" s="100"/>
      <c r="AO1729" s="100"/>
      <c r="AP1729" s="100"/>
      <c r="AQ1729" s="100"/>
      <c r="AR1729" s="100"/>
      <c r="AS1729" s="100"/>
      <c r="AT1729" s="100"/>
      <c r="AU1729" s="100"/>
      <c r="AV1729" s="100"/>
      <c r="AW1729" s="65"/>
      <c r="AX1729" s="102"/>
      <c r="AY1729" s="100"/>
      <c r="AZ1729" s="100"/>
      <c r="BA1729" s="100"/>
      <c r="BB1729" s="100"/>
      <c r="BC1729" s="100"/>
      <c r="BD1729" s="100"/>
      <c r="BE1729" s="100"/>
      <c r="BF1729" s="100"/>
      <c r="BG1729" s="100"/>
      <c r="BH1729" s="100"/>
      <c r="BI1729" s="100"/>
      <c r="BJ1729" s="100"/>
      <c r="BK1729" s="100"/>
      <c r="BL1729" s="100"/>
    </row>
    <row r="1730" spans="27:64">
      <c r="AA1730" s="100"/>
      <c r="AB1730" s="100"/>
      <c r="AC1730" s="100"/>
      <c r="AD1730" s="100"/>
      <c r="AE1730" s="100"/>
      <c r="AG1730" s="101"/>
      <c r="AN1730" s="100"/>
      <c r="AO1730" s="100"/>
      <c r="AP1730" s="100"/>
      <c r="AQ1730" s="100"/>
      <c r="AR1730" s="100"/>
      <c r="AS1730" s="100"/>
      <c r="AT1730" s="100"/>
      <c r="AU1730" s="100"/>
      <c r="AV1730" s="100"/>
      <c r="AW1730" s="65"/>
      <c r="AX1730" s="71"/>
    </row>
    <row r="1731" spans="27:64">
      <c r="AA1731" s="100"/>
      <c r="AB1731" s="100"/>
      <c r="AC1731" s="100"/>
      <c r="AD1731" s="100"/>
      <c r="AE1731" s="100"/>
      <c r="AG1731" s="101"/>
      <c r="AN1731" s="100"/>
      <c r="AO1731" s="100"/>
      <c r="AP1731" s="100"/>
      <c r="AQ1731" s="100"/>
      <c r="AR1731" s="100"/>
      <c r="AS1731" s="100"/>
      <c r="AT1731" s="100"/>
      <c r="AU1731" s="100"/>
    </row>
    <row r="1732" spans="27:64">
      <c r="AA1732" s="100"/>
      <c r="AB1732" s="100"/>
      <c r="AC1732" s="100"/>
      <c r="AD1732" s="100"/>
      <c r="AE1732" s="100"/>
      <c r="AG1732" s="101"/>
      <c r="AN1732" s="100"/>
      <c r="AO1732" s="100"/>
      <c r="AP1732" s="100"/>
      <c r="AQ1732" s="100"/>
      <c r="AR1732" s="100"/>
      <c r="AS1732" s="100"/>
      <c r="AT1732" s="100"/>
      <c r="AU1732" s="100"/>
    </row>
    <row r="1733" spans="27:64">
      <c r="AA1733" s="100"/>
      <c r="AB1733" s="100"/>
      <c r="AC1733" s="100"/>
      <c r="AD1733" s="100"/>
      <c r="AE1733" s="100"/>
      <c r="AG1733" s="101"/>
      <c r="AN1733" s="100"/>
      <c r="AO1733" s="100"/>
      <c r="AP1733" s="100"/>
      <c r="AQ1733" s="100"/>
      <c r="AR1733" s="100"/>
      <c r="AS1733" s="100"/>
      <c r="AT1733" s="100"/>
      <c r="AU1733" s="100"/>
    </row>
    <row r="1734" spans="27:64">
      <c r="AA1734" s="100"/>
      <c r="AB1734" s="100"/>
      <c r="AC1734" s="100"/>
      <c r="AD1734" s="100"/>
      <c r="AE1734" s="100"/>
      <c r="AG1734" s="101"/>
      <c r="AN1734" s="100"/>
      <c r="AO1734" s="100"/>
      <c r="AP1734" s="100"/>
      <c r="AQ1734" s="100"/>
      <c r="AR1734" s="100"/>
      <c r="AS1734" s="100"/>
      <c r="AT1734" s="100"/>
      <c r="AU1734" s="100"/>
      <c r="AV1734" s="100"/>
      <c r="AW1734" s="65"/>
      <c r="AX1734" s="102"/>
      <c r="AY1734" s="100"/>
      <c r="AZ1734" s="100"/>
      <c r="BA1734" s="100"/>
      <c r="BB1734" s="100"/>
      <c r="BC1734" s="100"/>
      <c r="BD1734" s="100"/>
      <c r="BE1734" s="100"/>
      <c r="BF1734" s="100"/>
      <c r="BG1734" s="100"/>
      <c r="BH1734" s="100"/>
      <c r="BI1734" s="100"/>
      <c r="BJ1734" s="100"/>
      <c r="BK1734" s="100"/>
      <c r="BL1734" s="100"/>
    </row>
    <row r="1735" spans="27:64">
      <c r="AA1735" s="100"/>
      <c r="AB1735" s="100"/>
      <c r="AC1735" s="100"/>
      <c r="AD1735" s="100"/>
      <c r="AE1735" s="100"/>
      <c r="AG1735" s="101"/>
      <c r="AN1735" s="100"/>
      <c r="AO1735" s="100"/>
      <c r="AP1735" s="100"/>
      <c r="AQ1735" s="100"/>
      <c r="AR1735" s="100"/>
      <c r="AS1735" s="100"/>
      <c r="AT1735" s="100"/>
      <c r="AU1735" s="100"/>
    </row>
    <row r="1736" spans="27:64">
      <c r="AA1736" s="100"/>
      <c r="AB1736" s="100"/>
      <c r="AC1736" s="100"/>
      <c r="AD1736" s="100"/>
      <c r="AE1736" s="100"/>
      <c r="AG1736" s="101"/>
      <c r="AN1736" s="100"/>
      <c r="AO1736" s="100"/>
      <c r="AP1736" s="100"/>
      <c r="AQ1736" s="100"/>
      <c r="AR1736" s="100"/>
      <c r="AS1736" s="100"/>
      <c r="AT1736" s="100"/>
      <c r="AU1736" s="100"/>
      <c r="AV1736" s="100"/>
      <c r="AW1736" s="65"/>
      <c r="AX1736" s="102"/>
    </row>
    <row r="1737" spans="27:64">
      <c r="AA1737" s="100"/>
      <c r="AB1737" s="100"/>
      <c r="AC1737" s="100"/>
      <c r="AD1737" s="100"/>
      <c r="AE1737" s="100"/>
      <c r="AG1737" s="101"/>
      <c r="AN1737" s="100"/>
      <c r="AO1737" s="100"/>
      <c r="AP1737" s="100"/>
      <c r="AQ1737" s="100"/>
      <c r="AR1737" s="100"/>
      <c r="AS1737" s="100"/>
      <c r="AT1737" s="100"/>
      <c r="AU1737" s="100"/>
    </row>
    <row r="1738" spans="27:64">
      <c r="AA1738" s="100"/>
      <c r="AB1738" s="100"/>
      <c r="AC1738" s="100"/>
      <c r="AD1738" s="100"/>
      <c r="AE1738" s="100"/>
      <c r="AG1738" s="101"/>
      <c r="AN1738" s="100"/>
      <c r="AO1738" s="100"/>
      <c r="AP1738" s="100"/>
      <c r="AQ1738" s="100"/>
      <c r="AR1738" s="100"/>
      <c r="AS1738" s="100"/>
      <c r="AT1738" s="100"/>
      <c r="AU1738" s="100"/>
    </row>
    <row r="1739" spans="27:64">
      <c r="AA1739" s="100"/>
      <c r="AB1739" s="100"/>
      <c r="AC1739" s="100"/>
      <c r="AD1739" s="100"/>
      <c r="AE1739" s="100"/>
      <c r="AG1739" s="101"/>
      <c r="AN1739" s="100"/>
      <c r="AO1739" s="100"/>
      <c r="AP1739" s="100"/>
      <c r="AQ1739" s="100"/>
      <c r="AR1739" s="100"/>
      <c r="AS1739" s="100"/>
      <c r="AT1739" s="100"/>
      <c r="AU1739" s="100"/>
      <c r="AV1739" s="100"/>
      <c r="AW1739" s="100"/>
      <c r="AX1739" s="100"/>
      <c r="AY1739" s="100"/>
      <c r="AZ1739" s="100"/>
      <c r="BA1739" s="100"/>
      <c r="BB1739" s="100"/>
      <c r="BC1739" s="100"/>
      <c r="BD1739" s="100"/>
      <c r="BE1739" s="100"/>
      <c r="BF1739" s="100"/>
      <c r="BG1739" s="100"/>
      <c r="BH1739" s="100"/>
      <c r="BI1739" s="100"/>
      <c r="BJ1739" s="100"/>
      <c r="BK1739" s="100"/>
      <c r="BL1739" s="100"/>
    </row>
    <row r="1740" spans="27:64">
      <c r="AA1740" s="100"/>
      <c r="AB1740" s="100"/>
      <c r="AC1740" s="100"/>
      <c r="AD1740" s="100"/>
      <c r="AE1740" s="100"/>
      <c r="AG1740" s="101"/>
      <c r="AN1740" s="100"/>
      <c r="AO1740" s="100"/>
      <c r="AP1740" s="100"/>
      <c r="AQ1740" s="100"/>
      <c r="AR1740" s="100"/>
      <c r="AS1740" s="100"/>
      <c r="AT1740" s="100"/>
      <c r="AU1740" s="100"/>
      <c r="AV1740" s="100"/>
      <c r="AW1740" s="100"/>
      <c r="AX1740" s="100"/>
      <c r="AY1740" s="100"/>
      <c r="AZ1740" s="100"/>
      <c r="BA1740" s="100"/>
      <c r="BB1740" s="100"/>
      <c r="BC1740" s="100"/>
      <c r="BD1740" s="100"/>
      <c r="BE1740" s="100"/>
      <c r="BF1740" s="100"/>
      <c r="BG1740" s="100"/>
      <c r="BH1740" s="100"/>
      <c r="BI1740" s="100"/>
      <c r="BJ1740" s="100"/>
      <c r="BK1740" s="100"/>
      <c r="BL1740" s="100"/>
    </row>
    <row r="1741" spans="27:64">
      <c r="AA1741" s="100"/>
      <c r="AB1741" s="100"/>
      <c r="AC1741" s="100"/>
      <c r="AD1741" s="100"/>
      <c r="AE1741" s="100"/>
      <c r="AG1741" s="101"/>
      <c r="AN1741" s="100"/>
      <c r="AO1741" s="100"/>
      <c r="AP1741" s="100"/>
      <c r="AQ1741" s="100"/>
      <c r="AR1741" s="100"/>
      <c r="AS1741" s="100"/>
      <c r="AT1741" s="100"/>
      <c r="AU1741" s="100"/>
    </row>
    <row r="1742" spans="27:64">
      <c r="AA1742" s="100"/>
      <c r="AB1742" s="100"/>
      <c r="AC1742" s="100"/>
      <c r="AD1742" s="100"/>
      <c r="AE1742" s="100"/>
      <c r="AG1742" s="101"/>
      <c r="AN1742" s="100"/>
      <c r="AO1742" s="100"/>
      <c r="AP1742" s="100"/>
      <c r="AQ1742" s="100"/>
      <c r="AR1742" s="100"/>
      <c r="AS1742" s="100"/>
      <c r="AT1742" s="100"/>
      <c r="AU1742" s="100"/>
    </row>
    <row r="1743" spans="27:64">
      <c r="AA1743" s="100"/>
      <c r="AB1743" s="100"/>
      <c r="AC1743" s="100"/>
      <c r="AD1743" s="100"/>
      <c r="AE1743" s="100"/>
      <c r="AG1743" s="101"/>
      <c r="AN1743" s="100"/>
      <c r="AO1743" s="100"/>
      <c r="AP1743" s="100"/>
      <c r="AQ1743" s="100"/>
      <c r="AR1743" s="100"/>
      <c r="AS1743" s="100"/>
      <c r="AT1743" s="100"/>
      <c r="AU1743" s="100"/>
      <c r="AV1743" s="100"/>
      <c r="AW1743" s="65"/>
      <c r="AX1743" s="71"/>
    </row>
    <row r="1744" spans="27:64">
      <c r="AA1744" s="100"/>
      <c r="AB1744" s="100"/>
      <c r="AC1744" s="100"/>
      <c r="AD1744" s="100"/>
      <c r="AE1744" s="100"/>
      <c r="AG1744" s="101"/>
      <c r="AN1744" s="100"/>
      <c r="AO1744" s="100"/>
      <c r="AP1744" s="100"/>
      <c r="AQ1744" s="100"/>
      <c r="AR1744" s="100"/>
      <c r="AS1744" s="100"/>
      <c r="AT1744" s="100"/>
      <c r="AU1744" s="100"/>
    </row>
    <row r="1745" spans="27:64">
      <c r="AA1745" s="100"/>
      <c r="AB1745" s="100"/>
      <c r="AC1745" s="100"/>
      <c r="AD1745" s="100"/>
      <c r="AE1745" s="100"/>
      <c r="AG1745" s="101"/>
      <c r="AN1745" s="100"/>
      <c r="AO1745" s="100"/>
      <c r="AP1745" s="100"/>
      <c r="AQ1745" s="100"/>
      <c r="AR1745" s="100"/>
      <c r="AS1745" s="100"/>
      <c r="AT1745" s="100"/>
      <c r="AU1745" s="100"/>
    </row>
    <row r="1746" spans="27:64">
      <c r="AA1746" s="100"/>
      <c r="AB1746" s="100"/>
      <c r="AC1746" s="100"/>
      <c r="AD1746" s="100"/>
      <c r="AE1746" s="100"/>
      <c r="AG1746" s="101"/>
      <c r="AN1746" s="100"/>
      <c r="AO1746" s="100"/>
      <c r="AP1746" s="100"/>
      <c r="AQ1746" s="100"/>
      <c r="AR1746" s="100"/>
      <c r="AS1746" s="100"/>
      <c r="AT1746" s="100"/>
      <c r="AU1746" s="100"/>
    </row>
    <row r="1747" spans="27:64">
      <c r="AA1747" s="100"/>
      <c r="AB1747" s="100"/>
      <c r="AC1747" s="100"/>
      <c r="AD1747" s="100"/>
      <c r="AE1747" s="100"/>
      <c r="AG1747" s="101"/>
      <c r="AN1747" s="100"/>
      <c r="AO1747" s="100"/>
      <c r="AP1747" s="100"/>
      <c r="AQ1747" s="100"/>
      <c r="AR1747" s="100"/>
      <c r="AS1747" s="100"/>
      <c r="AT1747" s="100"/>
      <c r="AU1747" s="100"/>
    </row>
    <row r="1748" spans="27:64">
      <c r="AA1748" s="100"/>
      <c r="AB1748" s="100"/>
      <c r="AC1748" s="100"/>
      <c r="AD1748" s="100"/>
      <c r="AE1748" s="100"/>
      <c r="AG1748" s="101"/>
      <c r="AN1748" s="100"/>
      <c r="AO1748" s="100"/>
      <c r="AP1748" s="100"/>
      <c r="AQ1748" s="100"/>
      <c r="AR1748" s="100"/>
      <c r="AS1748" s="100"/>
      <c r="AT1748" s="100"/>
      <c r="AU1748" s="100"/>
    </row>
    <row r="1749" spans="27:64">
      <c r="AA1749" s="100"/>
      <c r="AB1749" s="100"/>
      <c r="AC1749" s="100"/>
      <c r="AD1749" s="100"/>
      <c r="AE1749" s="100"/>
      <c r="AG1749" s="101"/>
      <c r="AN1749" s="100"/>
      <c r="AO1749" s="100"/>
      <c r="AP1749" s="100"/>
      <c r="AQ1749" s="100"/>
      <c r="AR1749" s="100"/>
      <c r="AS1749" s="100"/>
      <c r="AT1749" s="100"/>
      <c r="AU1749" s="100"/>
      <c r="AV1749" s="100"/>
      <c r="AW1749" s="65"/>
      <c r="AX1749" s="71"/>
    </row>
    <row r="1750" spans="27:64">
      <c r="AA1750" s="100"/>
      <c r="AB1750" s="100"/>
      <c r="AC1750" s="100"/>
      <c r="AD1750" s="100"/>
      <c r="AE1750" s="100"/>
      <c r="AG1750" s="101"/>
      <c r="AN1750" s="100"/>
      <c r="AO1750" s="100"/>
      <c r="AP1750" s="100"/>
      <c r="AQ1750" s="100"/>
      <c r="AR1750" s="100"/>
      <c r="AS1750" s="100"/>
      <c r="AT1750" s="100"/>
      <c r="AU1750" s="100"/>
    </row>
    <row r="1751" spans="27:64">
      <c r="AA1751" s="100"/>
      <c r="AB1751" s="100"/>
      <c r="AC1751" s="100"/>
      <c r="AD1751" s="100"/>
      <c r="AE1751" s="100"/>
      <c r="AG1751" s="101"/>
      <c r="AN1751" s="100"/>
      <c r="AO1751" s="100"/>
      <c r="AP1751" s="100"/>
      <c r="AQ1751" s="100"/>
      <c r="AR1751" s="100"/>
      <c r="AS1751" s="100"/>
      <c r="AT1751" s="100"/>
      <c r="AU1751" s="100"/>
    </row>
    <row r="1752" spans="27:64">
      <c r="AA1752" s="100"/>
      <c r="AB1752" s="100"/>
      <c r="AC1752" s="100"/>
      <c r="AD1752" s="100"/>
      <c r="AE1752" s="100"/>
      <c r="AG1752" s="101"/>
      <c r="AN1752" s="100"/>
      <c r="AO1752" s="100"/>
      <c r="AP1752" s="100"/>
      <c r="AQ1752" s="100"/>
      <c r="AR1752" s="100"/>
      <c r="AS1752" s="100"/>
      <c r="AT1752" s="100"/>
      <c r="AU1752" s="100"/>
      <c r="AV1752" s="100"/>
      <c r="AW1752" s="100"/>
      <c r="AX1752" s="102"/>
      <c r="AY1752" s="100"/>
      <c r="AZ1752" s="100"/>
      <c r="BA1752" s="100"/>
      <c r="BB1752" s="100"/>
      <c r="BC1752" s="100"/>
      <c r="BD1752" s="100"/>
      <c r="BE1752" s="100"/>
      <c r="BF1752" s="100"/>
      <c r="BG1752" s="100"/>
      <c r="BH1752" s="100"/>
      <c r="BI1752" s="100"/>
      <c r="BJ1752" s="100"/>
      <c r="BK1752" s="100"/>
      <c r="BL1752" s="100"/>
    </row>
    <row r="1753" spans="27:64">
      <c r="AA1753" s="100"/>
      <c r="AB1753" s="100"/>
      <c r="AC1753" s="100"/>
      <c r="AD1753" s="100"/>
      <c r="AE1753" s="100"/>
      <c r="AG1753" s="101"/>
      <c r="AN1753" s="100"/>
      <c r="AO1753" s="100"/>
      <c r="AP1753" s="100"/>
      <c r="AQ1753" s="100"/>
      <c r="AR1753" s="100"/>
      <c r="AS1753" s="100"/>
      <c r="AT1753" s="100"/>
      <c r="AU1753" s="100"/>
    </row>
    <row r="1754" spans="27:64">
      <c r="AA1754" s="100"/>
      <c r="AB1754" s="100"/>
      <c r="AC1754" s="100"/>
      <c r="AD1754" s="100"/>
      <c r="AE1754" s="100"/>
      <c r="AG1754" s="101"/>
      <c r="AN1754" s="100"/>
      <c r="AO1754" s="100"/>
      <c r="AP1754" s="100"/>
      <c r="AQ1754" s="100"/>
      <c r="AR1754" s="100"/>
      <c r="AS1754" s="100"/>
      <c r="AT1754" s="100"/>
      <c r="AU1754" s="100"/>
    </row>
    <row r="1755" spans="27:64">
      <c r="AA1755" s="100"/>
      <c r="AB1755" s="100"/>
      <c r="AC1755" s="100"/>
      <c r="AD1755" s="100"/>
      <c r="AE1755" s="100"/>
      <c r="AG1755" s="101"/>
      <c r="AN1755" s="100"/>
      <c r="AO1755" s="100"/>
      <c r="AP1755" s="100"/>
      <c r="AQ1755" s="100"/>
      <c r="AR1755" s="100"/>
      <c r="AS1755" s="100"/>
      <c r="AT1755" s="100"/>
      <c r="AU1755" s="100"/>
    </row>
    <row r="1756" spans="27:64">
      <c r="AA1756" s="100"/>
      <c r="AB1756" s="100"/>
      <c r="AC1756" s="100"/>
      <c r="AD1756" s="100"/>
      <c r="AE1756" s="100"/>
      <c r="AG1756" s="101"/>
      <c r="AN1756" s="100"/>
      <c r="AO1756" s="100"/>
      <c r="AP1756" s="100"/>
      <c r="AQ1756" s="100"/>
      <c r="AR1756" s="100"/>
      <c r="AS1756" s="100"/>
      <c r="AT1756" s="100"/>
      <c r="AU1756" s="100"/>
    </row>
    <row r="1757" spans="27:64">
      <c r="AA1757" s="100"/>
      <c r="AB1757" s="100"/>
      <c r="AC1757" s="100"/>
      <c r="AD1757" s="100"/>
      <c r="AE1757" s="100"/>
      <c r="AG1757" s="101"/>
      <c r="AN1757" s="100"/>
      <c r="AO1757" s="100"/>
      <c r="AP1757" s="100"/>
      <c r="AQ1757" s="100"/>
      <c r="AR1757" s="100"/>
      <c r="AS1757" s="100"/>
      <c r="AT1757" s="100"/>
      <c r="AU1757" s="100"/>
    </row>
    <row r="1758" spans="27:64">
      <c r="AA1758" s="100"/>
      <c r="AB1758" s="100"/>
      <c r="AC1758" s="100"/>
      <c r="AD1758" s="100"/>
      <c r="AE1758" s="100"/>
      <c r="AG1758" s="101"/>
      <c r="AN1758" s="100"/>
      <c r="AO1758" s="100"/>
      <c r="AP1758" s="100"/>
      <c r="AQ1758" s="100"/>
      <c r="AR1758" s="100"/>
      <c r="AS1758" s="100"/>
      <c r="AT1758" s="100"/>
      <c r="AU1758" s="100"/>
      <c r="AV1758" s="100"/>
      <c r="AW1758" s="100"/>
      <c r="AX1758" s="102"/>
      <c r="AY1758" s="100"/>
      <c r="AZ1758" s="100"/>
      <c r="BA1758" s="100"/>
      <c r="BB1758" s="100"/>
      <c r="BC1758" s="100"/>
      <c r="BD1758" s="100"/>
      <c r="BE1758" s="100"/>
      <c r="BF1758" s="100"/>
      <c r="BG1758" s="100"/>
      <c r="BH1758" s="100"/>
      <c r="BI1758" s="100"/>
      <c r="BJ1758" s="100"/>
      <c r="BK1758" s="100"/>
      <c r="BL1758" s="100"/>
    </row>
    <row r="1759" spans="27:64">
      <c r="AA1759" s="100"/>
      <c r="AB1759" s="100"/>
      <c r="AC1759" s="100"/>
      <c r="AD1759" s="100"/>
      <c r="AE1759" s="100"/>
      <c r="AG1759" s="101"/>
      <c r="AN1759" s="100"/>
      <c r="AO1759" s="100"/>
      <c r="AP1759" s="100"/>
      <c r="AQ1759" s="100"/>
      <c r="AR1759" s="100"/>
      <c r="AS1759" s="100"/>
      <c r="AT1759" s="100"/>
      <c r="AU1759" s="100"/>
      <c r="AV1759" s="100"/>
      <c r="AW1759" s="100"/>
      <c r="AX1759" s="100"/>
      <c r="AY1759" s="100"/>
      <c r="AZ1759" s="100"/>
      <c r="BA1759" s="100"/>
      <c r="BB1759" s="100"/>
      <c r="BC1759" s="100"/>
      <c r="BD1759" s="100"/>
      <c r="BE1759" s="100"/>
      <c r="BF1759" s="100"/>
      <c r="BG1759" s="100"/>
      <c r="BH1759" s="100"/>
      <c r="BI1759" s="100"/>
      <c r="BJ1759" s="100"/>
      <c r="BK1759" s="100"/>
      <c r="BL1759" s="100"/>
    </row>
    <row r="1760" spans="27:64">
      <c r="AA1760" s="100"/>
      <c r="AB1760" s="100"/>
      <c r="AC1760" s="100"/>
      <c r="AD1760" s="100"/>
      <c r="AE1760" s="100"/>
      <c r="AG1760" s="101"/>
      <c r="AN1760" s="100"/>
      <c r="AO1760" s="100"/>
      <c r="AP1760" s="100"/>
      <c r="AQ1760" s="100"/>
      <c r="AR1760" s="100"/>
      <c r="AS1760" s="100"/>
      <c r="AT1760" s="100"/>
      <c r="AU1760" s="100"/>
      <c r="AV1760" s="100"/>
    </row>
    <row r="1761" spans="27:64">
      <c r="AA1761" s="100"/>
      <c r="AB1761" s="100"/>
      <c r="AC1761" s="100"/>
      <c r="AD1761" s="100"/>
      <c r="AE1761" s="100"/>
      <c r="AG1761" s="101"/>
      <c r="AN1761" s="100"/>
      <c r="AO1761" s="100"/>
      <c r="AP1761" s="100"/>
      <c r="AQ1761" s="100"/>
      <c r="AR1761" s="100"/>
      <c r="AS1761" s="100"/>
      <c r="AT1761" s="100"/>
      <c r="AU1761" s="100"/>
      <c r="AV1761" s="100"/>
      <c r="AW1761" s="65"/>
      <c r="AX1761" s="71"/>
    </row>
    <row r="1762" spans="27:64">
      <c r="AA1762" s="100"/>
      <c r="AB1762" s="100"/>
      <c r="AC1762" s="100"/>
      <c r="AD1762" s="100"/>
      <c r="AE1762" s="100"/>
      <c r="AG1762" s="101"/>
      <c r="AN1762" s="100"/>
      <c r="AO1762" s="100"/>
      <c r="AP1762" s="100"/>
      <c r="AQ1762" s="100"/>
      <c r="AR1762" s="100"/>
      <c r="AS1762" s="100"/>
      <c r="AT1762" s="100"/>
      <c r="AU1762" s="100"/>
    </row>
    <row r="1763" spans="27:64">
      <c r="AA1763" s="100"/>
      <c r="AB1763" s="100"/>
      <c r="AC1763" s="100"/>
      <c r="AD1763" s="100"/>
      <c r="AE1763" s="100"/>
      <c r="AG1763" s="101"/>
      <c r="AN1763" s="100"/>
      <c r="AO1763" s="100"/>
      <c r="AP1763" s="100"/>
      <c r="AQ1763" s="100"/>
      <c r="AR1763" s="100"/>
      <c r="AS1763" s="100"/>
      <c r="AT1763" s="100"/>
      <c r="AU1763" s="100"/>
    </row>
    <row r="1764" spans="27:64">
      <c r="AA1764" s="100"/>
      <c r="AB1764" s="100"/>
      <c r="AC1764" s="100"/>
      <c r="AD1764" s="100"/>
      <c r="AE1764" s="100"/>
      <c r="AG1764" s="101"/>
      <c r="AN1764" s="100"/>
      <c r="AO1764" s="100"/>
      <c r="AP1764" s="100"/>
      <c r="AQ1764" s="100"/>
      <c r="AR1764" s="100"/>
      <c r="AS1764" s="100"/>
      <c r="AT1764" s="100"/>
      <c r="AU1764" s="100"/>
      <c r="AV1764" s="100"/>
      <c r="AW1764" s="100"/>
      <c r="AX1764" s="102"/>
      <c r="AY1764" s="100"/>
      <c r="AZ1764" s="100"/>
      <c r="BA1764" s="100"/>
      <c r="BB1764" s="100"/>
      <c r="BC1764" s="100"/>
      <c r="BD1764" s="100"/>
      <c r="BE1764" s="100"/>
      <c r="BF1764" s="100"/>
      <c r="BG1764" s="100"/>
      <c r="BH1764" s="100"/>
      <c r="BI1764" s="100"/>
      <c r="BJ1764" s="100"/>
      <c r="BK1764" s="100"/>
      <c r="BL1764" s="100"/>
    </row>
    <row r="1765" spans="27:64">
      <c r="AA1765" s="100"/>
      <c r="AB1765" s="100"/>
      <c r="AC1765" s="100"/>
      <c r="AD1765" s="100"/>
      <c r="AE1765" s="100"/>
      <c r="AG1765" s="101"/>
      <c r="AN1765" s="100"/>
      <c r="AO1765" s="100"/>
      <c r="AP1765" s="100"/>
      <c r="AQ1765" s="100"/>
      <c r="AR1765" s="100"/>
      <c r="AS1765" s="100"/>
      <c r="AT1765" s="100"/>
      <c r="AU1765" s="100"/>
      <c r="AV1765" s="100"/>
      <c r="AW1765" s="65"/>
      <c r="AX1765" s="102"/>
      <c r="AY1765" s="100"/>
      <c r="AZ1765" s="100"/>
      <c r="BA1765" s="100"/>
      <c r="BB1765" s="100"/>
      <c r="BC1765" s="100"/>
      <c r="BD1765" s="100"/>
      <c r="BE1765" s="100"/>
      <c r="BF1765" s="100"/>
      <c r="BG1765" s="100"/>
      <c r="BH1765" s="100"/>
      <c r="BI1765" s="100"/>
      <c r="BJ1765" s="100"/>
      <c r="BK1765" s="100"/>
      <c r="BL1765" s="100"/>
    </row>
    <row r="1766" spans="27:64">
      <c r="AA1766" s="100"/>
      <c r="AB1766" s="100"/>
      <c r="AC1766" s="100"/>
      <c r="AD1766" s="100"/>
      <c r="AE1766" s="100"/>
      <c r="AG1766" s="101"/>
      <c r="AN1766" s="100"/>
      <c r="AO1766" s="100"/>
      <c r="AP1766" s="100"/>
      <c r="AQ1766" s="100"/>
      <c r="AR1766" s="100"/>
      <c r="AS1766" s="100"/>
      <c r="AT1766" s="100"/>
      <c r="AU1766" s="100"/>
    </row>
    <row r="1767" spans="27:64">
      <c r="AA1767" s="100"/>
      <c r="AB1767" s="100"/>
      <c r="AC1767" s="100"/>
      <c r="AD1767" s="100"/>
      <c r="AE1767" s="100"/>
      <c r="AG1767" s="101"/>
      <c r="AN1767" s="100"/>
      <c r="AO1767" s="100"/>
      <c r="AP1767" s="100"/>
      <c r="AQ1767" s="100"/>
      <c r="AR1767" s="100"/>
      <c r="AS1767" s="100"/>
      <c r="AT1767" s="100"/>
      <c r="AU1767" s="100"/>
      <c r="AV1767" s="100"/>
      <c r="AW1767" s="65"/>
      <c r="AX1767" s="71"/>
    </row>
    <row r="1768" spans="27:64">
      <c r="AA1768" s="100"/>
      <c r="AB1768" s="100"/>
      <c r="AC1768" s="100"/>
      <c r="AD1768" s="100"/>
      <c r="AE1768" s="100"/>
      <c r="AG1768" s="101"/>
      <c r="AN1768" s="100"/>
      <c r="AO1768" s="100"/>
      <c r="AP1768" s="100"/>
      <c r="AQ1768" s="100"/>
      <c r="AR1768" s="100"/>
      <c r="AS1768" s="100"/>
      <c r="AT1768" s="100"/>
      <c r="AU1768" s="100"/>
    </row>
    <row r="1769" spans="27:64">
      <c r="AA1769" s="100"/>
      <c r="AB1769" s="100"/>
      <c r="AC1769" s="100"/>
      <c r="AD1769" s="100"/>
      <c r="AE1769" s="100"/>
      <c r="AG1769" s="101"/>
      <c r="AN1769" s="100"/>
      <c r="AO1769" s="100"/>
      <c r="AP1769" s="100"/>
      <c r="AQ1769" s="100"/>
      <c r="AR1769" s="100"/>
      <c r="AS1769" s="100"/>
      <c r="AT1769" s="100"/>
      <c r="AU1769" s="100"/>
      <c r="AV1769" s="100"/>
      <c r="AW1769" s="65"/>
      <c r="AX1769" s="71"/>
    </row>
    <row r="1770" spans="27:64">
      <c r="AA1770" s="100"/>
      <c r="AB1770" s="100"/>
      <c r="AC1770" s="100"/>
      <c r="AD1770" s="100"/>
      <c r="AE1770" s="100"/>
      <c r="AG1770" s="101"/>
      <c r="AN1770" s="100"/>
      <c r="AO1770" s="100"/>
      <c r="AP1770" s="100"/>
      <c r="AQ1770" s="100"/>
      <c r="AR1770" s="100"/>
      <c r="AS1770" s="100"/>
      <c r="AT1770" s="100"/>
      <c r="AU1770" s="100"/>
    </row>
    <row r="1771" spans="27:64">
      <c r="AA1771" s="100"/>
      <c r="AB1771" s="100"/>
      <c r="AC1771" s="100"/>
      <c r="AD1771" s="100"/>
      <c r="AE1771" s="100"/>
      <c r="AG1771" s="101"/>
      <c r="AN1771" s="100"/>
      <c r="AO1771" s="100"/>
      <c r="AP1771" s="100"/>
      <c r="AQ1771" s="100"/>
      <c r="AR1771" s="100"/>
      <c r="AS1771" s="100"/>
      <c r="AT1771" s="100"/>
      <c r="AU1771" s="100"/>
      <c r="AV1771" s="100"/>
      <c r="AW1771" s="65"/>
      <c r="AX1771" s="71"/>
    </row>
    <row r="1772" spans="27:64">
      <c r="AA1772" s="100"/>
      <c r="AB1772" s="100"/>
      <c r="AC1772" s="100"/>
      <c r="AD1772" s="100"/>
      <c r="AE1772" s="100"/>
      <c r="AG1772" s="101"/>
      <c r="AN1772" s="100"/>
      <c r="AO1772" s="100"/>
      <c r="AP1772" s="100"/>
      <c r="AQ1772" s="100"/>
      <c r="AR1772" s="100"/>
      <c r="AS1772" s="100"/>
      <c r="AT1772" s="100"/>
      <c r="AU1772" s="100"/>
      <c r="AV1772" s="100"/>
      <c r="AW1772" s="100"/>
      <c r="AX1772" s="102"/>
      <c r="AY1772" s="100"/>
      <c r="AZ1772" s="100"/>
      <c r="BA1772" s="100"/>
      <c r="BB1772" s="100"/>
      <c r="BC1772" s="100"/>
      <c r="BD1772" s="100"/>
      <c r="BE1772" s="100"/>
      <c r="BF1772" s="100"/>
      <c r="BG1772" s="100"/>
      <c r="BH1772" s="100"/>
      <c r="BI1772" s="100"/>
      <c r="BJ1772" s="100"/>
      <c r="BK1772" s="100"/>
      <c r="BL1772" s="100"/>
    </row>
    <row r="1773" spans="27:64">
      <c r="AA1773" s="100"/>
      <c r="AB1773" s="100"/>
      <c r="AC1773" s="100"/>
      <c r="AD1773" s="100"/>
      <c r="AE1773" s="100"/>
      <c r="AG1773" s="101"/>
      <c r="AN1773" s="100"/>
      <c r="AO1773" s="100"/>
      <c r="AP1773" s="100"/>
      <c r="AQ1773" s="100"/>
      <c r="AR1773" s="100"/>
      <c r="AS1773" s="100"/>
      <c r="AT1773" s="100"/>
      <c r="AU1773" s="100"/>
    </row>
    <row r="1774" spans="27:64">
      <c r="AA1774" s="100"/>
      <c r="AB1774" s="100"/>
      <c r="AC1774" s="100"/>
      <c r="AD1774" s="100"/>
      <c r="AE1774" s="100"/>
      <c r="AG1774" s="101"/>
      <c r="AN1774" s="100"/>
      <c r="AO1774" s="100"/>
      <c r="AP1774" s="100"/>
      <c r="AQ1774" s="100"/>
      <c r="AR1774" s="100"/>
      <c r="AS1774" s="100"/>
      <c r="AT1774" s="100"/>
      <c r="AU1774" s="100"/>
    </row>
    <row r="1775" spans="27:64">
      <c r="AA1775" s="100"/>
      <c r="AB1775" s="100"/>
      <c r="AC1775" s="100"/>
      <c r="AD1775" s="100"/>
      <c r="AE1775" s="100"/>
      <c r="AG1775" s="101"/>
      <c r="AN1775" s="100"/>
      <c r="AO1775" s="100"/>
      <c r="AP1775" s="100"/>
      <c r="AQ1775" s="100"/>
      <c r="AR1775" s="100"/>
      <c r="AS1775" s="100"/>
      <c r="AT1775" s="100"/>
      <c r="AU1775" s="100"/>
    </row>
    <row r="1776" spans="27:64">
      <c r="AA1776" s="100"/>
      <c r="AB1776" s="100"/>
      <c r="AC1776" s="100"/>
      <c r="AD1776" s="100"/>
      <c r="AE1776" s="100"/>
      <c r="AG1776" s="101"/>
      <c r="AN1776" s="100"/>
      <c r="AO1776" s="100"/>
      <c r="AP1776" s="100"/>
      <c r="AQ1776" s="100"/>
      <c r="AR1776" s="100"/>
      <c r="AS1776" s="100"/>
      <c r="AT1776" s="100"/>
      <c r="AU1776" s="100"/>
    </row>
    <row r="1777" spans="27:50">
      <c r="AA1777" s="100"/>
      <c r="AB1777" s="100"/>
      <c r="AC1777" s="100"/>
      <c r="AD1777" s="100"/>
      <c r="AE1777" s="100"/>
      <c r="AG1777" s="101"/>
      <c r="AN1777" s="100"/>
      <c r="AO1777" s="100"/>
      <c r="AP1777" s="100"/>
      <c r="AQ1777" s="100"/>
      <c r="AR1777" s="100"/>
      <c r="AS1777" s="100"/>
      <c r="AT1777" s="100"/>
      <c r="AU1777" s="100"/>
    </row>
    <row r="1778" spans="27:50">
      <c r="AA1778" s="100"/>
      <c r="AB1778" s="100"/>
      <c r="AC1778" s="100"/>
      <c r="AD1778" s="100"/>
      <c r="AE1778" s="100"/>
      <c r="AG1778" s="101"/>
      <c r="AN1778" s="100"/>
      <c r="AO1778" s="100"/>
      <c r="AP1778" s="100"/>
      <c r="AQ1778" s="100"/>
      <c r="AR1778" s="100"/>
      <c r="AS1778" s="100"/>
      <c r="AT1778" s="100"/>
      <c r="AU1778" s="100"/>
    </row>
    <row r="1779" spans="27:50">
      <c r="AA1779" s="100"/>
      <c r="AB1779" s="100"/>
      <c r="AC1779" s="100"/>
      <c r="AD1779" s="100"/>
      <c r="AE1779" s="100"/>
      <c r="AG1779" s="101"/>
      <c r="AN1779" s="100"/>
      <c r="AO1779" s="100"/>
      <c r="AP1779" s="100"/>
      <c r="AQ1779" s="100"/>
      <c r="AR1779" s="100"/>
      <c r="AS1779" s="100"/>
      <c r="AT1779" s="100"/>
      <c r="AU1779" s="100"/>
    </row>
    <row r="1780" spans="27:50">
      <c r="AA1780" s="100"/>
      <c r="AB1780" s="100"/>
      <c r="AC1780" s="100"/>
      <c r="AD1780" s="100"/>
      <c r="AE1780" s="100"/>
      <c r="AG1780" s="101"/>
      <c r="AN1780" s="100"/>
      <c r="AO1780" s="100"/>
      <c r="AP1780" s="100"/>
      <c r="AQ1780" s="100"/>
      <c r="AR1780" s="100"/>
      <c r="AS1780" s="100"/>
      <c r="AT1780" s="100"/>
      <c r="AU1780" s="100"/>
    </row>
    <row r="1781" spans="27:50">
      <c r="AA1781" s="100"/>
      <c r="AB1781" s="100"/>
      <c r="AC1781" s="100"/>
      <c r="AD1781" s="100"/>
      <c r="AE1781" s="100"/>
      <c r="AG1781" s="101"/>
      <c r="AN1781" s="100"/>
      <c r="AO1781" s="100"/>
      <c r="AP1781" s="100"/>
      <c r="AQ1781" s="100"/>
      <c r="AR1781" s="100"/>
      <c r="AS1781" s="100"/>
      <c r="AT1781" s="100"/>
      <c r="AU1781" s="100"/>
    </row>
    <row r="1782" spans="27:50">
      <c r="AA1782" s="100"/>
      <c r="AB1782" s="100"/>
      <c r="AC1782" s="100"/>
      <c r="AD1782" s="100"/>
      <c r="AE1782" s="100"/>
      <c r="AG1782" s="101"/>
      <c r="AN1782" s="100"/>
      <c r="AO1782" s="100"/>
      <c r="AP1782" s="100"/>
      <c r="AQ1782" s="100"/>
      <c r="AR1782" s="100"/>
      <c r="AS1782" s="100"/>
      <c r="AT1782" s="100"/>
      <c r="AU1782" s="100"/>
    </row>
    <row r="1783" spans="27:50">
      <c r="AA1783" s="100"/>
      <c r="AB1783" s="100"/>
      <c r="AC1783" s="100"/>
      <c r="AD1783" s="100"/>
      <c r="AE1783" s="100"/>
      <c r="AG1783" s="101"/>
      <c r="AN1783" s="100"/>
      <c r="AO1783" s="100"/>
      <c r="AP1783" s="100"/>
      <c r="AQ1783" s="100"/>
      <c r="AR1783" s="100"/>
      <c r="AS1783" s="100"/>
      <c r="AT1783" s="100"/>
      <c r="AU1783" s="100"/>
      <c r="AV1783" s="100"/>
      <c r="AW1783" s="65"/>
      <c r="AX1783" s="71"/>
    </row>
    <row r="1784" spans="27:50">
      <c r="AA1784" s="100"/>
      <c r="AB1784" s="100"/>
      <c r="AC1784" s="100"/>
      <c r="AD1784" s="100"/>
      <c r="AE1784" s="100"/>
      <c r="AG1784" s="101"/>
      <c r="AN1784" s="100"/>
      <c r="AO1784" s="100"/>
      <c r="AP1784" s="100"/>
      <c r="AQ1784" s="100"/>
      <c r="AR1784" s="100"/>
      <c r="AS1784" s="100"/>
      <c r="AT1784" s="100"/>
      <c r="AU1784" s="100"/>
    </row>
    <row r="1785" spans="27:50">
      <c r="AA1785" s="100"/>
      <c r="AB1785" s="100"/>
      <c r="AC1785" s="100"/>
      <c r="AD1785" s="100"/>
      <c r="AE1785" s="100"/>
      <c r="AG1785" s="101"/>
      <c r="AN1785" s="100"/>
      <c r="AO1785" s="100"/>
      <c r="AP1785" s="100"/>
      <c r="AQ1785" s="100"/>
      <c r="AR1785" s="100"/>
      <c r="AS1785" s="100"/>
      <c r="AT1785" s="100"/>
      <c r="AU1785" s="100"/>
    </row>
    <row r="1786" spans="27:50">
      <c r="AA1786" s="100"/>
      <c r="AB1786" s="100"/>
      <c r="AC1786" s="100"/>
      <c r="AD1786" s="100"/>
      <c r="AE1786" s="100"/>
      <c r="AG1786" s="101"/>
      <c r="AN1786" s="100"/>
      <c r="AO1786" s="100"/>
      <c r="AP1786" s="100"/>
      <c r="AQ1786" s="100"/>
      <c r="AR1786" s="100"/>
      <c r="AS1786" s="100"/>
      <c r="AT1786" s="100"/>
      <c r="AU1786" s="100"/>
    </row>
    <row r="1787" spans="27:50">
      <c r="AA1787" s="100"/>
      <c r="AB1787" s="100"/>
      <c r="AC1787" s="100"/>
      <c r="AD1787" s="100"/>
      <c r="AE1787" s="100"/>
      <c r="AG1787" s="101"/>
      <c r="AN1787" s="100"/>
      <c r="AO1787" s="100"/>
      <c r="AP1787" s="100"/>
      <c r="AQ1787" s="100"/>
      <c r="AR1787" s="100"/>
      <c r="AS1787" s="100"/>
      <c r="AT1787" s="100"/>
      <c r="AU1787" s="100"/>
    </row>
    <row r="1788" spans="27:50">
      <c r="AA1788" s="100"/>
      <c r="AB1788" s="100"/>
      <c r="AC1788" s="100"/>
      <c r="AD1788" s="100"/>
      <c r="AE1788" s="100"/>
      <c r="AG1788" s="101"/>
      <c r="AN1788" s="100"/>
      <c r="AO1788" s="100"/>
      <c r="AP1788" s="100"/>
      <c r="AQ1788" s="100"/>
      <c r="AR1788" s="100"/>
      <c r="AS1788" s="100"/>
      <c r="AT1788" s="100"/>
      <c r="AU1788" s="100"/>
      <c r="AV1788" s="100"/>
      <c r="AW1788" s="65"/>
      <c r="AX1788" s="71"/>
    </row>
    <row r="1789" spans="27:50">
      <c r="AA1789" s="100"/>
      <c r="AB1789" s="100"/>
      <c r="AC1789" s="100"/>
      <c r="AD1789" s="100"/>
      <c r="AE1789" s="100"/>
      <c r="AG1789" s="101"/>
      <c r="AN1789" s="100"/>
      <c r="AO1789" s="100"/>
      <c r="AP1789" s="100"/>
      <c r="AQ1789" s="100"/>
      <c r="AR1789" s="100"/>
      <c r="AS1789" s="100"/>
      <c r="AT1789" s="100"/>
      <c r="AU1789" s="100"/>
    </row>
    <row r="1790" spans="27:50">
      <c r="AA1790" s="100"/>
      <c r="AB1790" s="100"/>
      <c r="AC1790" s="100"/>
      <c r="AD1790" s="100"/>
      <c r="AE1790" s="100"/>
      <c r="AG1790" s="101"/>
      <c r="AN1790" s="100"/>
      <c r="AO1790" s="100"/>
      <c r="AP1790" s="100"/>
      <c r="AQ1790" s="100"/>
      <c r="AR1790" s="100"/>
      <c r="AS1790" s="100"/>
      <c r="AT1790" s="100"/>
      <c r="AU1790" s="100"/>
    </row>
    <row r="1791" spans="27:50">
      <c r="AA1791" s="100"/>
      <c r="AB1791" s="100"/>
      <c r="AC1791" s="100"/>
      <c r="AD1791" s="100"/>
      <c r="AE1791" s="100"/>
      <c r="AG1791" s="101"/>
      <c r="AN1791" s="100"/>
      <c r="AO1791" s="100"/>
      <c r="AP1791" s="100"/>
      <c r="AQ1791" s="100"/>
      <c r="AR1791" s="100"/>
      <c r="AS1791" s="100"/>
      <c r="AT1791" s="100"/>
      <c r="AU1791" s="100"/>
    </row>
    <row r="1792" spans="27:50">
      <c r="AA1792" s="100"/>
      <c r="AB1792" s="100"/>
      <c r="AC1792" s="100"/>
      <c r="AD1792" s="100"/>
      <c r="AE1792" s="100"/>
      <c r="AG1792" s="101"/>
      <c r="AN1792" s="100"/>
      <c r="AO1792" s="100"/>
      <c r="AP1792" s="100"/>
      <c r="AQ1792" s="100"/>
      <c r="AR1792" s="100"/>
      <c r="AS1792" s="100"/>
      <c r="AT1792" s="100"/>
      <c r="AU1792" s="100"/>
    </row>
    <row r="1793" spans="27:64">
      <c r="AA1793" s="100"/>
      <c r="AB1793" s="100"/>
      <c r="AC1793" s="100"/>
      <c r="AD1793" s="100"/>
      <c r="AE1793" s="100"/>
      <c r="AG1793" s="101"/>
      <c r="AN1793" s="100"/>
      <c r="AO1793" s="100"/>
      <c r="AP1793" s="100"/>
      <c r="AQ1793" s="100"/>
      <c r="AR1793" s="100"/>
      <c r="AS1793" s="100"/>
      <c r="AT1793" s="100"/>
      <c r="AU1793" s="100"/>
    </row>
    <row r="1794" spans="27:64">
      <c r="AA1794" s="100"/>
      <c r="AB1794" s="100"/>
      <c r="AC1794" s="100"/>
      <c r="AD1794" s="100"/>
      <c r="AE1794" s="100"/>
      <c r="AG1794" s="101"/>
      <c r="AN1794" s="100"/>
      <c r="AO1794" s="100"/>
      <c r="AP1794" s="100"/>
      <c r="AQ1794" s="100"/>
      <c r="AR1794" s="100"/>
      <c r="AS1794" s="100"/>
      <c r="AT1794" s="100"/>
      <c r="AU1794" s="100"/>
    </row>
    <row r="1795" spans="27:64">
      <c r="AA1795" s="100"/>
      <c r="AB1795" s="100"/>
      <c r="AC1795" s="100"/>
      <c r="AD1795" s="100"/>
      <c r="AE1795" s="100"/>
      <c r="AG1795" s="101"/>
      <c r="AN1795" s="100"/>
      <c r="AO1795" s="100"/>
      <c r="AP1795" s="100"/>
      <c r="AQ1795" s="100"/>
      <c r="AR1795" s="100"/>
      <c r="AS1795" s="100"/>
      <c r="AT1795" s="100"/>
      <c r="AU1795" s="100"/>
    </row>
    <row r="1796" spans="27:64">
      <c r="AA1796" s="100"/>
      <c r="AB1796" s="100"/>
      <c r="AC1796" s="100"/>
      <c r="AD1796" s="100"/>
      <c r="AE1796" s="100"/>
      <c r="AG1796" s="101"/>
      <c r="AN1796" s="100"/>
      <c r="AO1796" s="100"/>
      <c r="AP1796" s="100"/>
      <c r="AQ1796" s="100"/>
      <c r="AR1796" s="100"/>
      <c r="AS1796" s="100"/>
      <c r="AT1796" s="100"/>
      <c r="AU1796" s="100"/>
    </row>
    <row r="1797" spans="27:64">
      <c r="AA1797" s="100"/>
      <c r="AB1797" s="100"/>
      <c r="AC1797" s="100"/>
      <c r="AD1797" s="100"/>
      <c r="AE1797" s="100"/>
      <c r="AG1797" s="101"/>
      <c r="AN1797" s="100"/>
      <c r="AO1797" s="100"/>
      <c r="AP1797" s="100"/>
      <c r="AQ1797" s="100"/>
      <c r="AR1797" s="100"/>
      <c r="AS1797" s="100"/>
      <c r="AT1797" s="100"/>
      <c r="AU1797" s="100"/>
      <c r="AV1797" s="100"/>
      <c r="AW1797" s="65"/>
      <c r="AX1797" s="71"/>
    </row>
    <row r="1798" spans="27:64">
      <c r="AA1798" s="100"/>
      <c r="AB1798" s="100"/>
      <c r="AC1798" s="100"/>
      <c r="AD1798" s="100"/>
      <c r="AE1798" s="100"/>
      <c r="AG1798" s="101"/>
      <c r="AN1798" s="100"/>
      <c r="AO1798" s="100"/>
      <c r="AP1798" s="100"/>
      <c r="AQ1798" s="100"/>
      <c r="AR1798" s="100"/>
      <c r="AS1798" s="100"/>
      <c r="AT1798" s="100"/>
      <c r="AU1798" s="100"/>
    </row>
    <row r="1799" spans="27:64">
      <c r="AA1799" s="100"/>
      <c r="AB1799" s="100"/>
      <c r="AC1799" s="100"/>
      <c r="AD1799" s="100"/>
      <c r="AE1799" s="100"/>
      <c r="AG1799" s="101"/>
      <c r="AN1799" s="100"/>
      <c r="AO1799" s="100"/>
      <c r="AP1799" s="100"/>
      <c r="AQ1799" s="100"/>
      <c r="AR1799" s="100"/>
      <c r="AS1799" s="100"/>
      <c r="AT1799" s="100"/>
      <c r="AU1799" s="100"/>
      <c r="AV1799" s="100"/>
      <c r="AW1799" s="65"/>
      <c r="AX1799" s="102"/>
    </row>
    <row r="1800" spans="27:64">
      <c r="AA1800" s="100"/>
      <c r="AB1800" s="100"/>
      <c r="AC1800" s="100"/>
      <c r="AD1800" s="100"/>
      <c r="AE1800" s="100"/>
      <c r="AG1800" s="101"/>
      <c r="AN1800" s="100"/>
      <c r="AO1800" s="100"/>
      <c r="AP1800" s="100"/>
      <c r="AQ1800" s="100"/>
      <c r="AR1800" s="100"/>
      <c r="AS1800" s="100"/>
      <c r="AT1800" s="100"/>
      <c r="AU1800" s="100"/>
      <c r="AV1800" s="100"/>
      <c r="AW1800" s="100"/>
      <c r="AX1800" s="102"/>
      <c r="AY1800" s="100"/>
      <c r="AZ1800" s="100"/>
      <c r="BA1800" s="100"/>
      <c r="BB1800" s="100"/>
      <c r="BC1800" s="100"/>
      <c r="BD1800" s="100"/>
      <c r="BE1800" s="100"/>
      <c r="BF1800" s="100"/>
      <c r="BG1800" s="100"/>
      <c r="BH1800" s="100"/>
      <c r="BI1800" s="100"/>
      <c r="BJ1800" s="100"/>
      <c r="BK1800" s="100"/>
      <c r="BL1800" s="100"/>
    </row>
    <row r="1801" spans="27:64">
      <c r="AA1801" s="100"/>
      <c r="AB1801" s="100"/>
      <c r="AC1801" s="100"/>
      <c r="AD1801" s="100"/>
      <c r="AE1801" s="100"/>
      <c r="AG1801" s="101"/>
      <c r="AN1801" s="100"/>
      <c r="AO1801" s="100"/>
      <c r="AP1801" s="100"/>
      <c r="AQ1801" s="100"/>
      <c r="AR1801" s="100"/>
      <c r="AS1801" s="100"/>
      <c r="AT1801" s="100"/>
      <c r="AU1801" s="100"/>
    </row>
    <row r="1802" spans="27:64">
      <c r="AA1802" s="100"/>
      <c r="AB1802" s="100"/>
      <c r="AC1802" s="100"/>
      <c r="AD1802" s="100"/>
      <c r="AE1802" s="100"/>
      <c r="AG1802" s="101"/>
      <c r="AN1802" s="100"/>
      <c r="AO1802" s="100"/>
      <c r="AP1802" s="100"/>
      <c r="AQ1802" s="100"/>
      <c r="AR1802" s="100"/>
      <c r="AS1802" s="100"/>
      <c r="AT1802" s="100"/>
      <c r="AU1802" s="100"/>
    </row>
    <row r="1803" spans="27:64">
      <c r="AA1803" s="100"/>
      <c r="AB1803" s="100"/>
      <c r="AC1803" s="100"/>
      <c r="AD1803" s="100"/>
      <c r="AE1803" s="100"/>
      <c r="AG1803" s="101"/>
      <c r="AN1803" s="100"/>
      <c r="AO1803" s="100"/>
      <c r="AP1803" s="100"/>
      <c r="AQ1803" s="100"/>
      <c r="AR1803" s="100"/>
      <c r="AS1803" s="100"/>
      <c r="AT1803" s="100"/>
      <c r="AU1803" s="100"/>
    </row>
    <row r="1804" spans="27:64">
      <c r="AA1804" s="100"/>
      <c r="AB1804" s="100"/>
      <c r="AC1804" s="100"/>
      <c r="AD1804" s="100"/>
      <c r="AE1804" s="100"/>
      <c r="AG1804" s="101"/>
      <c r="AN1804" s="100"/>
      <c r="AO1804" s="100"/>
      <c r="AP1804" s="100"/>
      <c r="AQ1804" s="100"/>
      <c r="AR1804" s="100"/>
      <c r="AS1804" s="100"/>
      <c r="AT1804" s="100"/>
      <c r="AU1804" s="100"/>
      <c r="AV1804" s="100"/>
      <c r="AW1804" s="65"/>
      <c r="AX1804" s="102"/>
    </row>
    <row r="1805" spans="27:64">
      <c r="AA1805" s="100"/>
      <c r="AB1805" s="100"/>
      <c r="AC1805" s="100"/>
      <c r="AD1805" s="100"/>
      <c r="AE1805" s="100"/>
      <c r="AG1805" s="101"/>
      <c r="AN1805" s="100"/>
      <c r="AO1805" s="100"/>
      <c r="AP1805" s="100"/>
      <c r="AQ1805" s="100"/>
      <c r="AR1805" s="100"/>
      <c r="AS1805" s="100"/>
      <c r="AT1805" s="100"/>
      <c r="AU1805" s="100"/>
      <c r="AV1805" s="100"/>
      <c r="AW1805" s="100"/>
      <c r="AX1805" s="100"/>
      <c r="AY1805" s="100"/>
      <c r="AZ1805" s="100"/>
      <c r="BA1805" s="100"/>
      <c r="BB1805" s="100"/>
      <c r="BC1805" s="100"/>
      <c r="BD1805" s="100"/>
      <c r="BE1805" s="100"/>
      <c r="BF1805" s="100"/>
      <c r="BG1805" s="100"/>
      <c r="BH1805" s="100"/>
      <c r="BI1805" s="100"/>
      <c r="BJ1805" s="100"/>
      <c r="BK1805" s="100"/>
      <c r="BL1805" s="100"/>
    </row>
    <row r="1806" spans="27:64">
      <c r="AA1806" s="100"/>
      <c r="AB1806" s="100"/>
      <c r="AC1806" s="100"/>
      <c r="AD1806" s="100"/>
      <c r="AE1806" s="100"/>
      <c r="AG1806" s="101"/>
      <c r="AN1806" s="100"/>
      <c r="AO1806" s="100"/>
      <c r="AP1806" s="100"/>
      <c r="AQ1806" s="100"/>
      <c r="AR1806" s="100"/>
      <c r="AS1806" s="100"/>
      <c r="AT1806" s="100"/>
      <c r="AU1806" s="100"/>
    </row>
    <row r="1807" spans="27:64">
      <c r="AA1807" s="100"/>
      <c r="AB1807" s="100"/>
      <c r="AC1807" s="100"/>
      <c r="AD1807" s="100"/>
      <c r="AE1807" s="100"/>
      <c r="AG1807" s="101"/>
      <c r="AN1807" s="100"/>
      <c r="AO1807" s="100"/>
      <c r="AP1807" s="100"/>
      <c r="AQ1807" s="100"/>
      <c r="AR1807" s="100"/>
      <c r="AS1807" s="100"/>
      <c r="AT1807" s="100"/>
      <c r="AU1807" s="100"/>
    </row>
    <row r="1808" spans="27:64">
      <c r="AA1808" s="100"/>
      <c r="AB1808" s="100"/>
      <c r="AC1808" s="100"/>
      <c r="AD1808" s="100"/>
      <c r="AE1808" s="100"/>
      <c r="AG1808" s="101"/>
      <c r="AN1808" s="100"/>
      <c r="AO1808" s="100"/>
      <c r="AP1808" s="100"/>
      <c r="AQ1808" s="100"/>
      <c r="AR1808" s="100"/>
      <c r="AS1808" s="100"/>
      <c r="AT1808" s="100"/>
      <c r="AU1808" s="100"/>
    </row>
    <row r="1809" spans="27:64">
      <c r="AA1809" s="100"/>
      <c r="AB1809" s="100"/>
      <c r="AC1809" s="100"/>
      <c r="AD1809" s="100"/>
      <c r="AE1809" s="100"/>
      <c r="AG1809" s="101"/>
      <c r="AN1809" s="100"/>
      <c r="AO1809" s="100"/>
      <c r="AP1809" s="100"/>
      <c r="AQ1809" s="100"/>
      <c r="AR1809" s="100"/>
      <c r="AS1809" s="100"/>
      <c r="AT1809" s="100"/>
      <c r="AU1809" s="100"/>
    </row>
    <row r="1810" spans="27:64">
      <c r="AA1810" s="100"/>
      <c r="AB1810" s="100"/>
      <c r="AC1810" s="100"/>
      <c r="AD1810" s="100"/>
      <c r="AE1810" s="100"/>
      <c r="AG1810" s="101"/>
      <c r="AN1810" s="100"/>
      <c r="AO1810" s="100"/>
      <c r="AP1810" s="100"/>
      <c r="AQ1810" s="100"/>
      <c r="AR1810" s="100"/>
      <c r="AS1810" s="100"/>
      <c r="AT1810" s="100"/>
      <c r="AU1810" s="100"/>
      <c r="AV1810" s="100"/>
      <c r="AW1810" s="65"/>
      <c r="AX1810" s="102"/>
    </row>
    <row r="1811" spans="27:64">
      <c r="AA1811" s="100"/>
      <c r="AB1811" s="100"/>
      <c r="AC1811" s="100"/>
      <c r="AD1811" s="100"/>
      <c r="AE1811" s="100"/>
      <c r="AG1811" s="101"/>
      <c r="AN1811" s="100"/>
      <c r="AO1811" s="100"/>
      <c r="AP1811" s="100"/>
      <c r="AQ1811" s="100"/>
      <c r="AR1811" s="100"/>
      <c r="AS1811" s="100"/>
      <c r="AT1811" s="100"/>
      <c r="AU1811" s="100"/>
    </row>
    <row r="1812" spans="27:64">
      <c r="AA1812" s="100"/>
      <c r="AB1812" s="100"/>
      <c r="AC1812" s="100"/>
      <c r="AD1812" s="100"/>
      <c r="AE1812" s="100"/>
      <c r="AG1812" s="101"/>
      <c r="AN1812" s="100"/>
      <c r="AO1812" s="100"/>
      <c r="AP1812" s="100"/>
      <c r="AQ1812" s="100"/>
      <c r="AR1812" s="100"/>
      <c r="AS1812" s="100"/>
      <c r="AT1812" s="100"/>
      <c r="AU1812" s="100"/>
    </row>
    <row r="1813" spans="27:64">
      <c r="AA1813" s="100"/>
      <c r="AB1813" s="100"/>
      <c r="AC1813" s="100"/>
      <c r="AD1813" s="100"/>
      <c r="AE1813" s="100"/>
      <c r="AG1813" s="101"/>
      <c r="AN1813" s="100"/>
      <c r="AO1813" s="100"/>
      <c r="AP1813" s="100"/>
      <c r="AQ1813" s="100"/>
      <c r="AR1813" s="100"/>
      <c r="AS1813" s="100"/>
      <c r="AT1813" s="100"/>
      <c r="AU1813" s="100"/>
    </row>
    <row r="1814" spans="27:64">
      <c r="AA1814" s="100"/>
      <c r="AB1814" s="100"/>
      <c r="AC1814" s="100"/>
      <c r="AD1814" s="100"/>
      <c r="AE1814" s="100"/>
      <c r="AG1814" s="101"/>
      <c r="AN1814" s="100"/>
      <c r="AO1814" s="100"/>
      <c r="AP1814" s="100"/>
      <c r="AQ1814" s="100"/>
      <c r="AR1814" s="100"/>
      <c r="AS1814" s="100"/>
      <c r="AT1814" s="100"/>
      <c r="AU1814" s="100"/>
    </row>
    <row r="1815" spans="27:64">
      <c r="AA1815" s="100"/>
      <c r="AB1815" s="100"/>
      <c r="AC1815" s="100"/>
      <c r="AD1815" s="100"/>
      <c r="AE1815" s="100"/>
      <c r="AG1815" s="101"/>
      <c r="AN1815" s="100"/>
      <c r="AO1815" s="100"/>
      <c r="AP1815" s="100"/>
      <c r="AQ1815" s="100"/>
      <c r="AR1815" s="100"/>
      <c r="AS1815" s="100"/>
      <c r="AT1815" s="100"/>
      <c r="AU1815" s="100"/>
    </row>
    <row r="1816" spans="27:64">
      <c r="AA1816" s="100"/>
      <c r="AB1816" s="100"/>
      <c r="AC1816" s="100"/>
      <c r="AD1816" s="100"/>
      <c r="AE1816" s="100"/>
      <c r="AG1816" s="101"/>
      <c r="AN1816" s="100"/>
      <c r="AO1816" s="100"/>
      <c r="AP1816" s="100"/>
      <c r="AQ1816" s="100"/>
      <c r="AR1816" s="100"/>
      <c r="AS1816" s="100"/>
      <c r="AT1816" s="100"/>
      <c r="AU1816" s="100"/>
    </row>
    <row r="1817" spans="27:64">
      <c r="AA1817" s="100"/>
      <c r="AB1817" s="100"/>
      <c r="AC1817" s="100"/>
      <c r="AD1817" s="100"/>
      <c r="AE1817" s="100"/>
      <c r="AG1817" s="101"/>
      <c r="AN1817" s="100"/>
      <c r="AO1817" s="100"/>
      <c r="AP1817" s="100"/>
      <c r="AQ1817" s="100"/>
      <c r="AR1817" s="100"/>
      <c r="AS1817" s="100"/>
      <c r="AT1817" s="100"/>
      <c r="AU1817" s="100"/>
      <c r="AV1817" s="100"/>
      <c r="AW1817" s="65"/>
      <c r="AX1817" s="102"/>
      <c r="AY1817" s="100"/>
      <c r="AZ1817" s="100"/>
      <c r="BA1817" s="100"/>
      <c r="BB1817" s="100"/>
      <c r="BC1817" s="100"/>
      <c r="BD1817" s="100"/>
      <c r="BE1817" s="100"/>
      <c r="BF1817" s="100"/>
      <c r="BG1817" s="100"/>
      <c r="BH1817" s="100"/>
      <c r="BI1817" s="100"/>
      <c r="BJ1817" s="100"/>
      <c r="BK1817" s="100"/>
      <c r="BL1817" s="100"/>
    </row>
    <row r="1818" spans="27:64">
      <c r="AA1818" s="100"/>
      <c r="AB1818" s="100"/>
      <c r="AC1818" s="100"/>
      <c r="AD1818" s="100"/>
      <c r="AE1818" s="100"/>
      <c r="AG1818" s="101"/>
      <c r="AN1818" s="100"/>
      <c r="AO1818" s="100"/>
      <c r="AP1818" s="100"/>
      <c r="AQ1818" s="100"/>
      <c r="AR1818" s="100"/>
      <c r="AS1818" s="100"/>
      <c r="AT1818" s="100"/>
      <c r="AU1818" s="100"/>
      <c r="AV1818" s="100"/>
      <c r="AW1818" s="65"/>
      <c r="AX1818" s="71"/>
    </row>
    <row r="1819" spans="27:64">
      <c r="AA1819" s="100"/>
      <c r="AB1819" s="100"/>
      <c r="AC1819" s="100"/>
      <c r="AD1819" s="100"/>
      <c r="AE1819" s="100"/>
      <c r="AG1819" s="101"/>
      <c r="AN1819" s="100"/>
      <c r="AO1819" s="100"/>
      <c r="AP1819" s="100"/>
      <c r="AQ1819" s="100"/>
      <c r="AR1819" s="100"/>
      <c r="AS1819" s="100"/>
      <c r="AT1819" s="100"/>
      <c r="AU1819" s="100"/>
    </row>
    <row r="1820" spans="27:64">
      <c r="AA1820" s="100"/>
      <c r="AB1820" s="100"/>
      <c r="AC1820" s="100"/>
      <c r="AD1820" s="100"/>
      <c r="AE1820" s="100"/>
      <c r="AG1820" s="101"/>
      <c r="AN1820" s="100"/>
      <c r="AO1820" s="100"/>
      <c r="AP1820" s="100"/>
      <c r="AQ1820" s="100"/>
      <c r="AR1820" s="100"/>
      <c r="AS1820" s="100"/>
      <c r="AT1820" s="100"/>
      <c r="AU1820" s="100"/>
      <c r="AV1820" s="100"/>
      <c r="AW1820" s="65"/>
      <c r="AX1820" s="71"/>
    </row>
    <row r="1821" spans="27:64">
      <c r="AA1821" s="100"/>
      <c r="AB1821" s="100"/>
      <c r="AC1821" s="100"/>
      <c r="AD1821" s="100"/>
      <c r="AE1821" s="100"/>
      <c r="AG1821" s="101"/>
      <c r="AN1821" s="100"/>
      <c r="AO1821" s="100"/>
      <c r="AP1821" s="100"/>
      <c r="AQ1821" s="100"/>
      <c r="AR1821" s="100"/>
      <c r="AS1821" s="100"/>
      <c r="AT1821" s="100"/>
      <c r="AU1821" s="100"/>
    </row>
    <row r="1822" spans="27:64">
      <c r="AA1822" s="100"/>
      <c r="AB1822" s="100"/>
      <c r="AC1822" s="100"/>
      <c r="AD1822" s="100"/>
      <c r="AE1822" s="100"/>
      <c r="AG1822" s="101"/>
      <c r="AN1822" s="100"/>
      <c r="AO1822" s="100"/>
      <c r="AP1822" s="100"/>
      <c r="AQ1822" s="100"/>
      <c r="AR1822" s="100"/>
      <c r="AS1822" s="100"/>
      <c r="AT1822" s="100"/>
      <c r="AU1822" s="100"/>
    </row>
    <row r="1823" spans="27:64">
      <c r="AA1823" s="100"/>
      <c r="AB1823" s="100"/>
      <c r="AC1823" s="100"/>
      <c r="AD1823" s="100"/>
      <c r="AE1823" s="100"/>
      <c r="AG1823" s="101"/>
      <c r="AN1823" s="100"/>
      <c r="AO1823" s="100"/>
      <c r="AP1823" s="100"/>
      <c r="AQ1823" s="100"/>
      <c r="AR1823" s="100"/>
      <c r="AS1823" s="100"/>
      <c r="AT1823" s="100"/>
      <c r="AU1823" s="100"/>
    </row>
    <row r="1824" spans="27:64">
      <c r="AA1824" s="100"/>
      <c r="AB1824" s="100"/>
      <c r="AC1824" s="100"/>
      <c r="AD1824" s="100"/>
      <c r="AE1824" s="100"/>
      <c r="AG1824" s="101"/>
      <c r="AN1824" s="100"/>
      <c r="AO1824" s="100"/>
      <c r="AP1824" s="100"/>
      <c r="AQ1824" s="100"/>
      <c r="AR1824" s="100"/>
      <c r="AS1824" s="100"/>
      <c r="AT1824" s="100"/>
      <c r="AU1824" s="100"/>
    </row>
    <row r="1825" spans="27:64">
      <c r="AA1825" s="100"/>
      <c r="AB1825" s="100"/>
      <c r="AC1825" s="100"/>
      <c r="AD1825" s="100"/>
      <c r="AE1825" s="100"/>
      <c r="AG1825" s="101"/>
      <c r="AN1825" s="100"/>
      <c r="AO1825" s="100"/>
      <c r="AP1825" s="100"/>
      <c r="AQ1825" s="100"/>
      <c r="AR1825" s="100"/>
      <c r="AS1825" s="100"/>
      <c r="AT1825" s="100"/>
      <c r="AU1825" s="100"/>
    </row>
    <row r="1826" spans="27:64">
      <c r="AA1826" s="100"/>
      <c r="AB1826" s="100"/>
      <c r="AC1826" s="100"/>
      <c r="AD1826" s="100"/>
      <c r="AE1826" s="100"/>
      <c r="AG1826" s="101"/>
      <c r="AN1826" s="100"/>
      <c r="AO1826" s="100"/>
      <c r="AP1826" s="100"/>
      <c r="AQ1826" s="100"/>
      <c r="AR1826" s="100"/>
      <c r="AS1826" s="100"/>
      <c r="AT1826" s="100"/>
      <c r="AU1826" s="100"/>
    </row>
    <row r="1827" spans="27:64">
      <c r="AA1827" s="100"/>
      <c r="AB1827" s="100"/>
      <c r="AC1827" s="100"/>
      <c r="AD1827" s="100"/>
      <c r="AE1827" s="100"/>
      <c r="AG1827" s="101"/>
      <c r="AN1827" s="100"/>
      <c r="AO1827" s="100"/>
      <c r="AP1827" s="100"/>
      <c r="AQ1827" s="100"/>
      <c r="AR1827" s="100"/>
      <c r="AS1827" s="100"/>
      <c r="AT1827" s="100"/>
      <c r="AU1827" s="100"/>
    </row>
    <row r="1828" spans="27:64">
      <c r="AA1828" s="100"/>
      <c r="AB1828" s="100"/>
      <c r="AC1828" s="100"/>
      <c r="AD1828" s="100"/>
      <c r="AE1828" s="100"/>
      <c r="AG1828" s="101"/>
      <c r="AN1828" s="100"/>
      <c r="AO1828" s="100"/>
      <c r="AP1828" s="100"/>
      <c r="AQ1828" s="100"/>
      <c r="AR1828" s="100"/>
      <c r="AS1828" s="100"/>
      <c r="AT1828" s="100"/>
      <c r="AU1828" s="100"/>
    </row>
    <row r="1829" spans="27:64">
      <c r="AA1829" s="100"/>
      <c r="AB1829" s="100"/>
      <c r="AC1829" s="100"/>
      <c r="AD1829" s="100"/>
      <c r="AE1829" s="100"/>
      <c r="AG1829" s="101"/>
      <c r="AN1829" s="100"/>
      <c r="AO1829" s="100"/>
      <c r="AP1829" s="100"/>
      <c r="AQ1829" s="100"/>
      <c r="AR1829" s="100"/>
      <c r="AS1829" s="100"/>
      <c r="AT1829" s="100"/>
      <c r="AU1829" s="100"/>
    </row>
    <row r="1830" spans="27:64">
      <c r="AA1830" s="100"/>
      <c r="AB1830" s="100"/>
      <c r="AC1830" s="100"/>
      <c r="AD1830" s="100"/>
      <c r="AE1830" s="100"/>
      <c r="AG1830" s="101"/>
      <c r="AN1830" s="100"/>
      <c r="AO1830" s="100"/>
      <c r="AP1830" s="100"/>
      <c r="AQ1830" s="100"/>
      <c r="AR1830" s="100"/>
      <c r="AS1830" s="100"/>
      <c r="AT1830" s="100"/>
      <c r="AU1830" s="100"/>
      <c r="AV1830" s="100"/>
      <c r="AW1830" s="100"/>
      <c r="AX1830" s="100"/>
      <c r="AY1830" s="100"/>
      <c r="AZ1830" s="100"/>
      <c r="BA1830" s="100"/>
      <c r="BB1830" s="100"/>
      <c r="BC1830" s="100"/>
      <c r="BD1830" s="100"/>
      <c r="BE1830" s="100"/>
      <c r="BF1830" s="100"/>
      <c r="BG1830" s="100"/>
      <c r="BH1830" s="100"/>
      <c r="BI1830" s="100"/>
      <c r="BJ1830" s="100"/>
      <c r="BK1830" s="100"/>
      <c r="BL1830" s="100"/>
    </row>
    <row r="1831" spans="27:64">
      <c r="AA1831" s="100"/>
      <c r="AB1831" s="100"/>
      <c r="AC1831" s="100"/>
      <c r="AD1831" s="100"/>
      <c r="AE1831" s="100"/>
      <c r="AG1831" s="101"/>
      <c r="AN1831" s="100"/>
      <c r="AO1831" s="100"/>
      <c r="AP1831" s="100"/>
      <c r="AQ1831" s="100"/>
      <c r="AR1831" s="100"/>
      <c r="AS1831" s="100"/>
      <c r="AT1831" s="100"/>
      <c r="AU1831" s="100"/>
    </row>
    <row r="1832" spans="27:64">
      <c r="AA1832" s="100"/>
      <c r="AB1832" s="100"/>
      <c r="AC1832" s="100"/>
      <c r="AD1832" s="100"/>
      <c r="AE1832" s="100"/>
      <c r="AG1832" s="101"/>
      <c r="AN1832" s="100"/>
      <c r="AO1832" s="100"/>
      <c r="AP1832" s="100"/>
      <c r="AQ1832" s="100"/>
      <c r="AR1832" s="100"/>
      <c r="AS1832" s="100"/>
      <c r="AT1832" s="100"/>
      <c r="AU1832" s="100"/>
    </row>
    <row r="1833" spans="27:64">
      <c r="AA1833" s="100"/>
      <c r="AB1833" s="100"/>
      <c r="AC1833" s="100"/>
      <c r="AD1833" s="100"/>
      <c r="AE1833" s="100"/>
      <c r="AG1833" s="101"/>
      <c r="AN1833" s="100"/>
      <c r="AO1833" s="100"/>
      <c r="AP1833" s="100"/>
      <c r="AQ1833" s="100"/>
      <c r="AR1833" s="100"/>
      <c r="AS1833" s="100"/>
      <c r="AT1833" s="100"/>
      <c r="AU1833" s="100"/>
    </row>
    <row r="1834" spans="27:64">
      <c r="AA1834" s="100"/>
      <c r="AB1834" s="100"/>
      <c r="AC1834" s="100"/>
      <c r="AD1834" s="100"/>
      <c r="AE1834" s="100"/>
      <c r="AG1834" s="101"/>
      <c r="AN1834" s="100"/>
      <c r="AO1834" s="100"/>
      <c r="AP1834" s="100"/>
      <c r="AQ1834" s="100"/>
      <c r="AR1834" s="100"/>
      <c r="AS1834" s="100"/>
      <c r="AT1834" s="100"/>
      <c r="AU1834" s="100"/>
    </row>
    <row r="1835" spans="27:64">
      <c r="AA1835" s="100"/>
      <c r="AB1835" s="100"/>
      <c r="AC1835" s="100"/>
      <c r="AD1835" s="100"/>
      <c r="AE1835" s="100"/>
      <c r="AG1835" s="101"/>
      <c r="AN1835" s="100"/>
      <c r="AO1835" s="100"/>
      <c r="AP1835" s="100"/>
      <c r="AQ1835" s="100"/>
      <c r="AR1835" s="100"/>
      <c r="AS1835" s="100"/>
      <c r="AT1835" s="100"/>
      <c r="AU1835" s="100"/>
    </row>
    <row r="1836" spans="27:64">
      <c r="AA1836" s="100"/>
      <c r="AB1836" s="100"/>
      <c r="AC1836" s="100"/>
      <c r="AD1836" s="100"/>
      <c r="AE1836" s="100"/>
      <c r="AG1836" s="101"/>
      <c r="AN1836" s="100"/>
      <c r="AO1836" s="100"/>
      <c r="AP1836" s="100"/>
      <c r="AQ1836" s="100"/>
      <c r="AR1836" s="100"/>
      <c r="AS1836" s="100"/>
      <c r="AT1836" s="100"/>
      <c r="AU1836" s="100"/>
    </row>
    <row r="1837" spans="27:64">
      <c r="AA1837" s="100"/>
      <c r="AB1837" s="100"/>
      <c r="AC1837" s="100"/>
      <c r="AD1837" s="100"/>
      <c r="AE1837" s="100"/>
      <c r="AG1837" s="101"/>
      <c r="AN1837" s="100"/>
      <c r="AO1837" s="100"/>
      <c r="AP1837" s="100"/>
      <c r="AQ1837" s="100"/>
      <c r="AR1837" s="100"/>
      <c r="AS1837" s="100"/>
      <c r="AT1837" s="100"/>
      <c r="AU1837" s="100"/>
    </row>
    <row r="1838" spans="27:64">
      <c r="AA1838" s="100"/>
      <c r="AB1838" s="100"/>
      <c r="AC1838" s="100"/>
      <c r="AD1838" s="100"/>
      <c r="AE1838" s="100"/>
      <c r="AG1838" s="101"/>
      <c r="AN1838" s="100"/>
      <c r="AO1838" s="100"/>
      <c r="AP1838" s="100"/>
      <c r="AQ1838" s="100"/>
      <c r="AR1838" s="100"/>
      <c r="AS1838" s="100"/>
      <c r="AT1838" s="100"/>
      <c r="AU1838" s="100"/>
    </row>
    <row r="1839" spans="27:64">
      <c r="AA1839" s="100"/>
      <c r="AB1839" s="100"/>
      <c r="AC1839" s="100"/>
      <c r="AD1839" s="100"/>
      <c r="AE1839" s="100"/>
      <c r="AG1839" s="101"/>
      <c r="AN1839" s="100"/>
      <c r="AO1839" s="100"/>
      <c r="AP1839" s="100"/>
      <c r="AQ1839" s="100"/>
      <c r="AR1839" s="100"/>
      <c r="AS1839" s="100"/>
      <c r="AT1839" s="100"/>
      <c r="AU1839" s="100"/>
    </row>
    <row r="1840" spans="27:64">
      <c r="AA1840" s="100"/>
      <c r="AB1840" s="100"/>
      <c r="AC1840" s="100"/>
      <c r="AD1840" s="100"/>
      <c r="AE1840" s="100"/>
      <c r="AG1840" s="101"/>
      <c r="AN1840" s="100"/>
      <c r="AO1840" s="100"/>
      <c r="AP1840" s="100"/>
      <c r="AQ1840" s="100"/>
      <c r="AR1840" s="100"/>
      <c r="AS1840" s="100"/>
      <c r="AT1840" s="100"/>
      <c r="AU1840" s="100"/>
    </row>
    <row r="1841" spans="27:64">
      <c r="AA1841" s="100"/>
      <c r="AB1841" s="100"/>
      <c r="AC1841" s="100"/>
      <c r="AD1841" s="100"/>
      <c r="AE1841" s="100"/>
      <c r="AG1841" s="101"/>
      <c r="AN1841" s="100"/>
      <c r="AO1841" s="100"/>
      <c r="AP1841" s="100"/>
      <c r="AQ1841" s="100"/>
      <c r="AR1841" s="100"/>
      <c r="AS1841" s="100"/>
      <c r="AT1841" s="100"/>
      <c r="AU1841" s="100"/>
    </row>
    <row r="1842" spans="27:64">
      <c r="AA1842" s="100"/>
      <c r="AB1842" s="100"/>
      <c r="AC1842" s="100"/>
      <c r="AD1842" s="100"/>
      <c r="AE1842" s="100"/>
      <c r="AG1842" s="101"/>
      <c r="AN1842" s="100"/>
      <c r="AO1842" s="100"/>
      <c r="AP1842" s="100"/>
      <c r="AQ1842" s="100"/>
      <c r="AR1842" s="100"/>
      <c r="AS1842" s="100"/>
      <c r="AT1842" s="100"/>
      <c r="AU1842" s="100"/>
    </row>
    <row r="1843" spans="27:64">
      <c r="AA1843" s="100"/>
      <c r="AB1843" s="100"/>
      <c r="AC1843" s="100"/>
      <c r="AD1843" s="100"/>
      <c r="AE1843" s="100"/>
      <c r="AG1843" s="101"/>
      <c r="AN1843" s="100"/>
      <c r="AO1843" s="100"/>
      <c r="AP1843" s="100"/>
      <c r="AQ1843" s="100"/>
      <c r="AR1843" s="100"/>
      <c r="AS1843" s="100"/>
      <c r="AT1843" s="100"/>
      <c r="AU1843" s="100"/>
    </row>
    <row r="1844" spans="27:64">
      <c r="AA1844" s="100"/>
      <c r="AB1844" s="100"/>
      <c r="AC1844" s="100"/>
      <c r="AD1844" s="100"/>
      <c r="AE1844" s="100"/>
      <c r="AG1844" s="101"/>
      <c r="AN1844" s="100"/>
      <c r="AO1844" s="100"/>
      <c r="AP1844" s="100"/>
      <c r="AQ1844" s="100"/>
      <c r="AR1844" s="100"/>
      <c r="AS1844" s="100"/>
      <c r="AT1844" s="100"/>
      <c r="AU1844" s="100"/>
    </row>
    <row r="1845" spans="27:64">
      <c r="AA1845" s="100"/>
      <c r="AB1845" s="100"/>
      <c r="AC1845" s="100"/>
      <c r="AD1845" s="100"/>
      <c r="AE1845" s="100"/>
      <c r="AG1845" s="101"/>
      <c r="AN1845" s="100"/>
      <c r="AO1845" s="100"/>
      <c r="AP1845" s="100"/>
      <c r="AQ1845" s="100"/>
      <c r="AR1845" s="100"/>
      <c r="AS1845" s="100"/>
      <c r="AT1845" s="100"/>
      <c r="AU1845" s="100"/>
    </row>
    <row r="1846" spans="27:64">
      <c r="AA1846" s="100"/>
      <c r="AB1846" s="100"/>
      <c r="AC1846" s="100"/>
      <c r="AD1846" s="100"/>
      <c r="AE1846" s="100"/>
      <c r="AG1846" s="101"/>
      <c r="AN1846" s="100"/>
      <c r="AO1846" s="100"/>
      <c r="AP1846" s="100"/>
      <c r="AQ1846" s="100"/>
      <c r="AR1846" s="100"/>
      <c r="AS1846" s="100"/>
      <c r="AT1846" s="100"/>
      <c r="AU1846" s="100"/>
    </row>
    <row r="1847" spans="27:64">
      <c r="AA1847" s="100"/>
      <c r="AB1847" s="100"/>
      <c r="AC1847" s="100"/>
      <c r="AD1847" s="100"/>
      <c r="AE1847" s="100"/>
      <c r="AG1847" s="101"/>
      <c r="AN1847" s="100"/>
      <c r="AO1847" s="100"/>
      <c r="AP1847" s="100"/>
      <c r="AQ1847" s="100"/>
      <c r="AR1847" s="100"/>
      <c r="AS1847" s="100"/>
      <c r="AT1847" s="100"/>
      <c r="AU1847" s="100"/>
    </row>
    <row r="1848" spans="27:64">
      <c r="AA1848" s="100"/>
      <c r="AB1848" s="100"/>
      <c r="AC1848" s="100"/>
      <c r="AD1848" s="100"/>
      <c r="AE1848" s="100"/>
      <c r="AG1848" s="101"/>
      <c r="AN1848" s="100"/>
      <c r="AO1848" s="100"/>
      <c r="AP1848" s="100"/>
      <c r="AQ1848" s="100"/>
      <c r="AR1848" s="100"/>
      <c r="AS1848" s="100"/>
      <c r="AT1848" s="100"/>
      <c r="AU1848" s="100"/>
    </row>
    <row r="1849" spans="27:64">
      <c r="AA1849" s="100"/>
      <c r="AB1849" s="100"/>
      <c r="AC1849" s="100"/>
      <c r="AD1849" s="100"/>
      <c r="AE1849" s="100"/>
      <c r="AG1849" s="101"/>
      <c r="AN1849" s="100"/>
      <c r="AO1849" s="100"/>
      <c r="AP1849" s="100"/>
      <c r="AQ1849" s="100"/>
      <c r="AR1849" s="100"/>
      <c r="AS1849" s="100"/>
      <c r="AT1849" s="100"/>
      <c r="AU1849" s="100"/>
      <c r="AV1849" s="100"/>
      <c r="AW1849" s="65"/>
      <c r="AX1849" s="71"/>
    </row>
    <row r="1850" spans="27:64">
      <c r="AA1850" s="100"/>
      <c r="AB1850" s="100"/>
      <c r="AC1850" s="100"/>
      <c r="AD1850" s="100"/>
      <c r="AE1850" s="100"/>
      <c r="AG1850" s="101"/>
      <c r="AN1850" s="100"/>
      <c r="AO1850" s="100"/>
      <c r="AP1850" s="100"/>
      <c r="AQ1850" s="100"/>
      <c r="AR1850" s="100"/>
      <c r="AS1850" s="100"/>
      <c r="AT1850" s="100"/>
      <c r="AU1850" s="100"/>
    </row>
    <row r="1851" spans="27:64">
      <c r="AA1851" s="100"/>
      <c r="AB1851" s="100"/>
      <c r="AC1851" s="100"/>
      <c r="AD1851" s="100"/>
      <c r="AE1851" s="100"/>
      <c r="AG1851" s="101"/>
      <c r="AN1851" s="100"/>
      <c r="AO1851" s="100"/>
      <c r="AP1851" s="100"/>
      <c r="AQ1851" s="100"/>
      <c r="AR1851" s="100"/>
      <c r="AS1851" s="100"/>
      <c r="AT1851" s="100"/>
      <c r="AU1851" s="100"/>
      <c r="AV1851" s="100"/>
      <c r="AW1851" s="100"/>
      <c r="AX1851" s="100"/>
      <c r="AY1851" s="100"/>
      <c r="AZ1851" s="100"/>
      <c r="BA1851" s="100"/>
      <c r="BB1851" s="100"/>
      <c r="BC1851" s="100"/>
      <c r="BD1851" s="100"/>
      <c r="BE1851" s="100"/>
      <c r="BF1851" s="100"/>
      <c r="BG1851" s="100"/>
      <c r="BH1851" s="100"/>
      <c r="BI1851" s="100"/>
      <c r="BJ1851" s="100"/>
      <c r="BK1851" s="100"/>
      <c r="BL1851" s="100"/>
    </row>
    <row r="1852" spans="27:64">
      <c r="AA1852" s="100"/>
      <c r="AB1852" s="100"/>
      <c r="AC1852" s="100"/>
      <c r="AD1852" s="100"/>
      <c r="AE1852" s="100"/>
      <c r="AG1852" s="101"/>
      <c r="AN1852" s="100"/>
      <c r="AO1852" s="100"/>
      <c r="AP1852" s="100"/>
      <c r="AQ1852" s="100"/>
      <c r="AR1852" s="100"/>
      <c r="AS1852" s="100"/>
      <c r="AT1852" s="100"/>
      <c r="AU1852" s="100"/>
      <c r="AV1852" s="100"/>
      <c r="AW1852" s="65"/>
      <c r="AX1852" s="71"/>
    </row>
    <row r="1853" spans="27:64">
      <c r="AA1853" s="100"/>
      <c r="AB1853" s="100"/>
      <c r="AC1853" s="100"/>
      <c r="AD1853" s="100"/>
      <c r="AE1853" s="100"/>
      <c r="AG1853" s="101"/>
      <c r="AN1853" s="100"/>
      <c r="AO1853" s="100"/>
      <c r="AP1853" s="100"/>
      <c r="AQ1853" s="100"/>
      <c r="AR1853" s="100"/>
      <c r="AS1853" s="100"/>
      <c r="AT1853" s="100"/>
      <c r="AU1853" s="100"/>
    </row>
    <row r="1854" spans="27:64">
      <c r="AA1854" s="100"/>
      <c r="AB1854" s="100"/>
      <c r="AC1854" s="100"/>
      <c r="AD1854" s="100"/>
      <c r="AE1854" s="100"/>
      <c r="AG1854" s="101"/>
      <c r="AN1854" s="100"/>
      <c r="AO1854" s="100"/>
      <c r="AP1854" s="100"/>
      <c r="AQ1854" s="100"/>
      <c r="AR1854" s="100"/>
      <c r="AS1854" s="100"/>
      <c r="AT1854" s="100"/>
      <c r="AU1854" s="100"/>
    </row>
    <row r="1855" spans="27:64">
      <c r="AA1855" s="100"/>
      <c r="AB1855" s="100"/>
      <c r="AC1855" s="100"/>
      <c r="AD1855" s="100"/>
      <c r="AE1855" s="100"/>
      <c r="AG1855" s="101"/>
      <c r="AN1855" s="100"/>
      <c r="AO1855" s="100"/>
      <c r="AP1855" s="100"/>
      <c r="AQ1855" s="100"/>
      <c r="AR1855" s="100"/>
      <c r="AS1855" s="100"/>
      <c r="AT1855" s="100"/>
      <c r="AU1855" s="100"/>
    </row>
    <row r="1856" spans="27:64">
      <c r="AA1856" s="100"/>
      <c r="AB1856" s="100"/>
      <c r="AC1856" s="100"/>
      <c r="AD1856" s="100"/>
      <c r="AE1856" s="100"/>
      <c r="AG1856" s="101"/>
      <c r="AN1856" s="100"/>
      <c r="AO1856" s="100"/>
      <c r="AP1856" s="100"/>
      <c r="AQ1856" s="100"/>
      <c r="AR1856" s="100"/>
      <c r="AS1856" s="100"/>
      <c r="AT1856" s="100"/>
      <c r="AU1856" s="100"/>
    </row>
    <row r="1857" spans="27:47">
      <c r="AA1857" s="100"/>
      <c r="AB1857" s="100"/>
      <c r="AC1857" s="100"/>
      <c r="AD1857" s="100"/>
      <c r="AE1857" s="100"/>
      <c r="AG1857" s="101"/>
      <c r="AN1857" s="100"/>
      <c r="AO1857" s="100"/>
      <c r="AP1857" s="100"/>
      <c r="AQ1857" s="100"/>
      <c r="AR1857" s="100"/>
      <c r="AS1857" s="100"/>
      <c r="AT1857" s="100"/>
      <c r="AU1857" s="100"/>
    </row>
    <row r="1858" spans="27:47">
      <c r="AA1858" s="100"/>
      <c r="AB1858" s="100"/>
      <c r="AC1858" s="100"/>
      <c r="AD1858" s="100"/>
      <c r="AE1858" s="100"/>
      <c r="AG1858" s="101"/>
      <c r="AN1858" s="100"/>
      <c r="AO1858" s="100"/>
      <c r="AP1858" s="100"/>
      <c r="AQ1858" s="100"/>
      <c r="AR1858" s="100"/>
      <c r="AS1858" s="100"/>
      <c r="AT1858" s="100"/>
      <c r="AU1858" s="100"/>
    </row>
    <row r="1859" spans="27:47">
      <c r="AA1859" s="100"/>
      <c r="AB1859" s="100"/>
      <c r="AC1859" s="100"/>
      <c r="AD1859" s="100"/>
      <c r="AE1859" s="100"/>
      <c r="AG1859" s="101"/>
      <c r="AN1859" s="100"/>
      <c r="AO1859" s="100"/>
      <c r="AP1859" s="100"/>
      <c r="AQ1859" s="100"/>
      <c r="AR1859" s="100"/>
      <c r="AS1859" s="100"/>
      <c r="AT1859" s="100"/>
      <c r="AU1859" s="100"/>
    </row>
    <row r="1860" spans="27:47">
      <c r="AA1860" s="100"/>
      <c r="AB1860" s="100"/>
      <c r="AC1860" s="100"/>
      <c r="AD1860" s="100"/>
      <c r="AE1860" s="100"/>
      <c r="AG1860" s="101"/>
      <c r="AN1860" s="100"/>
      <c r="AO1860" s="100"/>
      <c r="AP1860" s="100"/>
      <c r="AQ1860" s="100"/>
      <c r="AR1860" s="100"/>
      <c r="AS1860" s="100"/>
      <c r="AT1860" s="100"/>
      <c r="AU1860" s="100"/>
    </row>
    <row r="1861" spans="27:47">
      <c r="AA1861" s="100"/>
      <c r="AB1861" s="100"/>
      <c r="AC1861" s="100"/>
      <c r="AD1861" s="100"/>
      <c r="AE1861" s="100"/>
      <c r="AG1861" s="101"/>
      <c r="AN1861" s="100"/>
      <c r="AO1861" s="100"/>
      <c r="AP1861" s="100"/>
      <c r="AQ1861" s="100"/>
      <c r="AR1861" s="100"/>
      <c r="AS1861" s="100"/>
      <c r="AT1861" s="100"/>
      <c r="AU1861" s="100"/>
    </row>
    <row r="1862" spans="27:47">
      <c r="AA1862" s="100"/>
      <c r="AB1862" s="100"/>
      <c r="AC1862" s="100"/>
      <c r="AD1862" s="100"/>
      <c r="AE1862" s="100"/>
      <c r="AG1862" s="101"/>
      <c r="AN1862" s="100"/>
      <c r="AO1862" s="100"/>
      <c r="AP1862" s="100"/>
      <c r="AQ1862" s="100"/>
      <c r="AR1862" s="100"/>
      <c r="AS1862" s="100"/>
      <c r="AT1862" s="100"/>
      <c r="AU1862" s="100"/>
    </row>
    <row r="1863" spans="27:47">
      <c r="AA1863" s="100"/>
      <c r="AB1863" s="100"/>
      <c r="AC1863" s="100"/>
      <c r="AD1863" s="100"/>
      <c r="AE1863" s="100"/>
      <c r="AG1863" s="101"/>
      <c r="AN1863" s="100"/>
      <c r="AO1863" s="100"/>
      <c r="AP1863" s="100"/>
      <c r="AQ1863" s="100"/>
      <c r="AR1863" s="100"/>
      <c r="AS1863" s="100"/>
      <c r="AT1863" s="100"/>
      <c r="AU1863" s="100"/>
    </row>
    <row r="1864" spans="27:47">
      <c r="AA1864" s="100"/>
      <c r="AB1864" s="100"/>
      <c r="AC1864" s="100"/>
      <c r="AD1864" s="100"/>
      <c r="AE1864" s="100"/>
      <c r="AG1864" s="101"/>
      <c r="AN1864" s="100"/>
      <c r="AO1864" s="100"/>
      <c r="AP1864" s="100"/>
      <c r="AQ1864" s="100"/>
      <c r="AR1864" s="100"/>
      <c r="AS1864" s="100"/>
      <c r="AT1864" s="100"/>
      <c r="AU1864" s="100"/>
    </row>
    <row r="1865" spans="27:47">
      <c r="AA1865" s="100"/>
      <c r="AB1865" s="100"/>
      <c r="AC1865" s="100"/>
      <c r="AD1865" s="100"/>
      <c r="AE1865" s="100"/>
      <c r="AG1865" s="101"/>
      <c r="AN1865" s="100"/>
      <c r="AO1865" s="100"/>
      <c r="AP1865" s="100"/>
      <c r="AQ1865" s="100"/>
      <c r="AR1865" s="100"/>
      <c r="AS1865" s="100"/>
      <c r="AT1865" s="100"/>
      <c r="AU1865" s="100"/>
    </row>
    <row r="1866" spans="27:47">
      <c r="AA1866" s="100"/>
      <c r="AB1866" s="100"/>
      <c r="AC1866" s="100"/>
      <c r="AD1866" s="100"/>
      <c r="AE1866" s="100"/>
      <c r="AG1866" s="101"/>
      <c r="AN1866" s="100"/>
      <c r="AO1866" s="100"/>
      <c r="AP1866" s="100"/>
      <c r="AQ1866" s="100"/>
      <c r="AR1866" s="100"/>
      <c r="AS1866" s="100"/>
      <c r="AT1866" s="100"/>
      <c r="AU1866" s="100"/>
    </row>
    <row r="1867" spans="27:47">
      <c r="AA1867" s="100"/>
      <c r="AB1867" s="100"/>
      <c r="AC1867" s="100"/>
      <c r="AD1867" s="100"/>
      <c r="AE1867" s="100"/>
      <c r="AG1867" s="101"/>
      <c r="AN1867" s="100"/>
      <c r="AO1867" s="100"/>
      <c r="AP1867" s="100"/>
      <c r="AQ1867" s="100"/>
      <c r="AR1867" s="100"/>
      <c r="AS1867" s="100"/>
      <c r="AT1867" s="100"/>
      <c r="AU1867" s="100"/>
    </row>
    <row r="1868" spans="27:47">
      <c r="AA1868" s="100"/>
      <c r="AB1868" s="100"/>
      <c r="AC1868" s="100"/>
      <c r="AD1868" s="100"/>
      <c r="AE1868" s="100"/>
      <c r="AG1868" s="101"/>
      <c r="AN1868" s="100"/>
      <c r="AO1868" s="100"/>
      <c r="AP1868" s="100"/>
      <c r="AQ1868" s="100"/>
      <c r="AR1868" s="100"/>
      <c r="AS1868" s="100"/>
      <c r="AT1868" s="100"/>
      <c r="AU1868" s="100"/>
    </row>
    <row r="1869" spans="27:47">
      <c r="AA1869" s="100"/>
      <c r="AB1869" s="100"/>
      <c r="AC1869" s="100"/>
      <c r="AD1869" s="100"/>
      <c r="AE1869" s="100"/>
      <c r="AG1869" s="101"/>
      <c r="AN1869" s="100"/>
      <c r="AO1869" s="100"/>
      <c r="AP1869" s="100"/>
      <c r="AQ1869" s="100"/>
      <c r="AR1869" s="100"/>
      <c r="AS1869" s="100"/>
      <c r="AT1869" s="100"/>
      <c r="AU1869" s="100"/>
    </row>
    <row r="1870" spans="27:47">
      <c r="AA1870" s="100"/>
      <c r="AB1870" s="100"/>
      <c r="AC1870" s="100"/>
      <c r="AD1870" s="100"/>
      <c r="AE1870" s="100"/>
      <c r="AG1870" s="101"/>
      <c r="AN1870" s="100"/>
      <c r="AO1870" s="100"/>
      <c r="AP1870" s="100"/>
      <c r="AQ1870" s="100"/>
      <c r="AR1870" s="100"/>
      <c r="AS1870" s="100"/>
      <c r="AT1870" s="100"/>
      <c r="AU1870" s="100"/>
    </row>
    <row r="1871" spans="27:47">
      <c r="AA1871" s="100"/>
      <c r="AB1871" s="100"/>
      <c r="AC1871" s="100"/>
      <c r="AD1871" s="100"/>
      <c r="AE1871" s="100"/>
      <c r="AG1871" s="101"/>
      <c r="AN1871" s="100"/>
      <c r="AO1871" s="100"/>
      <c r="AP1871" s="100"/>
      <c r="AQ1871" s="100"/>
      <c r="AR1871" s="100"/>
      <c r="AS1871" s="100"/>
      <c r="AT1871" s="100"/>
      <c r="AU1871" s="100"/>
    </row>
    <row r="1872" spans="27:47">
      <c r="AA1872" s="100"/>
      <c r="AB1872" s="100"/>
      <c r="AC1872" s="100"/>
      <c r="AD1872" s="100"/>
      <c r="AE1872" s="100"/>
      <c r="AG1872" s="101"/>
      <c r="AN1872" s="100"/>
      <c r="AO1872" s="100"/>
      <c r="AP1872" s="100"/>
      <c r="AQ1872" s="100"/>
      <c r="AR1872" s="100"/>
      <c r="AS1872" s="100"/>
      <c r="AT1872" s="100"/>
      <c r="AU1872" s="100"/>
    </row>
    <row r="1873" spans="27:47">
      <c r="AA1873" s="100"/>
      <c r="AB1873" s="100"/>
      <c r="AC1873" s="100"/>
      <c r="AD1873" s="100"/>
      <c r="AE1873" s="100"/>
      <c r="AG1873" s="101"/>
      <c r="AN1873" s="100"/>
      <c r="AO1873" s="100"/>
      <c r="AP1873" s="100"/>
      <c r="AQ1873" s="100"/>
      <c r="AR1873" s="100"/>
      <c r="AS1873" s="100"/>
      <c r="AT1873" s="100"/>
      <c r="AU1873" s="100"/>
    </row>
    <row r="1874" spans="27:47">
      <c r="AA1874" s="100"/>
      <c r="AB1874" s="100"/>
      <c r="AC1874" s="100"/>
      <c r="AD1874" s="100"/>
      <c r="AE1874" s="100"/>
      <c r="AG1874" s="101"/>
      <c r="AN1874" s="100"/>
      <c r="AO1874" s="100"/>
      <c r="AP1874" s="100"/>
      <c r="AQ1874" s="100"/>
      <c r="AR1874" s="100"/>
      <c r="AS1874" s="100"/>
      <c r="AT1874" s="100"/>
      <c r="AU1874" s="100"/>
    </row>
    <row r="1875" spans="27:47">
      <c r="AA1875" s="100"/>
      <c r="AB1875" s="100"/>
      <c r="AC1875" s="100"/>
      <c r="AD1875" s="100"/>
      <c r="AE1875" s="100"/>
      <c r="AG1875" s="101"/>
      <c r="AN1875" s="100"/>
      <c r="AO1875" s="100"/>
      <c r="AP1875" s="100"/>
      <c r="AQ1875" s="100"/>
      <c r="AR1875" s="100"/>
      <c r="AS1875" s="100"/>
      <c r="AT1875" s="100"/>
      <c r="AU1875" s="100"/>
    </row>
    <row r="1876" spans="27:47">
      <c r="AA1876" s="100"/>
      <c r="AB1876" s="100"/>
      <c r="AC1876" s="100"/>
      <c r="AD1876" s="100"/>
      <c r="AE1876" s="100"/>
      <c r="AG1876" s="101"/>
      <c r="AN1876" s="100"/>
      <c r="AO1876" s="100"/>
      <c r="AP1876" s="100"/>
      <c r="AQ1876" s="100"/>
      <c r="AR1876" s="100"/>
      <c r="AS1876" s="100"/>
      <c r="AT1876" s="100"/>
      <c r="AU1876" s="100"/>
    </row>
    <row r="1877" spans="27:47">
      <c r="AA1877" s="100"/>
      <c r="AB1877" s="100"/>
      <c r="AC1877" s="100"/>
      <c r="AD1877" s="100"/>
      <c r="AE1877" s="100"/>
      <c r="AG1877" s="101"/>
      <c r="AN1877" s="100"/>
      <c r="AO1877" s="100"/>
      <c r="AP1877" s="100"/>
      <c r="AQ1877" s="100"/>
      <c r="AR1877" s="100"/>
      <c r="AS1877" s="100"/>
      <c r="AT1877" s="100"/>
      <c r="AU1877" s="100"/>
    </row>
    <row r="1878" spans="27:47">
      <c r="AA1878" s="100"/>
      <c r="AB1878" s="100"/>
      <c r="AC1878" s="100"/>
      <c r="AD1878" s="100"/>
      <c r="AE1878" s="100"/>
      <c r="AG1878" s="101"/>
      <c r="AN1878" s="100"/>
      <c r="AO1878" s="100"/>
      <c r="AP1878" s="100"/>
      <c r="AQ1878" s="100"/>
      <c r="AR1878" s="100"/>
      <c r="AS1878" s="100"/>
      <c r="AT1878" s="100"/>
      <c r="AU1878" s="100"/>
    </row>
    <row r="1879" spans="27:47">
      <c r="AA1879" s="100"/>
      <c r="AB1879" s="100"/>
      <c r="AC1879" s="100"/>
      <c r="AD1879" s="100"/>
      <c r="AE1879" s="100"/>
      <c r="AG1879" s="101"/>
      <c r="AN1879" s="100"/>
      <c r="AO1879" s="100"/>
      <c r="AP1879" s="100"/>
      <c r="AQ1879" s="100"/>
      <c r="AR1879" s="100"/>
      <c r="AS1879" s="100"/>
      <c r="AT1879" s="100"/>
      <c r="AU1879" s="100"/>
    </row>
    <row r="1880" spans="27:47">
      <c r="AA1880" s="100"/>
      <c r="AB1880" s="100"/>
      <c r="AC1880" s="100"/>
      <c r="AD1880" s="100"/>
      <c r="AE1880" s="100"/>
      <c r="AG1880" s="101"/>
      <c r="AN1880" s="100"/>
      <c r="AO1880" s="100"/>
      <c r="AP1880" s="100"/>
      <c r="AQ1880" s="100"/>
      <c r="AR1880" s="100"/>
      <c r="AS1880" s="100"/>
      <c r="AT1880" s="100"/>
      <c r="AU1880" s="100"/>
    </row>
    <row r="1881" spans="27:47">
      <c r="AA1881" s="100"/>
      <c r="AB1881" s="100"/>
      <c r="AC1881" s="100"/>
      <c r="AD1881" s="100"/>
      <c r="AE1881" s="100"/>
      <c r="AG1881" s="101"/>
      <c r="AN1881" s="100"/>
      <c r="AO1881" s="100"/>
      <c r="AP1881" s="100"/>
      <c r="AQ1881" s="100"/>
      <c r="AR1881" s="100"/>
      <c r="AS1881" s="100"/>
      <c r="AT1881" s="100"/>
      <c r="AU1881" s="100"/>
    </row>
    <row r="1882" spans="27:47">
      <c r="AA1882" s="100"/>
      <c r="AB1882" s="100"/>
      <c r="AC1882" s="100"/>
      <c r="AD1882" s="100"/>
      <c r="AE1882" s="100"/>
      <c r="AG1882" s="101"/>
      <c r="AN1882" s="100"/>
      <c r="AO1882" s="100"/>
      <c r="AP1882" s="100"/>
      <c r="AQ1882" s="100"/>
      <c r="AR1882" s="100"/>
      <c r="AS1882" s="100"/>
      <c r="AT1882" s="100"/>
      <c r="AU1882" s="100"/>
    </row>
    <row r="1883" spans="27:47">
      <c r="AA1883" s="100"/>
      <c r="AB1883" s="100"/>
      <c r="AC1883" s="100"/>
      <c r="AD1883" s="100"/>
      <c r="AE1883" s="100"/>
      <c r="AG1883" s="101"/>
      <c r="AN1883" s="100"/>
      <c r="AO1883" s="100"/>
      <c r="AP1883" s="100"/>
      <c r="AQ1883" s="100"/>
      <c r="AR1883" s="100"/>
      <c r="AS1883" s="100"/>
      <c r="AT1883" s="100"/>
      <c r="AU1883" s="100"/>
    </row>
    <row r="1884" spans="27:47">
      <c r="AA1884" s="100"/>
      <c r="AB1884" s="100"/>
      <c r="AC1884" s="100"/>
      <c r="AD1884" s="100"/>
      <c r="AE1884" s="100"/>
      <c r="AG1884" s="101"/>
      <c r="AN1884" s="100"/>
      <c r="AO1884" s="100"/>
      <c r="AP1884" s="100"/>
      <c r="AQ1884" s="100"/>
      <c r="AR1884" s="100"/>
      <c r="AS1884" s="100"/>
      <c r="AT1884" s="100"/>
      <c r="AU1884" s="100"/>
    </row>
    <row r="1885" spans="27:47">
      <c r="AA1885" s="100"/>
      <c r="AB1885" s="100"/>
      <c r="AC1885" s="100"/>
      <c r="AD1885" s="100"/>
      <c r="AE1885" s="100"/>
      <c r="AG1885" s="101"/>
      <c r="AN1885" s="100"/>
      <c r="AO1885" s="100"/>
      <c r="AP1885" s="100"/>
      <c r="AQ1885" s="100"/>
      <c r="AR1885" s="100"/>
      <c r="AS1885" s="100"/>
      <c r="AT1885" s="100"/>
      <c r="AU1885" s="100"/>
    </row>
    <row r="1886" spans="27:47">
      <c r="AA1886" s="100"/>
      <c r="AB1886" s="100"/>
      <c r="AC1886" s="100"/>
      <c r="AD1886" s="100"/>
      <c r="AE1886" s="100"/>
      <c r="AG1886" s="101"/>
      <c r="AN1886" s="100"/>
      <c r="AO1886" s="100"/>
      <c r="AP1886" s="100"/>
      <c r="AQ1886" s="100"/>
      <c r="AR1886" s="100"/>
      <c r="AS1886" s="100"/>
      <c r="AT1886" s="100"/>
      <c r="AU1886" s="100"/>
    </row>
    <row r="1887" spans="27:47">
      <c r="AA1887" s="100"/>
      <c r="AB1887" s="100"/>
      <c r="AC1887" s="100"/>
      <c r="AD1887" s="100"/>
      <c r="AE1887" s="100"/>
      <c r="AG1887" s="101"/>
      <c r="AN1887" s="100"/>
      <c r="AO1887" s="100"/>
      <c r="AP1887" s="100"/>
      <c r="AQ1887" s="100"/>
      <c r="AR1887" s="100"/>
      <c r="AS1887" s="100"/>
      <c r="AT1887" s="100"/>
      <c r="AU1887" s="100"/>
    </row>
    <row r="1888" spans="27:47">
      <c r="AA1888" s="100"/>
      <c r="AB1888" s="100"/>
      <c r="AC1888" s="100"/>
      <c r="AD1888" s="100"/>
      <c r="AE1888" s="100"/>
      <c r="AG1888" s="101"/>
      <c r="AN1888" s="100"/>
      <c r="AO1888" s="100"/>
      <c r="AP1888" s="100"/>
      <c r="AQ1888" s="100"/>
      <c r="AR1888" s="100"/>
      <c r="AS1888" s="100"/>
      <c r="AT1888" s="100"/>
      <c r="AU1888" s="100"/>
    </row>
    <row r="1889" spans="27:47">
      <c r="AA1889" s="100"/>
      <c r="AB1889" s="100"/>
      <c r="AC1889" s="100"/>
      <c r="AD1889" s="100"/>
      <c r="AE1889" s="100"/>
      <c r="AG1889" s="101"/>
      <c r="AN1889" s="100"/>
      <c r="AO1889" s="100"/>
      <c r="AP1889" s="100"/>
      <c r="AQ1889" s="100"/>
      <c r="AR1889" s="100"/>
      <c r="AS1889" s="100"/>
      <c r="AT1889" s="100"/>
      <c r="AU1889" s="100"/>
    </row>
    <row r="1890" spans="27:47">
      <c r="AA1890" s="100"/>
      <c r="AB1890" s="100"/>
      <c r="AC1890" s="100"/>
      <c r="AD1890" s="100"/>
      <c r="AE1890" s="100"/>
      <c r="AG1890" s="101"/>
      <c r="AN1890" s="100"/>
      <c r="AO1890" s="100"/>
      <c r="AP1890" s="100"/>
      <c r="AQ1890" s="100"/>
      <c r="AR1890" s="100"/>
      <c r="AS1890" s="100"/>
      <c r="AT1890" s="100"/>
      <c r="AU1890" s="100"/>
    </row>
    <row r="1891" spans="27:47">
      <c r="AA1891" s="100"/>
      <c r="AB1891" s="100"/>
      <c r="AC1891" s="100"/>
      <c r="AD1891" s="100"/>
      <c r="AE1891" s="100"/>
      <c r="AG1891" s="101"/>
      <c r="AN1891" s="100"/>
      <c r="AO1891" s="100"/>
      <c r="AP1891" s="100"/>
      <c r="AQ1891" s="100"/>
      <c r="AR1891" s="100"/>
      <c r="AS1891" s="100"/>
      <c r="AT1891" s="100"/>
      <c r="AU1891" s="100"/>
    </row>
    <row r="1892" spans="27:47">
      <c r="AA1892" s="100"/>
      <c r="AB1892" s="100"/>
      <c r="AC1892" s="100"/>
      <c r="AD1892" s="100"/>
      <c r="AE1892" s="100"/>
      <c r="AG1892" s="101"/>
      <c r="AN1892" s="100"/>
      <c r="AO1892" s="100"/>
      <c r="AP1892" s="100"/>
      <c r="AQ1892" s="100"/>
      <c r="AR1892" s="100"/>
      <c r="AS1892" s="100"/>
      <c r="AT1892" s="100"/>
      <c r="AU1892" s="100"/>
    </row>
    <row r="1893" spans="27:47">
      <c r="AA1893" s="100"/>
      <c r="AB1893" s="100"/>
      <c r="AC1893" s="100"/>
      <c r="AD1893" s="100"/>
      <c r="AE1893" s="100"/>
      <c r="AG1893" s="101"/>
      <c r="AN1893" s="100"/>
      <c r="AO1893" s="100"/>
      <c r="AP1893" s="100"/>
      <c r="AQ1893" s="100"/>
      <c r="AR1893" s="100"/>
      <c r="AS1893" s="100"/>
      <c r="AT1893" s="100"/>
      <c r="AU1893" s="100"/>
    </row>
    <row r="1894" spans="27:47">
      <c r="AA1894" s="100"/>
      <c r="AB1894" s="100"/>
      <c r="AC1894" s="100"/>
      <c r="AD1894" s="100"/>
      <c r="AE1894" s="100"/>
      <c r="AG1894" s="101"/>
      <c r="AN1894" s="100"/>
      <c r="AO1894" s="100"/>
      <c r="AP1894" s="100"/>
      <c r="AQ1894" s="100"/>
      <c r="AR1894" s="100"/>
      <c r="AS1894" s="100"/>
      <c r="AT1894" s="100"/>
      <c r="AU1894" s="100"/>
    </row>
    <row r="1895" spans="27:47">
      <c r="AA1895" s="100"/>
      <c r="AB1895" s="100"/>
      <c r="AC1895" s="100"/>
      <c r="AD1895" s="100"/>
      <c r="AE1895" s="100"/>
      <c r="AG1895" s="101"/>
      <c r="AN1895" s="100"/>
      <c r="AO1895" s="100"/>
      <c r="AP1895" s="100"/>
      <c r="AQ1895" s="100"/>
      <c r="AR1895" s="100"/>
      <c r="AS1895" s="100"/>
      <c r="AT1895" s="100"/>
      <c r="AU1895" s="100"/>
    </row>
    <row r="1896" spans="27:47">
      <c r="AA1896" s="100"/>
      <c r="AB1896" s="100"/>
      <c r="AC1896" s="100"/>
      <c r="AD1896" s="100"/>
      <c r="AE1896" s="100"/>
      <c r="AG1896" s="101"/>
      <c r="AN1896" s="100"/>
      <c r="AO1896" s="100"/>
      <c r="AP1896" s="100"/>
      <c r="AQ1896" s="100"/>
      <c r="AR1896" s="100"/>
      <c r="AS1896" s="100"/>
      <c r="AT1896" s="100"/>
      <c r="AU1896" s="100"/>
    </row>
    <row r="1897" spans="27:47">
      <c r="AA1897" s="100"/>
      <c r="AB1897" s="100"/>
      <c r="AC1897" s="100"/>
      <c r="AD1897" s="100"/>
      <c r="AE1897" s="100"/>
      <c r="AG1897" s="101"/>
      <c r="AN1897" s="100"/>
      <c r="AO1897" s="100"/>
      <c r="AP1897" s="100"/>
      <c r="AQ1897" s="100"/>
      <c r="AR1897" s="100"/>
      <c r="AS1897" s="100"/>
      <c r="AT1897" s="100"/>
      <c r="AU1897" s="100"/>
    </row>
    <row r="1898" spans="27:47">
      <c r="AA1898" s="100"/>
      <c r="AB1898" s="100"/>
      <c r="AC1898" s="100"/>
      <c r="AD1898" s="100"/>
      <c r="AE1898" s="100"/>
      <c r="AG1898" s="101"/>
      <c r="AN1898" s="100"/>
      <c r="AO1898" s="100"/>
      <c r="AP1898" s="100"/>
      <c r="AQ1898" s="100"/>
      <c r="AR1898" s="100"/>
      <c r="AS1898" s="100"/>
      <c r="AT1898" s="100"/>
      <c r="AU1898" s="100"/>
    </row>
    <row r="1899" spans="27:47">
      <c r="AA1899" s="100"/>
      <c r="AB1899" s="100"/>
      <c r="AC1899" s="100"/>
      <c r="AD1899" s="100"/>
      <c r="AE1899" s="100"/>
      <c r="AG1899" s="101"/>
      <c r="AN1899" s="100"/>
      <c r="AO1899" s="100"/>
      <c r="AP1899" s="100"/>
      <c r="AQ1899" s="100"/>
      <c r="AR1899" s="100"/>
      <c r="AS1899" s="100"/>
      <c r="AT1899" s="100"/>
      <c r="AU1899" s="100"/>
    </row>
    <row r="1900" spans="27:47">
      <c r="AA1900" s="100"/>
      <c r="AB1900" s="100"/>
      <c r="AC1900" s="100"/>
      <c r="AD1900" s="100"/>
      <c r="AE1900" s="100"/>
      <c r="AG1900" s="101"/>
      <c r="AN1900" s="100"/>
      <c r="AO1900" s="100"/>
      <c r="AP1900" s="100"/>
      <c r="AQ1900" s="100"/>
      <c r="AR1900" s="100"/>
      <c r="AS1900" s="100"/>
      <c r="AT1900" s="100"/>
      <c r="AU1900" s="100"/>
    </row>
    <row r="1901" spans="27:47">
      <c r="AA1901" s="100"/>
      <c r="AB1901" s="100"/>
      <c r="AC1901" s="100"/>
      <c r="AD1901" s="100"/>
      <c r="AE1901" s="100"/>
      <c r="AG1901" s="101"/>
      <c r="AN1901" s="100"/>
      <c r="AO1901" s="100"/>
      <c r="AP1901" s="100"/>
      <c r="AQ1901" s="100"/>
      <c r="AR1901" s="100"/>
      <c r="AS1901" s="100"/>
      <c r="AT1901" s="100"/>
      <c r="AU1901" s="100"/>
    </row>
    <row r="1902" spans="27:47">
      <c r="AA1902" s="100"/>
      <c r="AB1902" s="100"/>
      <c r="AC1902" s="100"/>
      <c r="AD1902" s="100"/>
      <c r="AE1902" s="100"/>
      <c r="AG1902" s="101"/>
      <c r="AN1902" s="100"/>
      <c r="AO1902" s="100"/>
      <c r="AP1902" s="100"/>
      <c r="AQ1902" s="100"/>
      <c r="AR1902" s="100"/>
      <c r="AS1902" s="100"/>
      <c r="AT1902" s="100"/>
      <c r="AU1902" s="100"/>
    </row>
    <row r="1903" spans="27:47">
      <c r="AA1903" s="100"/>
      <c r="AB1903" s="100"/>
      <c r="AC1903" s="100"/>
      <c r="AD1903" s="100"/>
      <c r="AE1903" s="100"/>
      <c r="AG1903" s="101"/>
      <c r="AN1903" s="100"/>
      <c r="AO1903" s="100"/>
      <c r="AP1903" s="100"/>
      <c r="AQ1903" s="100"/>
      <c r="AR1903" s="100"/>
      <c r="AS1903" s="100"/>
      <c r="AT1903" s="100"/>
      <c r="AU1903" s="100"/>
    </row>
    <row r="1904" spans="27:47">
      <c r="AA1904" s="100"/>
      <c r="AB1904" s="100"/>
      <c r="AC1904" s="100"/>
      <c r="AD1904" s="100"/>
      <c r="AE1904" s="100"/>
      <c r="AG1904" s="101"/>
      <c r="AN1904" s="100"/>
      <c r="AO1904" s="100"/>
      <c r="AP1904" s="100"/>
      <c r="AQ1904" s="100"/>
      <c r="AR1904" s="100"/>
      <c r="AS1904" s="100"/>
      <c r="AT1904" s="100"/>
      <c r="AU1904" s="100"/>
    </row>
    <row r="1905" spans="27:50">
      <c r="AA1905" s="100"/>
      <c r="AB1905" s="100"/>
      <c r="AC1905" s="100"/>
      <c r="AD1905" s="100"/>
      <c r="AE1905" s="100"/>
      <c r="AG1905" s="101"/>
      <c r="AN1905" s="100"/>
      <c r="AO1905" s="100"/>
      <c r="AP1905" s="100"/>
      <c r="AQ1905" s="100"/>
      <c r="AR1905" s="100"/>
      <c r="AS1905" s="100"/>
      <c r="AT1905" s="100"/>
      <c r="AU1905" s="100"/>
    </row>
    <row r="1906" spans="27:50">
      <c r="AA1906" s="100"/>
      <c r="AB1906" s="100"/>
      <c r="AC1906" s="100"/>
      <c r="AD1906" s="100"/>
      <c r="AE1906" s="100"/>
      <c r="AG1906" s="101"/>
      <c r="AN1906" s="100"/>
      <c r="AO1906" s="100"/>
      <c r="AP1906" s="100"/>
      <c r="AQ1906" s="100"/>
      <c r="AR1906" s="100"/>
      <c r="AS1906" s="100"/>
      <c r="AT1906" s="100"/>
      <c r="AU1906" s="100"/>
    </row>
    <row r="1907" spans="27:50">
      <c r="AA1907" s="100"/>
      <c r="AB1907" s="100"/>
      <c r="AC1907" s="100"/>
      <c r="AD1907" s="100"/>
      <c r="AE1907" s="100"/>
      <c r="AG1907" s="101"/>
      <c r="AN1907" s="100"/>
      <c r="AO1907" s="100"/>
      <c r="AP1907" s="100"/>
      <c r="AQ1907" s="100"/>
      <c r="AR1907" s="100"/>
      <c r="AS1907" s="100"/>
      <c r="AT1907" s="100"/>
      <c r="AU1907" s="100"/>
    </row>
    <row r="1908" spans="27:50">
      <c r="AA1908" s="100"/>
      <c r="AB1908" s="100"/>
      <c r="AC1908" s="100"/>
      <c r="AD1908" s="100"/>
      <c r="AE1908" s="100"/>
      <c r="AG1908" s="101"/>
      <c r="AN1908" s="100"/>
      <c r="AO1908" s="100"/>
      <c r="AP1908" s="100"/>
      <c r="AQ1908" s="100"/>
      <c r="AR1908" s="100"/>
      <c r="AS1908" s="100"/>
      <c r="AT1908" s="100"/>
      <c r="AU1908" s="100"/>
    </row>
    <row r="1909" spans="27:50">
      <c r="AA1909" s="100"/>
      <c r="AB1909" s="100"/>
      <c r="AC1909" s="100"/>
      <c r="AD1909" s="100"/>
      <c r="AE1909" s="100"/>
      <c r="AG1909" s="101"/>
      <c r="AN1909" s="100"/>
      <c r="AO1909" s="100"/>
      <c r="AP1909" s="100"/>
      <c r="AQ1909" s="100"/>
      <c r="AR1909" s="100"/>
      <c r="AS1909" s="100"/>
      <c r="AT1909" s="100"/>
      <c r="AU1909" s="100"/>
    </row>
    <row r="1910" spans="27:50">
      <c r="AA1910" s="100"/>
      <c r="AB1910" s="100"/>
      <c r="AC1910" s="100"/>
      <c r="AD1910" s="100"/>
      <c r="AE1910" s="100"/>
      <c r="AG1910" s="101"/>
      <c r="AN1910" s="100"/>
      <c r="AO1910" s="100"/>
      <c r="AP1910" s="100"/>
      <c r="AQ1910" s="100"/>
      <c r="AR1910" s="100"/>
      <c r="AS1910" s="100"/>
      <c r="AT1910" s="100"/>
      <c r="AU1910" s="100"/>
    </row>
    <row r="1911" spans="27:50">
      <c r="AA1911" s="100"/>
      <c r="AB1911" s="100"/>
      <c r="AC1911" s="100"/>
      <c r="AD1911" s="100"/>
      <c r="AE1911" s="100"/>
      <c r="AG1911" s="101"/>
      <c r="AN1911" s="100"/>
      <c r="AO1911" s="100"/>
      <c r="AP1911" s="100"/>
      <c r="AQ1911" s="100"/>
      <c r="AR1911" s="100"/>
      <c r="AS1911" s="100"/>
      <c r="AT1911" s="100"/>
      <c r="AU1911" s="100"/>
    </row>
    <row r="1912" spans="27:50">
      <c r="AA1912" s="100"/>
      <c r="AB1912" s="100"/>
      <c r="AC1912" s="100"/>
      <c r="AD1912" s="100"/>
      <c r="AE1912" s="100"/>
      <c r="AG1912" s="101"/>
      <c r="AN1912" s="100"/>
      <c r="AO1912" s="100"/>
      <c r="AP1912" s="100"/>
      <c r="AQ1912" s="100"/>
      <c r="AR1912" s="100"/>
      <c r="AS1912" s="100"/>
      <c r="AT1912" s="100"/>
      <c r="AU1912" s="100"/>
    </row>
    <row r="1913" spans="27:50">
      <c r="AA1913" s="100"/>
      <c r="AB1913" s="100"/>
      <c r="AC1913" s="100"/>
      <c r="AD1913" s="100"/>
      <c r="AE1913" s="100"/>
      <c r="AG1913" s="101"/>
      <c r="AN1913" s="100"/>
      <c r="AO1913" s="100"/>
      <c r="AP1913" s="100"/>
      <c r="AQ1913" s="100"/>
      <c r="AR1913" s="100"/>
      <c r="AS1913" s="100"/>
      <c r="AT1913" s="100"/>
      <c r="AU1913" s="100"/>
    </row>
    <row r="1914" spans="27:50">
      <c r="AA1914" s="100"/>
      <c r="AB1914" s="100"/>
      <c r="AC1914" s="100"/>
      <c r="AD1914" s="100"/>
      <c r="AE1914" s="100"/>
      <c r="AG1914" s="101"/>
      <c r="AN1914" s="100"/>
      <c r="AO1914" s="100"/>
      <c r="AP1914" s="100"/>
      <c r="AQ1914" s="100"/>
      <c r="AR1914" s="100"/>
      <c r="AS1914" s="100"/>
      <c r="AT1914" s="100"/>
      <c r="AU1914" s="100"/>
    </row>
    <row r="1915" spans="27:50">
      <c r="AA1915" s="100"/>
      <c r="AB1915" s="100"/>
      <c r="AC1915" s="100"/>
      <c r="AD1915" s="100"/>
      <c r="AE1915" s="100"/>
      <c r="AG1915" s="101"/>
      <c r="AN1915" s="100"/>
      <c r="AO1915" s="100"/>
      <c r="AP1915" s="100"/>
      <c r="AQ1915" s="100"/>
      <c r="AR1915" s="100"/>
      <c r="AS1915" s="100"/>
      <c r="AT1915" s="100"/>
      <c r="AU1915" s="100"/>
      <c r="AV1915" s="100"/>
      <c r="AW1915" s="65"/>
      <c r="AX1915" s="71"/>
    </row>
    <row r="1916" spans="27:50">
      <c r="AA1916" s="100"/>
      <c r="AB1916" s="100"/>
      <c r="AC1916" s="100"/>
      <c r="AD1916" s="100"/>
      <c r="AE1916" s="100"/>
      <c r="AG1916" s="101"/>
      <c r="AN1916" s="100"/>
      <c r="AO1916" s="100"/>
      <c r="AP1916" s="100"/>
      <c r="AQ1916" s="100"/>
      <c r="AR1916" s="100"/>
      <c r="AS1916" s="100"/>
      <c r="AT1916" s="100"/>
      <c r="AU1916" s="100"/>
    </row>
    <row r="1917" spans="27:50">
      <c r="AA1917" s="100"/>
      <c r="AB1917" s="100"/>
      <c r="AC1917" s="100"/>
      <c r="AD1917" s="100"/>
      <c r="AE1917" s="100"/>
      <c r="AG1917" s="101"/>
      <c r="AN1917" s="100"/>
      <c r="AO1917" s="100"/>
      <c r="AP1917" s="100"/>
      <c r="AQ1917" s="100"/>
      <c r="AR1917" s="100"/>
      <c r="AS1917" s="100"/>
      <c r="AT1917" s="100"/>
      <c r="AU1917" s="100"/>
    </row>
    <row r="1918" spans="27:50">
      <c r="AA1918" s="100"/>
      <c r="AB1918" s="100"/>
      <c r="AC1918" s="100"/>
      <c r="AD1918" s="100"/>
      <c r="AE1918" s="100"/>
      <c r="AG1918" s="101"/>
      <c r="AN1918" s="100"/>
      <c r="AO1918" s="100"/>
      <c r="AP1918" s="100"/>
      <c r="AQ1918" s="100"/>
      <c r="AR1918" s="100"/>
      <c r="AS1918" s="100"/>
      <c r="AT1918" s="100"/>
      <c r="AU1918" s="100"/>
    </row>
    <row r="1919" spans="27:50">
      <c r="AA1919" s="100"/>
      <c r="AB1919" s="100"/>
      <c r="AC1919" s="100"/>
      <c r="AD1919" s="100"/>
      <c r="AE1919" s="100"/>
      <c r="AG1919" s="101"/>
      <c r="AN1919" s="100"/>
      <c r="AO1919" s="100"/>
      <c r="AP1919" s="100"/>
      <c r="AQ1919" s="100"/>
      <c r="AR1919" s="100"/>
      <c r="AS1919" s="100"/>
      <c r="AT1919" s="100"/>
      <c r="AU1919" s="100"/>
      <c r="AV1919" s="100"/>
      <c r="AW1919" s="65"/>
      <c r="AX1919" s="71"/>
    </row>
    <row r="1920" spans="27:50">
      <c r="AA1920" s="100"/>
      <c r="AB1920" s="100"/>
      <c r="AC1920" s="100"/>
      <c r="AD1920" s="100"/>
      <c r="AE1920" s="100"/>
      <c r="AG1920" s="101"/>
      <c r="AN1920" s="100"/>
      <c r="AO1920" s="100"/>
      <c r="AP1920" s="100"/>
      <c r="AQ1920" s="100"/>
      <c r="AR1920" s="100"/>
      <c r="AS1920" s="100"/>
      <c r="AT1920" s="100"/>
      <c r="AU1920" s="100"/>
    </row>
    <row r="1921" spans="27:50">
      <c r="AA1921" s="100"/>
      <c r="AB1921" s="100"/>
      <c r="AC1921" s="100"/>
      <c r="AD1921" s="100"/>
      <c r="AE1921" s="100"/>
      <c r="AG1921" s="101"/>
      <c r="AN1921" s="100"/>
      <c r="AO1921" s="100"/>
      <c r="AP1921" s="100"/>
      <c r="AQ1921" s="100"/>
      <c r="AR1921" s="100"/>
      <c r="AS1921" s="100"/>
      <c r="AT1921" s="100"/>
      <c r="AU1921" s="100"/>
    </row>
    <row r="1922" spans="27:50">
      <c r="AA1922" s="100"/>
      <c r="AB1922" s="100"/>
      <c r="AC1922" s="100"/>
      <c r="AD1922" s="100"/>
      <c r="AE1922" s="100"/>
      <c r="AG1922" s="101"/>
      <c r="AN1922" s="100"/>
      <c r="AO1922" s="100"/>
      <c r="AP1922" s="100"/>
      <c r="AQ1922" s="100"/>
      <c r="AR1922" s="100"/>
      <c r="AS1922" s="100"/>
      <c r="AT1922" s="100"/>
      <c r="AU1922" s="100"/>
      <c r="AV1922" s="100"/>
      <c r="AW1922" s="65"/>
      <c r="AX1922" s="71"/>
    </row>
    <row r="1923" spans="27:50">
      <c r="AA1923" s="100"/>
      <c r="AB1923" s="100"/>
      <c r="AC1923" s="100"/>
      <c r="AD1923" s="100"/>
      <c r="AE1923" s="100"/>
      <c r="AG1923" s="101"/>
      <c r="AN1923" s="100"/>
      <c r="AO1923" s="100"/>
      <c r="AP1923" s="100"/>
      <c r="AQ1923" s="100"/>
      <c r="AR1923" s="100"/>
      <c r="AS1923" s="100"/>
      <c r="AT1923" s="100"/>
      <c r="AU1923" s="100"/>
    </row>
    <row r="1924" spans="27:50">
      <c r="AA1924" s="100"/>
      <c r="AB1924" s="100"/>
      <c r="AC1924" s="100"/>
      <c r="AD1924" s="100"/>
      <c r="AE1924" s="100"/>
      <c r="AG1924" s="101"/>
      <c r="AN1924" s="100"/>
      <c r="AO1924" s="100"/>
      <c r="AP1924" s="100"/>
      <c r="AQ1924" s="100"/>
      <c r="AR1924" s="100"/>
      <c r="AS1924" s="100"/>
      <c r="AT1924" s="100"/>
      <c r="AU1924" s="100"/>
    </row>
    <row r="1925" spans="27:50">
      <c r="AA1925" s="100"/>
      <c r="AB1925" s="100"/>
      <c r="AC1925" s="100"/>
      <c r="AD1925" s="100"/>
      <c r="AE1925" s="100"/>
      <c r="AG1925" s="101"/>
      <c r="AN1925" s="100"/>
      <c r="AO1925" s="100"/>
      <c r="AP1925" s="100"/>
      <c r="AQ1925" s="100"/>
      <c r="AR1925" s="100"/>
      <c r="AS1925" s="100"/>
      <c r="AT1925" s="100"/>
      <c r="AU1925" s="100"/>
    </row>
    <row r="1926" spans="27:50">
      <c r="AA1926" s="100"/>
      <c r="AB1926" s="100"/>
      <c r="AC1926" s="100"/>
      <c r="AD1926" s="100"/>
      <c r="AE1926" s="100"/>
      <c r="AG1926" s="101"/>
      <c r="AN1926" s="100"/>
      <c r="AO1926" s="100"/>
      <c r="AP1926" s="100"/>
      <c r="AQ1926" s="100"/>
      <c r="AR1926" s="100"/>
      <c r="AS1926" s="100"/>
      <c r="AT1926" s="100"/>
      <c r="AU1926" s="100"/>
    </row>
    <row r="1927" spans="27:50">
      <c r="AA1927" s="100"/>
      <c r="AB1927" s="100"/>
      <c r="AC1927" s="100"/>
      <c r="AD1927" s="100"/>
      <c r="AE1927" s="100"/>
      <c r="AG1927" s="101"/>
      <c r="AN1927" s="100"/>
      <c r="AO1927" s="100"/>
      <c r="AP1927" s="100"/>
      <c r="AQ1927" s="100"/>
      <c r="AR1927" s="100"/>
      <c r="AS1927" s="100"/>
      <c r="AT1927" s="100"/>
      <c r="AU1927" s="100"/>
    </row>
    <row r="1928" spans="27:50">
      <c r="AA1928" s="100"/>
      <c r="AB1928" s="100"/>
      <c r="AC1928" s="100"/>
      <c r="AD1928" s="100"/>
      <c r="AE1928" s="100"/>
      <c r="AG1928" s="101"/>
      <c r="AN1928" s="100"/>
      <c r="AO1928" s="100"/>
      <c r="AP1928" s="100"/>
      <c r="AQ1928" s="100"/>
      <c r="AR1928" s="100"/>
      <c r="AS1928" s="100"/>
      <c r="AT1928" s="100"/>
      <c r="AU1928" s="100"/>
    </row>
    <row r="1929" spans="27:50">
      <c r="AA1929" s="100"/>
      <c r="AB1929" s="100"/>
      <c r="AC1929" s="100"/>
      <c r="AD1929" s="100"/>
      <c r="AE1929" s="100"/>
      <c r="AG1929" s="101"/>
      <c r="AN1929" s="100"/>
      <c r="AO1929" s="100"/>
      <c r="AP1929" s="100"/>
      <c r="AQ1929" s="100"/>
      <c r="AR1929" s="100"/>
      <c r="AS1929" s="100"/>
      <c r="AT1929" s="100"/>
      <c r="AU1929" s="100"/>
    </row>
    <row r="1930" spans="27:50">
      <c r="AA1930" s="100"/>
      <c r="AB1930" s="100"/>
      <c r="AC1930" s="100"/>
      <c r="AD1930" s="100"/>
      <c r="AE1930" s="100"/>
      <c r="AG1930" s="101"/>
      <c r="AN1930" s="100"/>
      <c r="AO1930" s="100"/>
      <c r="AP1930" s="100"/>
      <c r="AQ1930" s="100"/>
      <c r="AR1930" s="100"/>
      <c r="AS1930" s="100"/>
      <c r="AT1930" s="100"/>
      <c r="AU1930" s="100"/>
    </row>
    <row r="1931" spans="27:50">
      <c r="AA1931" s="100"/>
      <c r="AB1931" s="100"/>
      <c r="AC1931" s="100"/>
      <c r="AD1931" s="100"/>
      <c r="AE1931" s="100"/>
      <c r="AG1931" s="101"/>
      <c r="AN1931" s="100"/>
      <c r="AO1931" s="100"/>
      <c r="AP1931" s="100"/>
      <c r="AQ1931" s="100"/>
      <c r="AR1931" s="100"/>
      <c r="AS1931" s="100"/>
      <c r="AT1931" s="100"/>
      <c r="AU1931" s="100"/>
    </row>
    <row r="1932" spans="27:50">
      <c r="AA1932" s="100"/>
      <c r="AB1932" s="100"/>
      <c r="AC1932" s="100"/>
      <c r="AD1932" s="100"/>
      <c r="AE1932" s="100"/>
      <c r="AG1932" s="101"/>
      <c r="AN1932" s="100"/>
      <c r="AO1932" s="100"/>
      <c r="AP1932" s="100"/>
      <c r="AQ1932" s="100"/>
      <c r="AR1932" s="100"/>
      <c r="AS1932" s="100"/>
      <c r="AT1932" s="100"/>
      <c r="AU1932" s="100"/>
    </row>
    <row r="1933" spans="27:50">
      <c r="AA1933" s="100"/>
      <c r="AB1933" s="100"/>
      <c r="AC1933" s="100"/>
      <c r="AD1933" s="100"/>
      <c r="AE1933" s="100"/>
      <c r="AG1933" s="101"/>
      <c r="AN1933" s="100"/>
      <c r="AO1933" s="100"/>
      <c r="AP1933" s="100"/>
      <c r="AQ1933" s="100"/>
      <c r="AR1933" s="100"/>
      <c r="AS1933" s="100"/>
      <c r="AT1933" s="100"/>
      <c r="AU1933" s="100"/>
    </row>
    <row r="1934" spans="27:50">
      <c r="AA1934" s="100"/>
      <c r="AB1934" s="100"/>
      <c r="AC1934" s="100"/>
      <c r="AD1934" s="100"/>
      <c r="AE1934" s="100"/>
      <c r="AG1934" s="101"/>
      <c r="AN1934" s="100"/>
      <c r="AO1934" s="100"/>
      <c r="AP1934" s="100"/>
      <c r="AQ1934" s="100"/>
      <c r="AR1934" s="100"/>
      <c r="AS1934" s="100"/>
      <c r="AT1934" s="100"/>
      <c r="AU1934" s="100"/>
    </row>
    <row r="1935" spans="27:50">
      <c r="AA1935" s="100"/>
      <c r="AB1935" s="100"/>
      <c r="AC1935" s="100"/>
      <c r="AD1935" s="100"/>
      <c r="AE1935" s="100"/>
      <c r="AG1935" s="101"/>
      <c r="AN1935" s="100"/>
      <c r="AO1935" s="100"/>
      <c r="AP1935" s="100"/>
      <c r="AQ1935" s="100"/>
      <c r="AR1935" s="100"/>
      <c r="AS1935" s="100"/>
      <c r="AT1935" s="100"/>
      <c r="AU1935" s="100"/>
    </row>
    <row r="1936" spans="27:50">
      <c r="AA1936" s="100"/>
      <c r="AB1936" s="100"/>
      <c r="AC1936" s="100"/>
      <c r="AD1936" s="100"/>
      <c r="AE1936" s="100"/>
      <c r="AG1936" s="101"/>
      <c r="AN1936" s="100"/>
      <c r="AO1936" s="100"/>
      <c r="AP1936" s="100"/>
      <c r="AQ1936" s="100"/>
      <c r="AR1936" s="100"/>
      <c r="AS1936" s="100"/>
      <c r="AT1936" s="100"/>
      <c r="AU1936" s="100"/>
    </row>
    <row r="1937" spans="27:47">
      <c r="AA1937" s="100"/>
      <c r="AB1937" s="100"/>
      <c r="AC1937" s="100"/>
      <c r="AD1937" s="100"/>
      <c r="AE1937" s="100"/>
      <c r="AG1937" s="101"/>
      <c r="AN1937" s="100"/>
      <c r="AO1937" s="100"/>
      <c r="AP1937" s="100"/>
      <c r="AQ1937" s="100"/>
      <c r="AR1937" s="100"/>
      <c r="AS1937" s="100"/>
      <c r="AT1937" s="100"/>
      <c r="AU1937" s="100"/>
    </row>
    <row r="1938" spans="27:47">
      <c r="AA1938" s="100"/>
      <c r="AB1938" s="100"/>
      <c r="AC1938" s="100"/>
      <c r="AD1938" s="100"/>
      <c r="AE1938" s="100"/>
      <c r="AG1938" s="101"/>
      <c r="AN1938" s="100"/>
      <c r="AO1938" s="100"/>
      <c r="AP1938" s="100"/>
      <c r="AQ1938" s="100"/>
      <c r="AR1938" s="100"/>
      <c r="AS1938" s="100"/>
      <c r="AT1938" s="100"/>
      <c r="AU1938" s="100"/>
    </row>
    <row r="1939" spans="27:47">
      <c r="AA1939" s="100"/>
      <c r="AB1939" s="100"/>
      <c r="AC1939" s="100"/>
      <c r="AD1939" s="100"/>
      <c r="AE1939" s="100"/>
      <c r="AG1939" s="101"/>
      <c r="AN1939" s="100"/>
      <c r="AO1939" s="100"/>
      <c r="AP1939" s="100"/>
      <c r="AQ1939" s="100"/>
      <c r="AR1939" s="100"/>
      <c r="AS1939" s="100"/>
      <c r="AT1939" s="100"/>
      <c r="AU1939" s="100"/>
    </row>
    <row r="1940" spans="27:47">
      <c r="AA1940" s="100"/>
      <c r="AB1940" s="100"/>
      <c r="AC1940" s="100"/>
      <c r="AD1940" s="100"/>
      <c r="AE1940" s="100"/>
      <c r="AG1940" s="101"/>
      <c r="AN1940" s="100"/>
      <c r="AO1940" s="100"/>
      <c r="AP1940" s="100"/>
      <c r="AQ1940" s="100"/>
      <c r="AR1940" s="100"/>
      <c r="AS1940" s="100"/>
      <c r="AT1940" s="100"/>
      <c r="AU1940" s="100"/>
    </row>
    <row r="1941" spans="27:47">
      <c r="AA1941" s="100"/>
      <c r="AB1941" s="100"/>
      <c r="AC1941" s="100"/>
      <c r="AD1941" s="100"/>
      <c r="AE1941" s="100"/>
      <c r="AG1941" s="101"/>
      <c r="AN1941" s="100"/>
      <c r="AO1941" s="100"/>
      <c r="AP1941" s="100"/>
      <c r="AQ1941" s="100"/>
      <c r="AR1941" s="100"/>
      <c r="AS1941" s="100"/>
      <c r="AT1941" s="100"/>
      <c r="AU1941" s="100"/>
    </row>
    <row r="1942" spans="27:47">
      <c r="AA1942" s="100"/>
      <c r="AB1942" s="100"/>
      <c r="AC1942" s="100"/>
      <c r="AD1942" s="100"/>
      <c r="AE1942" s="100"/>
      <c r="AG1942" s="101"/>
      <c r="AN1942" s="100"/>
      <c r="AO1942" s="100"/>
      <c r="AP1942" s="100"/>
      <c r="AQ1942" s="100"/>
      <c r="AR1942" s="100"/>
      <c r="AS1942" s="100"/>
      <c r="AT1942" s="100"/>
      <c r="AU1942" s="100"/>
    </row>
    <row r="1943" spans="27:47">
      <c r="AA1943" s="100"/>
      <c r="AB1943" s="100"/>
      <c r="AC1943" s="100"/>
      <c r="AD1943" s="100"/>
      <c r="AE1943" s="100"/>
      <c r="AG1943" s="101"/>
      <c r="AN1943" s="100"/>
      <c r="AO1943" s="100"/>
      <c r="AP1943" s="100"/>
      <c r="AQ1943" s="100"/>
      <c r="AR1943" s="100"/>
      <c r="AS1943" s="100"/>
      <c r="AT1943" s="100"/>
      <c r="AU1943" s="100"/>
    </row>
    <row r="1944" spans="27:47">
      <c r="AA1944" s="100"/>
      <c r="AB1944" s="100"/>
      <c r="AC1944" s="100"/>
      <c r="AD1944" s="100"/>
      <c r="AE1944" s="100"/>
      <c r="AG1944" s="101"/>
      <c r="AN1944" s="100"/>
      <c r="AO1944" s="100"/>
      <c r="AP1944" s="100"/>
      <c r="AQ1944" s="100"/>
      <c r="AR1944" s="100"/>
      <c r="AS1944" s="100"/>
      <c r="AT1944" s="100"/>
      <c r="AU1944" s="100"/>
    </row>
    <row r="1945" spans="27:47">
      <c r="AA1945" s="100"/>
      <c r="AB1945" s="100"/>
      <c r="AC1945" s="100"/>
      <c r="AD1945" s="100"/>
      <c r="AE1945" s="100"/>
      <c r="AG1945" s="101"/>
      <c r="AN1945" s="100"/>
      <c r="AO1945" s="100"/>
      <c r="AP1945" s="100"/>
      <c r="AQ1945" s="100"/>
      <c r="AR1945" s="100"/>
      <c r="AS1945" s="100"/>
      <c r="AT1945" s="100"/>
      <c r="AU1945" s="100"/>
    </row>
    <row r="1946" spans="27:47">
      <c r="AA1946" s="100"/>
      <c r="AB1946" s="100"/>
      <c r="AC1946" s="100"/>
      <c r="AD1946" s="100"/>
      <c r="AE1946" s="100"/>
      <c r="AG1946" s="101"/>
      <c r="AN1946" s="100"/>
      <c r="AO1946" s="100"/>
      <c r="AP1946" s="100"/>
      <c r="AQ1946" s="100"/>
      <c r="AR1946" s="100"/>
      <c r="AS1946" s="100"/>
      <c r="AT1946" s="100"/>
      <c r="AU1946" s="100"/>
    </row>
    <row r="1947" spans="27:47">
      <c r="AA1947" s="100"/>
      <c r="AB1947" s="100"/>
      <c r="AC1947" s="100"/>
      <c r="AD1947" s="100"/>
      <c r="AE1947" s="100"/>
      <c r="AG1947" s="101"/>
      <c r="AN1947" s="100"/>
      <c r="AO1947" s="100"/>
      <c r="AP1947" s="100"/>
      <c r="AQ1947" s="100"/>
      <c r="AR1947" s="100"/>
      <c r="AS1947" s="100"/>
      <c r="AT1947" s="100"/>
      <c r="AU1947" s="100"/>
    </row>
    <row r="1948" spans="27:47">
      <c r="AA1948" s="100"/>
      <c r="AB1948" s="100"/>
      <c r="AC1948" s="100"/>
      <c r="AD1948" s="100"/>
      <c r="AE1948" s="100"/>
      <c r="AG1948" s="101"/>
      <c r="AN1948" s="100"/>
      <c r="AO1948" s="100"/>
      <c r="AP1948" s="100"/>
      <c r="AQ1948" s="100"/>
      <c r="AR1948" s="100"/>
      <c r="AS1948" s="100"/>
      <c r="AT1948" s="100"/>
      <c r="AU1948" s="100"/>
    </row>
    <row r="1949" spans="27:47">
      <c r="AA1949" s="100"/>
      <c r="AB1949" s="100"/>
      <c r="AC1949" s="100"/>
      <c r="AD1949" s="100"/>
      <c r="AE1949" s="100"/>
      <c r="AG1949" s="101"/>
      <c r="AN1949" s="100"/>
      <c r="AO1949" s="100"/>
      <c r="AP1949" s="100"/>
      <c r="AQ1949" s="100"/>
      <c r="AR1949" s="100"/>
      <c r="AS1949" s="100"/>
      <c r="AT1949" s="100"/>
      <c r="AU1949" s="100"/>
    </row>
    <row r="1950" spans="27:47">
      <c r="AA1950" s="100"/>
      <c r="AB1950" s="100"/>
      <c r="AC1950" s="100"/>
      <c r="AD1950" s="100"/>
      <c r="AE1950" s="100"/>
      <c r="AG1950" s="101"/>
      <c r="AN1950" s="100"/>
      <c r="AO1950" s="100"/>
      <c r="AP1950" s="100"/>
      <c r="AQ1950" s="100"/>
      <c r="AR1950" s="100"/>
      <c r="AS1950" s="100"/>
      <c r="AT1950" s="100"/>
      <c r="AU1950" s="100"/>
    </row>
    <row r="1951" spans="27:47">
      <c r="AA1951" s="100"/>
      <c r="AB1951" s="100"/>
      <c r="AC1951" s="100"/>
      <c r="AD1951" s="100"/>
      <c r="AE1951" s="100"/>
      <c r="AG1951" s="101"/>
      <c r="AN1951" s="100"/>
      <c r="AO1951" s="100"/>
      <c r="AP1951" s="100"/>
      <c r="AQ1951" s="100"/>
      <c r="AR1951" s="100"/>
      <c r="AS1951" s="100"/>
      <c r="AT1951" s="100"/>
      <c r="AU1951" s="100"/>
    </row>
    <row r="1952" spans="27:47">
      <c r="AA1952" s="100"/>
      <c r="AB1952" s="100"/>
      <c r="AC1952" s="100"/>
      <c r="AD1952" s="100"/>
      <c r="AE1952" s="100"/>
      <c r="AG1952" s="101"/>
      <c r="AN1952" s="100"/>
      <c r="AO1952" s="100"/>
      <c r="AP1952" s="100"/>
      <c r="AQ1952" s="100"/>
      <c r="AR1952" s="100"/>
      <c r="AS1952" s="100"/>
      <c r="AT1952" s="100"/>
      <c r="AU1952" s="100"/>
    </row>
    <row r="1953" spans="27:47">
      <c r="AA1953" s="100"/>
      <c r="AB1953" s="100"/>
      <c r="AC1953" s="100"/>
      <c r="AD1953" s="100"/>
      <c r="AE1953" s="100"/>
      <c r="AG1953" s="101"/>
      <c r="AN1953" s="100"/>
      <c r="AO1953" s="100"/>
      <c r="AP1953" s="100"/>
      <c r="AQ1953" s="100"/>
      <c r="AR1953" s="100"/>
      <c r="AS1953" s="100"/>
      <c r="AT1953" s="100"/>
      <c r="AU1953" s="100"/>
    </row>
    <row r="1954" spans="27:47">
      <c r="AA1954" s="100"/>
      <c r="AB1954" s="100"/>
      <c r="AC1954" s="100"/>
      <c r="AD1954" s="100"/>
      <c r="AE1954" s="100"/>
      <c r="AG1954" s="101"/>
      <c r="AN1954" s="100"/>
      <c r="AO1954" s="100"/>
      <c r="AP1954" s="100"/>
      <c r="AQ1954" s="100"/>
      <c r="AR1954" s="100"/>
      <c r="AS1954" s="100"/>
      <c r="AT1954" s="100"/>
      <c r="AU1954" s="100"/>
    </row>
    <row r="1955" spans="27:47">
      <c r="AA1955" s="100"/>
      <c r="AB1955" s="100"/>
      <c r="AC1955" s="100"/>
      <c r="AD1955" s="100"/>
      <c r="AE1955" s="100"/>
      <c r="AG1955" s="101"/>
      <c r="AN1955" s="100"/>
      <c r="AO1955" s="100"/>
      <c r="AP1955" s="100"/>
      <c r="AQ1955" s="100"/>
      <c r="AR1955" s="100"/>
      <c r="AS1955" s="100"/>
      <c r="AT1955" s="100"/>
      <c r="AU1955" s="100"/>
    </row>
    <row r="1956" spans="27:47">
      <c r="AA1956" s="100"/>
      <c r="AB1956" s="100"/>
      <c r="AC1956" s="100"/>
      <c r="AD1956" s="100"/>
      <c r="AE1956" s="100"/>
      <c r="AG1956" s="101"/>
      <c r="AN1956" s="100"/>
      <c r="AO1956" s="100"/>
      <c r="AP1956" s="100"/>
      <c r="AQ1956" s="100"/>
      <c r="AR1956" s="100"/>
      <c r="AS1956" s="100"/>
      <c r="AT1956" s="100"/>
      <c r="AU1956" s="100"/>
    </row>
    <row r="1957" spans="27:47">
      <c r="AA1957" s="100"/>
      <c r="AB1957" s="100"/>
      <c r="AC1957" s="100"/>
      <c r="AD1957" s="100"/>
      <c r="AE1957" s="100"/>
      <c r="AG1957" s="101"/>
      <c r="AN1957" s="100"/>
      <c r="AO1957" s="100"/>
      <c r="AP1957" s="100"/>
      <c r="AQ1957" s="100"/>
      <c r="AR1957" s="100"/>
      <c r="AS1957" s="100"/>
      <c r="AT1957" s="100"/>
      <c r="AU1957" s="100"/>
    </row>
    <row r="1958" spans="27:47">
      <c r="AA1958" s="100"/>
      <c r="AB1958" s="100"/>
      <c r="AC1958" s="100"/>
      <c r="AD1958" s="100"/>
      <c r="AE1958" s="100"/>
      <c r="AG1958" s="101"/>
      <c r="AN1958" s="100"/>
      <c r="AO1958" s="100"/>
      <c r="AP1958" s="100"/>
      <c r="AQ1958" s="100"/>
      <c r="AR1958" s="100"/>
      <c r="AS1958" s="100"/>
      <c r="AT1958" s="100"/>
      <c r="AU1958" s="100"/>
    </row>
    <row r="1959" spans="27:47">
      <c r="AA1959" s="100"/>
      <c r="AB1959" s="100"/>
      <c r="AC1959" s="100"/>
      <c r="AD1959" s="100"/>
      <c r="AE1959" s="100"/>
      <c r="AG1959" s="101"/>
      <c r="AN1959" s="100"/>
      <c r="AO1959" s="100"/>
      <c r="AP1959" s="100"/>
      <c r="AQ1959" s="100"/>
      <c r="AR1959" s="100"/>
      <c r="AS1959" s="100"/>
      <c r="AT1959" s="100"/>
      <c r="AU1959" s="100"/>
    </row>
    <row r="1960" spans="27:47">
      <c r="AA1960" s="100"/>
      <c r="AB1960" s="100"/>
      <c r="AC1960" s="100"/>
      <c r="AD1960" s="100"/>
      <c r="AE1960" s="100"/>
      <c r="AG1960" s="101"/>
      <c r="AN1960" s="100"/>
      <c r="AO1960" s="100"/>
      <c r="AP1960" s="100"/>
      <c r="AQ1960" s="100"/>
      <c r="AR1960" s="100"/>
      <c r="AS1960" s="100"/>
      <c r="AT1960" s="100"/>
      <c r="AU1960" s="100"/>
    </row>
    <row r="1961" spans="27:47">
      <c r="AA1961" s="100"/>
      <c r="AB1961" s="100"/>
      <c r="AC1961" s="100"/>
      <c r="AD1961" s="100"/>
      <c r="AE1961" s="100"/>
      <c r="AG1961" s="101"/>
      <c r="AN1961" s="100"/>
      <c r="AO1961" s="100"/>
      <c r="AP1961" s="100"/>
      <c r="AQ1961" s="100"/>
      <c r="AR1961" s="100"/>
      <c r="AS1961" s="100"/>
      <c r="AT1961" s="100"/>
      <c r="AU1961" s="100"/>
    </row>
    <row r="1962" spans="27:47">
      <c r="AA1962" s="100"/>
      <c r="AB1962" s="100"/>
      <c r="AC1962" s="100"/>
      <c r="AD1962" s="100"/>
      <c r="AE1962" s="100"/>
      <c r="AG1962" s="101"/>
      <c r="AN1962" s="100"/>
      <c r="AO1962" s="100"/>
      <c r="AP1962" s="100"/>
      <c r="AQ1962" s="100"/>
      <c r="AR1962" s="100"/>
      <c r="AS1962" s="100"/>
      <c r="AT1962" s="100"/>
      <c r="AU1962" s="100"/>
    </row>
    <row r="1963" spans="27:47">
      <c r="AA1963" s="100"/>
      <c r="AB1963" s="100"/>
      <c r="AC1963" s="100"/>
      <c r="AD1963" s="100"/>
      <c r="AE1963" s="100"/>
      <c r="AG1963" s="101"/>
      <c r="AN1963" s="100"/>
      <c r="AO1963" s="100"/>
      <c r="AP1963" s="100"/>
      <c r="AQ1963" s="100"/>
      <c r="AR1963" s="100"/>
      <c r="AS1963" s="100"/>
      <c r="AT1963" s="100"/>
      <c r="AU1963" s="100"/>
    </row>
    <row r="1964" spans="27:47">
      <c r="AA1964" s="100"/>
      <c r="AB1964" s="100"/>
      <c r="AC1964" s="100"/>
      <c r="AD1964" s="100"/>
      <c r="AE1964" s="100"/>
      <c r="AG1964" s="101"/>
      <c r="AN1964" s="100"/>
      <c r="AO1964" s="100"/>
      <c r="AP1964" s="100"/>
      <c r="AQ1964" s="100"/>
      <c r="AR1964" s="100"/>
      <c r="AS1964" s="100"/>
      <c r="AT1964" s="100"/>
      <c r="AU1964" s="100"/>
    </row>
    <row r="1965" spans="27:47">
      <c r="AA1965" s="100"/>
      <c r="AB1965" s="100"/>
      <c r="AC1965" s="100"/>
      <c r="AD1965" s="100"/>
      <c r="AE1965" s="100"/>
      <c r="AG1965" s="101"/>
      <c r="AN1965" s="100"/>
      <c r="AO1965" s="100"/>
      <c r="AP1965" s="100"/>
      <c r="AQ1965" s="100"/>
      <c r="AR1965" s="100"/>
      <c r="AS1965" s="100"/>
      <c r="AT1965" s="100"/>
      <c r="AU1965" s="100"/>
    </row>
    <row r="1966" spans="27:47">
      <c r="AA1966" s="100"/>
      <c r="AB1966" s="100"/>
      <c r="AC1966" s="100"/>
      <c r="AD1966" s="100"/>
      <c r="AE1966" s="100"/>
      <c r="AG1966" s="101"/>
      <c r="AN1966" s="100"/>
      <c r="AO1966" s="100"/>
      <c r="AP1966" s="100"/>
      <c r="AQ1966" s="100"/>
      <c r="AR1966" s="100"/>
      <c r="AS1966" s="100"/>
      <c r="AT1966" s="100"/>
      <c r="AU1966" s="100"/>
    </row>
    <row r="1967" spans="27:47">
      <c r="AA1967" s="100"/>
      <c r="AB1967" s="100"/>
      <c r="AC1967" s="100"/>
      <c r="AD1967" s="100"/>
      <c r="AE1967" s="100"/>
      <c r="AG1967" s="101"/>
      <c r="AN1967" s="100"/>
      <c r="AO1967" s="100"/>
      <c r="AP1967" s="100"/>
      <c r="AQ1967" s="100"/>
      <c r="AR1967" s="100"/>
      <c r="AS1967" s="100"/>
      <c r="AT1967" s="100"/>
      <c r="AU1967" s="100"/>
    </row>
    <row r="1968" spans="27:47">
      <c r="AA1968" s="100"/>
      <c r="AB1968" s="100"/>
      <c r="AC1968" s="100"/>
      <c r="AD1968" s="100"/>
      <c r="AE1968" s="100"/>
      <c r="AG1968" s="101"/>
      <c r="AN1968" s="100"/>
      <c r="AO1968" s="100"/>
      <c r="AP1968" s="100"/>
      <c r="AQ1968" s="100"/>
      <c r="AR1968" s="100"/>
      <c r="AS1968" s="100"/>
      <c r="AT1968" s="100"/>
      <c r="AU1968" s="100"/>
    </row>
    <row r="1969" spans="27:47">
      <c r="AA1969" s="100"/>
      <c r="AB1969" s="100"/>
      <c r="AC1969" s="100"/>
      <c r="AD1969" s="100"/>
      <c r="AE1969" s="100"/>
      <c r="AG1969" s="101"/>
      <c r="AN1969" s="100"/>
      <c r="AO1969" s="100"/>
      <c r="AP1969" s="100"/>
      <c r="AQ1969" s="100"/>
      <c r="AR1969" s="100"/>
      <c r="AS1969" s="100"/>
      <c r="AT1969" s="100"/>
      <c r="AU1969" s="100"/>
    </row>
    <row r="1970" spans="27:47">
      <c r="AA1970" s="100"/>
      <c r="AB1970" s="100"/>
      <c r="AC1970" s="100"/>
      <c r="AD1970" s="100"/>
      <c r="AE1970" s="100"/>
      <c r="AG1970" s="101"/>
      <c r="AN1970" s="100"/>
      <c r="AO1970" s="100"/>
      <c r="AP1970" s="100"/>
      <c r="AQ1970" s="100"/>
      <c r="AR1970" s="100"/>
      <c r="AS1970" s="100"/>
      <c r="AT1970" s="100"/>
      <c r="AU1970" s="100"/>
    </row>
    <row r="1971" spans="27:47">
      <c r="AA1971" s="100"/>
      <c r="AB1971" s="100"/>
      <c r="AC1971" s="100"/>
      <c r="AD1971" s="100"/>
      <c r="AE1971" s="100"/>
      <c r="AG1971" s="101"/>
      <c r="AN1971" s="100"/>
      <c r="AO1971" s="100"/>
      <c r="AP1971" s="100"/>
      <c r="AQ1971" s="100"/>
      <c r="AR1971" s="100"/>
      <c r="AS1971" s="100"/>
      <c r="AT1971" s="100"/>
      <c r="AU1971" s="100"/>
    </row>
    <row r="1972" spans="27:47">
      <c r="AA1972" s="100"/>
      <c r="AB1972" s="100"/>
      <c r="AC1972" s="100"/>
      <c r="AD1972" s="100"/>
      <c r="AE1972" s="100"/>
      <c r="AG1972" s="101"/>
      <c r="AN1972" s="100"/>
      <c r="AO1972" s="100"/>
      <c r="AP1972" s="100"/>
      <c r="AQ1972" s="100"/>
      <c r="AR1972" s="100"/>
      <c r="AS1972" s="100"/>
      <c r="AT1972" s="100"/>
      <c r="AU1972" s="100"/>
    </row>
    <row r="1973" spans="27:47">
      <c r="AA1973" s="100"/>
      <c r="AB1973" s="100"/>
      <c r="AC1973" s="100"/>
      <c r="AD1973" s="100"/>
      <c r="AE1973" s="100"/>
      <c r="AG1973" s="101"/>
      <c r="AN1973" s="100"/>
      <c r="AO1973" s="100"/>
      <c r="AP1973" s="100"/>
      <c r="AQ1973" s="100"/>
      <c r="AR1973" s="100"/>
      <c r="AS1973" s="100"/>
      <c r="AT1973" s="100"/>
      <c r="AU1973" s="100"/>
    </row>
    <row r="1974" spans="27:47">
      <c r="AA1974" s="100"/>
      <c r="AB1974" s="100"/>
      <c r="AC1974" s="100"/>
      <c r="AD1974" s="100"/>
      <c r="AE1974" s="100"/>
      <c r="AG1974" s="101"/>
      <c r="AN1974" s="100"/>
      <c r="AO1974" s="100"/>
      <c r="AP1974" s="100"/>
      <c r="AQ1974" s="100"/>
      <c r="AR1974" s="100"/>
      <c r="AS1974" s="100"/>
      <c r="AT1974" s="100"/>
      <c r="AU1974" s="100"/>
    </row>
    <row r="1975" spans="27:47">
      <c r="AA1975" s="100"/>
      <c r="AB1975" s="100"/>
      <c r="AC1975" s="100"/>
      <c r="AD1975" s="100"/>
      <c r="AE1975" s="100"/>
      <c r="AG1975" s="101"/>
      <c r="AN1975" s="100"/>
      <c r="AO1975" s="100"/>
      <c r="AP1975" s="100"/>
      <c r="AQ1975" s="100"/>
      <c r="AR1975" s="100"/>
      <c r="AS1975" s="100"/>
      <c r="AT1975" s="100"/>
      <c r="AU1975" s="100"/>
    </row>
    <row r="1976" spans="27:47">
      <c r="AA1976" s="100"/>
      <c r="AB1976" s="100"/>
      <c r="AC1976" s="100"/>
      <c r="AD1976" s="100"/>
      <c r="AE1976" s="100"/>
      <c r="AG1976" s="101"/>
      <c r="AN1976" s="100"/>
      <c r="AO1976" s="100"/>
      <c r="AP1976" s="100"/>
      <c r="AQ1976" s="100"/>
      <c r="AR1976" s="100"/>
      <c r="AS1976" s="100"/>
      <c r="AT1976" s="100"/>
      <c r="AU1976" s="100"/>
    </row>
    <row r="1977" spans="27:47">
      <c r="AA1977" s="100"/>
      <c r="AB1977" s="100"/>
      <c r="AC1977" s="100"/>
      <c r="AD1977" s="100"/>
      <c r="AE1977" s="100"/>
      <c r="AG1977" s="101"/>
      <c r="AN1977" s="100"/>
      <c r="AO1977" s="100"/>
      <c r="AP1977" s="100"/>
      <c r="AQ1977" s="100"/>
      <c r="AR1977" s="100"/>
      <c r="AS1977" s="100"/>
      <c r="AT1977" s="100"/>
      <c r="AU1977" s="100"/>
    </row>
    <row r="1978" spans="27:47">
      <c r="AA1978" s="100"/>
      <c r="AB1978" s="100"/>
      <c r="AC1978" s="100"/>
      <c r="AD1978" s="100"/>
      <c r="AE1978" s="100"/>
      <c r="AG1978" s="101"/>
      <c r="AN1978" s="100"/>
      <c r="AO1978" s="100"/>
      <c r="AP1978" s="100"/>
      <c r="AQ1978" s="100"/>
      <c r="AR1978" s="100"/>
      <c r="AS1978" s="100"/>
      <c r="AT1978" s="100"/>
      <c r="AU1978" s="100"/>
    </row>
    <row r="1979" spans="27:47">
      <c r="AA1979" s="100"/>
      <c r="AB1979" s="100"/>
      <c r="AC1979" s="100"/>
      <c r="AD1979" s="100"/>
      <c r="AE1979" s="100"/>
      <c r="AG1979" s="101"/>
      <c r="AN1979" s="100"/>
      <c r="AO1979" s="100"/>
      <c r="AP1979" s="100"/>
      <c r="AQ1979" s="100"/>
      <c r="AR1979" s="100"/>
      <c r="AS1979" s="100"/>
      <c r="AT1979" s="100"/>
      <c r="AU1979" s="100"/>
    </row>
    <row r="1980" spans="27:47">
      <c r="AA1980" s="100"/>
      <c r="AB1980" s="100"/>
      <c r="AC1980" s="100"/>
      <c r="AD1980" s="100"/>
      <c r="AE1980" s="100"/>
      <c r="AG1980" s="101"/>
      <c r="AN1980" s="100"/>
      <c r="AO1980" s="100"/>
      <c r="AP1980" s="100"/>
      <c r="AQ1980" s="100"/>
      <c r="AR1980" s="100"/>
      <c r="AS1980" s="100"/>
      <c r="AT1980" s="100"/>
      <c r="AU1980" s="100"/>
    </row>
    <row r="1981" spans="27:47">
      <c r="AA1981" s="100"/>
      <c r="AB1981" s="100"/>
      <c r="AC1981" s="100"/>
      <c r="AD1981" s="100"/>
      <c r="AE1981" s="100"/>
      <c r="AG1981" s="101"/>
      <c r="AN1981" s="100"/>
      <c r="AO1981" s="100"/>
      <c r="AP1981" s="100"/>
      <c r="AQ1981" s="100"/>
      <c r="AR1981" s="100"/>
      <c r="AS1981" s="100"/>
      <c r="AT1981" s="100"/>
      <c r="AU1981" s="100"/>
    </row>
    <row r="1982" spans="27:47">
      <c r="AA1982" s="100"/>
      <c r="AB1982" s="100"/>
      <c r="AC1982" s="100"/>
      <c r="AD1982" s="100"/>
      <c r="AE1982" s="100"/>
      <c r="AG1982" s="101"/>
      <c r="AN1982" s="100"/>
      <c r="AO1982" s="100"/>
      <c r="AP1982" s="100"/>
      <c r="AQ1982" s="100"/>
      <c r="AR1982" s="100"/>
      <c r="AS1982" s="100"/>
      <c r="AT1982" s="100"/>
      <c r="AU1982" s="100"/>
    </row>
    <row r="1983" spans="27:47">
      <c r="AA1983" s="100"/>
      <c r="AB1983" s="100"/>
      <c r="AC1983" s="100"/>
      <c r="AD1983" s="100"/>
      <c r="AE1983" s="100"/>
      <c r="AG1983" s="101"/>
      <c r="AN1983" s="100"/>
      <c r="AO1983" s="100"/>
      <c r="AP1983" s="100"/>
      <c r="AQ1983" s="100"/>
      <c r="AR1983" s="100"/>
      <c r="AS1983" s="100"/>
      <c r="AT1983" s="100"/>
      <c r="AU1983" s="100"/>
    </row>
    <row r="1984" spans="27:47">
      <c r="AA1984" s="100"/>
      <c r="AB1984" s="100"/>
      <c r="AC1984" s="100"/>
      <c r="AD1984" s="100"/>
      <c r="AE1984" s="100"/>
      <c r="AG1984" s="101"/>
      <c r="AN1984" s="100"/>
      <c r="AO1984" s="100"/>
      <c r="AP1984" s="100"/>
      <c r="AQ1984" s="100"/>
      <c r="AR1984" s="100"/>
      <c r="AS1984" s="100"/>
      <c r="AT1984" s="100"/>
      <c r="AU1984" s="100"/>
    </row>
    <row r="1985" spans="27:47">
      <c r="AA1985" s="100"/>
      <c r="AB1985" s="100"/>
      <c r="AC1985" s="100"/>
      <c r="AD1985" s="100"/>
      <c r="AE1985" s="100"/>
      <c r="AG1985" s="101"/>
      <c r="AN1985" s="100"/>
      <c r="AO1985" s="100"/>
      <c r="AP1985" s="100"/>
      <c r="AQ1985" s="100"/>
      <c r="AR1985" s="100"/>
      <c r="AS1985" s="100"/>
      <c r="AT1985" s="100"/>
      <c r="AU1985" s="100"/>
    </row>
    <row r="1986" spans="27:47">
      <c r="AA1986" s="100"/>
      <c r="AB1986" s="100"/>
      <c r="AC1986" s="100"/>
      <c r="AD1986" s="100"/>
      <c r="AE1986" s="100"/>
      <c r="AG1986" s="101"/>
      <c r="AN1986" s="100"/>
      <c r="AO1986" s="100"/>
      <c r="AP1986" s="100"/>
      <c r="AQ1986" s="100"/>
      <c r="AR1986" s="100"/>
      <c r="AS1986" s="100"/>
      <c r="AT1986" s="100"/>
      <c r="AU1986" s="100"/>
    </row>
    <row r="1987" spans="27:47">
      <c r="AA1987" s="100"/>
      <c r="AB1987" s="100"/>
      <c r="AC1987" s="100"/>
      <c r="AD1987" s="100"/>
      <c r="AE1987" s="100"/>
      <c r="AG1987" s="101"/>
      <c r="AN1987" s="100"/>
      <c r="AO1987" s="100"/>
      <c r="AP1987" s="100"/>
      <c r="AQ1987" s="100"/>
      <c r="AR1987" s="100"/>
      <c r="AS1987" s="100"/>
      <c r="AT1987" s="100"/>
      <c r="AU1987" s="100"/>
    </row>
    <row r="1988" spans="27:47">
      <c r="AA1988" s="100"/>
      <c r="AB1988" s="100"/>
      <c r="AC1988" s="100"/>
      <c r="AD1988" s="100"/>
      <c r="AE1988" s="100"/>
      <c r="AG1988" s="101"/>
      <c r="AN1988" s="100"/>
      <c r="AO1988" s="100"/>
      <c r="AP1988" s="100"/>
      <c r="AQ1988" s="100"/>
      <c r="AR1988" s="100"/>
      <c r="AS1988" s="100"/>
      <c r="AT1988" s="100"/>
      <c r="AU1988" s="100"/>
    </row>
    <row r="1989" spans="27:47">
      <c r="AA1989" s="100"/>
      <c r="AB1989" s="100"/>
      <c r="AC1989" s="100"/>
      <c r="AD1989" s="100"/>
      <c r="AE1989" s="100"/>
      <c r="AG1989" s="101"/>
      <c r="AN1989" s="100"/>
      <c r="AO1989" s="100"/>
      <c r="AP1989" s="100"/>
      <c r="AQ1989" s="100"/>
      <c r="AR1989" s="100"/>
      <c r="AS1989" s="100"/>
      <c r="AT1989" s="100"/>
      <c r="AU1989" s="100"/>
    </row>
    <row r="1990" spans="27:47">
      <c r="AA1990" s="100"/>
      <c r="AB1990" s="100"/>
      <c r="AC1990" s="100"/>
      <c r="AD1990" s="100"/>
      <c r="AE1990" s="100"/>
      <c r="AG1990" s="101"/>
      <c r="AN1990" s="100"/>
      <c r="AO1990" s="100"/>
      <c r="AP1990" s="100"/>
      <c r="AQ1990" s="100"/>
      <c r="AR1990" s="100"/>
      <c r="AS1990" s="100"/>
      <c r="AT1990" s="100"/>
      <c r="AU1990" s="100"/>
    </row>
    <row r="1991" spans="27:47">
      <c r="AA1991" s="100"/>
      <c r="AB1991" s="100"/>
      <c r="AC1991" s="100"/>
      <c r="AD1991" s="100"/>
      <c r="AE1991" s="100"/>
      <c r="AG1991" s="101"/>
      <c r="AN1991" s="100"/>
      <c r="AO1991" s="100"/>
      <c r="AP1991" s="100"/>
      <c r="AQ1991" s="100"/>
      <c r="AR1991" s="100"/>
      <c r="AS1991" s="100"/>
      <c r="AT1991" s="100"/>
      <c r="AU1991" s="100"/>
    </row>
    <row r="1992" spans="27:47">
      <c r="AA1992" s="100"/>
      <c r="AB1992" s="100"/>
      <c r="AC1992" s="100"/>
      <c r="AD1992" s="100"/>
      <c r="AE1992" s="100"/>
      <c r="AG1992" s="101"/>
      <c r="AN1992" s="100"/>
      <c r="AO1992" s="100"/>
      <c r="AP1992" s="100"/>
      <c r="AQ1992" s="100"/>
      <c r="AR1992" s="100"/>
      <c r="AS1992" s="100"/>
      <c r="AT1992" s="100"/>
      <c r="AU1992" s="100"/>
    </row>
    <row r="1993" spans="27:47">
      <c r="AA1993" s="100"/>
      <c r="AB1993" s="100"/>
      <c r="AC1993" s="100"/>
      <c r="AD1993" s="100"/>
      <c r="AE1993" s="100"/>
      <c r="AG1993" s="101"/>
      <c r="AN1993" s="100"/>
      <c r="AO1993" s="100"/>
      <c r="AP1993" s="100"/>
      <c r="AQ1993" s="100"/>
      <c r="AR1993" s="100"/>
      <c r="AS1993" s="100"/>
      <c r="AT1993" s="100"/>
      <c r="AU1993" s="100"/>
    </row>
    <row r="1994" spans="27:47">
      <c r="AA1994" s="100"/>
      <c r="AB1994" s="100"/>
      <c r="AC1994" s="100"/>
      <c r="AD1994" s="100"/>
      <c r="AE1994" s="100"/>
      <c r="AG1994" s="101"/>
      <c r="AN1994" s="100"/>
      <c r="AO1994" s="100"/>
      <c r="AP1994" s="100"/>
      <c r="AQ1994" s="100"/>
      <c r="AR1994" s="100"/>
      <c r="AS1994" s="100"/>
      <c r="AT1994" s="100"/>
      <c r="AU1994" s="100"/>
    </row>
    <row r="1995" spans="27:47">
      <c r="AA1995" s="100"/>
      <c r="AB1995" s="100"/>
      <c r="AC1995" s="100"/>
      <c r="AD1995" s="100"/>
      <c r="AE1995" s="100"/>
      <c r="AG1995" s="101"/>
      <c r="AN1995" s="100"/>
      <c r="AO1995" s="100"/>
      <c r="AP1995" s="100"/>
      <c r="AQ1995" s="100"/>
      <c r="AR1995" s="100"/>
      <c r="AS1995" s="100"/>
      <c r="AT1995" s="100"/>
      <c r="AU1995" s="100"/>
    </row>
    <row r="1996" spans="27:47">
      <c r="AA1996" s="100"/>
      <c r="AB1996" s="100"/>
      <c r="AC1996" s="100"/>
      <c r="AD1996" s="100"/>
      <c r="AE1996" s="100"/>
      <c r="AG1996" s="101"/>
      <c r="AN1996" s="100"/>
      <c r="AO1996" s="100"/>
      <c r="AP1996" s="100"/>
      <c r="AQ1996" s="100"/>
      <c r="AR1996" s="100"/>
      <c r="AS1996" s="100"/>
      <c r="AT1996" s="100"/>
      <c r="AU1996" s="100"/>
    </row>
    <row r="1997" spans="27:47">
      <c r="AA1997" s="100"/>
      <c r="AB1997" s="100"/>
      <c r="AC1997" s="100"/>
      <c r="AD1997" s="100"/>
      <c r="AE1997" s="100"/>
      <c r="AG1997" s="101"/>
      <c r="AN1997" s="100"/>
      <c r="AO1997" s="100"/>
      <c r="AP1997" s="100"/>
      <c r="AQ1997" s="100"/>
      <c r="AR1997" s="100"/>
      <c r="AS1997" s="100"/>
      <c r="AT1997" s="100"/>
      <c r="AU1997" s="100"/>
    </row>
    <row r="1998" spans="27:47">
      <c r="AA1998" s="100"/>
      <c r="AB1998" s="100"/>
      <c r="AC1998" s="100"/>
      <c r="AD1998" s="100"/>
      <c r="AE1998" s="100"/>
      <c r="AG1998" s="101"/>
      <c r="AN1998" s="100"/>
      <c r="AO1998" s="100"/>
      <c r="AP1998" s="100"/>
      <c r="AQ1998" s="100"/>
      <c r="AR1998" s="100"/>
      <c r="AS1998" s="100"/>
      <c r="AT1998" s="100"/>
      <c r="AU1998" s="100"/>
    </row>
    <row r="1999" spans="27:47">
      <c r="AA1999" s="100"/>
      <c r="AB1999" s="100"/>
      <c r="AC1999" s="100"/>
      <c r="AD1999" s="100"/>
      <c r="AE1999" s="100"/>
      <c r="AG1999" s="101"/>
      <c r="AN1999" s="100"/>
      <c r="AO1999" s="100"/>
      <c r="AP1999" s="100"/>
      <c r="AQ1999" s="100"/>
      <c r="AR1999" s="100"/>
      <c r="AS1999" s="100"/>
      <c r="AT1999" s="100"/>
      <c r="AU1999" s="100"/>
    </row>
    <row r="2000" spans="27:47">
      <c r="AA2000" s="100"/>
      <c r="AB2000" s="100"/>
      <c r="AC2000" s="100"/>
      <c r="AD2000" s="100"/>
      <c r="AE2000" s="100"/>
      <c r="AG2000" s="101"/>
      <c r="AN2000" s="100"/>
      <c r="AO2000" s="100"/>
      <c r="AP2000" s="100"/>
      <c r="AQ2000" s="100"/>
      <c r="AR2000" s="100"/>
      <c r="AS2000" s="100"/>
      <c r="AT2000" s="100"/>
      <c r="AU2000" s="100"/>
    </row>
    <row r="2001" spans="27:47">
      <c r="AA2001" s="100"/>
      <c r="AB2001" s="100"/>
      <c r="AC2001" s="100"/>
      <c r="AD2001" s="100"/>
      <c r="AE2001" s="100"/>
      <c r="AG2001" s="101"/>
      <c r="AN2001" s="100"/>
      <c r="AO2001" s="100"/>
      <c r="AP2001" s="100"/>
      <c r="AQ2001" s="100"/>
      <c r="AR2001" s="100"/>
      <c r="AS2001" s="100"/>
      <c r="AT2001" s="100"/>
      <c r="AU2001" s="100"/>
    </row>
    <row r="2002" spans="27:47">
      <c r="AA2002" s="100"/>
      <c r="AB2002" s="100"/>
      <c r="AC2002" s="100"/>
      <c r="AD2002" s="100"/>
      <c r="AE2002" s="100"/>
      <c r="AG2002" s="101"/>
      <c r="AN2002" s="100"/>
      <c r="AO2002" s="100"/>
      <c r="AP2002" s="100"/>
      <c r="AQ2002" s="100"/>
      <c r="AR2002" s="100"/>
      <c r="AS2002" s="100"/>
      <c r="AT2002" s="100"/>
      <c r="AU2002" s="100"/>
    </row>
    <row r="2003" spans="27:47">
      <c r="AA2003" s="100"/>
      <c r="AB2003" s="100"/>
      <c r="AC2003" s="100"/>
      <c r="AD2003" s="100"/>
      <c r="AE2003" s="100"/>
      <c r="AG2003" s="101"/>
      <c r="AN2003" s="100"/>
      <c r="AO2003" s="100"/>
      <c r="AP2003" s="100"/>
      <c r="AQ2003" s="100"/>
      <c r="AR2003" s="100"/>
      <c r="AS2003" s="100"/>
      <c r="AT2003" s="100"/>
      <c r="AU2003" s="100"/>
    </row>
    <row r="2004" spans="27:47">
      <c r="AA2004" s="100"/>
      <c r="AB2004" s="100"/>
      <c r="AC2004" s="100"/>
      <c r="AD2004" s="100"/>
      <c r="AE2004" s="100"/>
      <c r="AG2004" s="101"/>
      <c r="AN2004" s="100"/>
      <c r="AO2004" s="100"/>
      <c r="AP2004" s="100"/>
      <c r="AQ2004" s="100"/>
      <c r="AR2004" s="100"/>
      <c r="AS2004" s="100"/>
      <c r="AT2004" s="100"/>
      <c r="AU2004" s="100"/>
    </row>
    <row r="2005" spans="27:47">
      <c r="AA2005" s="100"/>
      <c r="AB2005" s="100"/>
      <c r="AC2005" s="100"/>
      <c r="AD2005" s="100"/>
      <c r="AE2005" s="100"/>
      <c r="AG2005" s="101"/>
      <c r="AN2005" s="100"/>
      <c r="AO2005" s="100"/>
      <c r="AP2005" s="100"/>
      <c r="AQ2005" s="100"/>
      <c r="AR2005" s="100"/>
      <c r="AS2005" s="100"/>
      <c r="AT2005" s="100"/>
      <c r="AU2005" s="100"/>
    </row>
    <row r="2006" spans="27:47">
      <c r="AA2006" s="100"/>
      <c r="AB2006" s="100"/>
      <c r="AC2006" s="100"/>
      <c r="AD2006" s="100"/>
      <c r="AE2006" s="100"/>
      <c r="AG2006" s="101"/>
      <c r="AN2006" s="100"/>
      <c r="AO2006" s="100"/>
      <c r="AP2006" s="100"/>
      <c r="AQ2006" s="100"/>
      <c r="AR2006" s="100"/>
      <c r="AS2006" s="100"/>
      <c r="AT2006" s="100"/>
      <c r="AU2006" s="100"/>
    </row>
    <row r="2007" spans="27:47">
      <c r="AA2007" s="100"/>
      <c r="AB2007" s="100"/>
      <c r="AC2007" s="100"/>
      <c r="AD2007" s="100"/>
      <c r="AE2007" s="100"/>
      <c r="AG2007" s="101"/>
      <c r="AN2007" s="100"/>
      <c r="AO2007" s="100"/>
      <c r="AP2007" s="100"/>
      <c r="AQ2007" s="100"/>
      <c r="AR2007" s="100"/>
      <c r="AS2007" s="100"/>
      <c r="AT2007" s="100"/>
      <c r="AU2007" s="100"/>
    </row>
    <row r="2008" spans="27:47">
      <c r="AA2008" s="100"/>
      <c r="AB2008" s="100"/>
      <c r="AC2008" s="100"/>
      <c r="AD2008" s="100"/>
      <c r="AE2008" s="100"/>
      <c r="AG2008" s="101"/>
      <c r="AN2008" s="100"/>
      <c r="AO2008" s="100"/>
      <c r="AP2008" s="100"/>
      <c r="AQ2008" s="100"/>
      <c r="AR2008" s="100"/>
      <c r="AS2008" s="100"/>
      <c r="AT2008" s="100"/>
      <c r="AU2008" s="100"/>
    </row>
    <row r="2009" spans="27:47">
      <c r="AA2009" s="100"/>
      <c r="AB2009" s="100"/>
      <c r="AC2009" s="100"/>
      <c r="AD2009" s="100"/>
      <c r="AE2009" s="100"/>
      <c r="AG2009" s="101"/>
      <c r="AN2009" s="100"/>
      <c r="AO2009" s="100"/>
      <c r="AP2009" s="100"/>
      <c r="AQ2009" s="100"/>
      <c r="AR2009" s="100"/>
      <c r="AS2009" s="100"/>
      <c r="AT2009" s="100"/>
      <c r="AU2009" s="100"/>
    </row>
    <row r="2010" spans="27:47">
      <c r="AA2010" s="100"/>
      <c r="AB2010" s="100"/>
      <c r="AC2010" s="100"/>
      <c r="AD2010" s="100"/>
      <c r="AE2010" s="100"/>
      <c r="AG2010" s="101"/>
      <c r="AN2010" s="100"/>
      <c r="AO2010" s="100"/>
      <c r="AP2010" s="100"/>
      <c r="AQ2010" s="100"/>
      <c r="AR2010" s="100"/>
      <c r="AS2010" s="100"/>
      <c r="AT2010" s="100"/>
      <c r="AU2010" s="100"/>
    </row>
    <row r="2011" spans="27:47">
      <c r="AA2011" s="100"/>
      <c r="AB2011" s="100"/>
      <c r="AC2011" s="100"/>
      <c r="AD2011" s="100"/>
      <c r="AE2011" s="100"/>
      <c r="AG2011" s="101"/>
      <c r="AN2011" s="100"/>
      <c r="AO2011" s="100"/>
      <c r="AP2011" s="100"/>
      <c r="AQ2011" s="100"/>
      <c r="AR2011" s="100"/>
      <c r="AS2011" s="100"/>
      <c r="AT2011" s="100"/>
      <c r="AU2011" s="100"/>
    </row>
    <row r="2012" spans="27:47">
      <c r="AA2012" s="100"/>
      <c r="AB2012" s="100"/>
      <c r="AC2012" s="100"/>
      <c r="AD2012" s="100"/>
      <c r="AE2012" s="100"/>
      <c r="AG2012" s="101"/>
      <c r="AN2012" s="100"/>
      <c r="AO2012" s="100"/>
      <c r="AP2012" s="100"/>
      <c r="AQ2012" s="100"/>
      <c r="AR2012" s="100"/>
      <c r="AS2012" s="100"/>
      <c r="AT2012" s="100"/>
      <c r="AU2012" s="100"/>
    </row>
    <row r="2013" spans="27:47">
      <c r="AA2013" s="100"/>
      <c r="AB2013" s="100"/>
      <c r="AC2013" s="100"/>
      <c r="AD2013" s="100"/>
      <c r="AE2013" s="100"/>
      <c r="AG2013" s="101"/>
      <c r="AN2013" s="100"/>
      <c r="AO2013" s="100"/>
      <c r="AP2013" s="100"/>
      <c r="AQ2013" s="100"/>
      <c r="AR2013" s="100"/>
      <c r="AS2013" s="100"/>
      <c r="AT2013" s="100"/>
      <c r="AU2013" s="100"/>
    </row>
    <row r="2014" spans="27:47">
      <c r="AA2014" s="100"/>
      <c r="AB2014" s="100"/>
      <c r="AC2014" s="100"/>
      <c r="AD2014" s="100"/>
      <c r="AE2014" s="100"/>
      <c r="AG2014" s="101"/>
      <c r="AN2014" s="100"/>
      <c r="AO2014" s="100"/>
      <c r="AP2014" s="100"/>
      <c r="AQ2014" s="100"/>
      <c r="AR2014" s="100"/>
      <c r="AS2014" s="100"/>
      <c r="AT2014" s="100"/>
      <c r="AU2014" s="100"/>
    </row>
    <row r="2015" spans="27:47">
      <c r="AA2015" s="100"/>
      <c r="AB2015" s="100"/>
      <c r="AC2015" s="100"/>
      <c r="AD2015" s="100"/>
      <c r="AE2015" s="100"/>
      <c r="AG2015" s="101"/>
      <c r="AN2015" s="100"/>
      <c r="AO2015" s="100"/>
      <c r="AP2015" s="100"/>
      <c r="AQ2015" s="100"/>
      <c r="AR2015" s="100"/>
      <c r="AS2015" s="100"/>
      <c r="AT2015" s="100"/>
      <c r="AU2015" s="100"/>
    </row>
    <row r="2016" spans="27:47">
      <c r="AA2016" s="100"/>
      <c r="AB2016" s="100"/>
      <c r="AC2016" s="100"/>
      <c r="AD2016" s="100"/>
      <c r="AE2016" s="100"/>
      <c r="AG2016" s="101"/>
      <c r="AN2016" s="100"/>
      <c r="AO2016" s="100"/>
      <c r="AP2016" s="100"/>
      <c r="AQ2016" s="100"/>
      <c r="AR2016" s="100"/>
      <c r="AS2016" s="100"/>
      <c r="AT2016" s="100"/>
      <c r="AU2016" s="100"/>
    </row>
    <row r="2017" spans="27:47">
      <c r="AA2017" s="100"/>
      <c r="AB2017" s="100"/>
      <c r="AC2017" s="100"/>
      <c r="AD2017" s="100"/>
      <c r="AE2017" s="100"/>
      <c r="AG2017" s="101"/>
      <c r="AN2017" s="100"/>
      <c r="AO2017" s="100"/>
      <c r="AP2017" s="100"/>
      <c r="AQ2017" s="100"/>
      <c r="AR2017" s="100"/>
      <c r="AS2017" s="100"/>
      <c r="AT2017" s="100"/>
      <c r="AU2017" s="100"/>
    </row>
    <row r="2018" spans="27:47">
      <c r="AA2018" s="100"/>
      <c r="AB2018" s="100"/>
      <c r="AC2018" s="100"/>
      <c r="AD2018" s="100"/>
      <c r="AE2018" s="100"/>
      <c r="AG2018" s="101"/>
      <c r="AN2018" s="100"/>
      <c r="AO2018" s="100"/>
      <c r="AP2018" s="100"/>
      <c r="AQ2018" s="100"/>
      <c r="AR2018" s="100"/>
      <c r="AS2018" s="100"/>
      <c r="AT2018" s="100"/>
      <c r="AU2018" s="100"/>
    </row>
    <row r="2019" spans="27:47">
      <c r="AA2019" s="100"/>
      <c r="AB2019" s="100"/>
      <c r="AC2019" s="100"/>
      <c r="AD2019" s="100"/>
      <c r="AE2019" s="100"/>
      <c r="AG2019" s="101"/>
      <c r="AN2019" s="100"/>
      <c r="AO2019" s="100"/>
      <c r="AP2019" s="100"/>
      <c r="AQ2019" s="100"/>
      <c r="AR2019" s="100"/>
      <c r="AS2019" s="100"/>
      <c r="AT2019" s="100"/>
      <c r="AU2019" s="100"/>
    </row>
    <row r="2020" spans="27:47">
      <c r="AA2020" s="100"/>
      <c r="AB2020" s="100"/>
      <c r="AC2020" s="100"/>
      <c r="AD2020" s="100"/>
      <c r="AE2020" s="100"/>
      <c r="AG2020" s="101"/>
      <c r="AN2020" s="100"/>
      <c r="AO2020" s="100"/>
      <c r="AP2020" s="100"/>
      <c r="AQ2020" s="100"/>
      <c r="AR2020" s="100"/>
      <c r="AS2020" s="100"/>
      <c r="AT2020" s="100"/>
      <c r="AU2020" s="100"/>
    </row>
    <row r="2021" spans="27:47">
      <c r="AA2021" s="100"/>
      <c r="AB2021" s="100"/>
      <c r="AC2021" s="100"/>
      <c r="AD2021" s="100"/>
      <c r="AE2021" s="100"/>
      <c r="AG2021" s="101"/>
      <c r="AN2021" s="100"/>
      <c r="AO2021" s="100"/>
      <c r="AP2021" s="100"/>
      <c r="AQ2021" s="100"/>
      <c r="AR2021" s="100"/>
      <c r="AS2021" s="100"/>
      <c r="AT2021" s="100"/>
      <c r="AU2021" s="100"/>
    </row>
    <row r="2022" spans="27:47">
      <c r="AA2022" s="100"/>
      <c r="AB2022" s="100"/>
      <c r="AC2022" s="100"/>
      <c r="AD2022" s="100"/>
      <c r="AE2022" s="100"/>
      <c r="AG2022" s="101"/>
      <c r="AN2022" s="100"/>
      <c r="AO2022" s="100"/>
      <c r="AP2022" s="100"/>
      <c r="AQ2022" s="100"/>
      <c r="AR2022" s="100"/>
      <c r="AS2022" s="100"/>
      <c r="AT2022" s="100"/>
      <c r="AU2022" s="100"/>
    </row>
    <row r="2023" spans="27:47">
      <c r="AA2023" s="100"/>
      <c r="AB2023" s="100"/>
      <c r="AC2023" s="100"/>
      <c r="AD2023" s="100"/>
      <c r="AE2023" s="100"/>
      <c r="AG2023" s="101"/>
      <c r="AN2023" s="100"/>
      <c r="AO2023" s="100"/>
      <c r="AP2023" s="100"/>
      <c r="AQ2023" s="100"/>
      <c r="AR2023" s="100"/>
      <c r="AS2023" s="100"/>
      <c r="AT2023" s="100"/>
      <c r="AU2023" s="100"/>
    </row>
    <row r="2024" spans="27:47">
      <c r="AA2024" s="100"/>
      <c r="AB2024" s="100"/>
      <c r="AC2024" s="100"/>
      <c r="AD2024" s="100"/>
      <c r="AE2024" s="100"/>
      <c r="AG2024" s="101"/>
      <c r="AN2024" s="100"/>
      <c r="AO2024" s="100"/>
      <c r="AP2024" s="100"/>
      <c r="AQ2024" s="100"/>
      <c r="AR2024" s="100"/>
      <c r="AS2024" s="100"/>
      <c r="AT2024" s="100"/>
      <c r="AU2024" s="100"/>
    </row>
    <row r="2025" spans="27:47">
      <c r="AA2025" s="100"/>
      <c r="AB2025" s="100"/>
      <c r="AC2025" s="100"/>
      <c r="AD2025" s="100"/>
      <c r="AE2025" s="100"/>
      <c r="AG2025" s="101"/>
      <c r="AN2025" s="100"/>
      <c r="AO2025" s="100"/>
      <c r="AP2025" s="100"/>
      <c r="AQ2025" s="100"/>
      <c r="AR2025" s="100"/>
      <c r="AS2025" s="100"/>
      <c r="AT2025" s="100"/>
      <c r="AU2025" s="100"/>
    </row>
    <row r="2026" spans="27:47">
      <c r="AA2026" s="100"/>
      <c r="AB2026" s="100"/>
      <c r="AC2026" s="100"/>
      <c r="AD2026" s="100"/>
      <c r="AE2026" s="100"/>
      <c r="AG2026" s="101"/>
      <c r="AN2026" s="100"/>
      <c r="AO2026" s="100"/>
      <c r="AP2026" s="100"/>
      <c r="AQ2026" s="100"/>
      <c r="AR2026" s="100"/>
      <c r="AS2026" s="100"/>
      <c r="AT2026" s="100"/>
      <c r="AU2026" s="100"/>
    </row>
    <row r="2027" spans="27:47">
      <c r="AA2027" s="100"/>
      <c r="AB2027" s="100"/>
      <c r="AC2027" s="100"/>
      <c r="AD2027" s="100"/>
      <c r="AE2027" s="100"/>
      <c r="AG2027" s="101"/>
      <c r="AN2027" s="100"/>
      <c r="AO2027" s="100"/>
      <c r="AP2027" s="100"/>
      <c r="AQ2027" s="100"/>
      <c r="AR2027" s="100"/>
      <c r="AS2027" s="100"/>
      <c r="AT2027" s="100"/>
      <c r="AU2027" s="100"/>
    </row>
    <row r="2028" spans="27:47">
      <c r="AA2028" s="100"/>
      <c r="AB2028" s="100"/>
      <c r="AC2028" s="100"/>
      <c r="AD2028" s="100"/>
      <c r="AE2028" s="100"/>
      <c r="AG2028" s="101"/>
      <c r="AN2028" s="100"/>
      <c r="AO2028" s="100"/>
      <c r="AP2028" s="100"/>
      <c r="AQ2028" s="100"/>
      <c r="AR2028" s="100"/>
      <c r="AS2028" s="100"/>
      <c r="AT2028" s="100"/>
      <c r="AU2028" s="100"/>
    </row>
    <row r="2029" spans="27:47">
      <c r="AA2029" s="100"/>
      <c r="AB2029" s="100"/>
      <c r="AC2029" s="100"/>
      <c r="AD2029" s="100"/>
      <c r="AE2029" s="100"/>
      <c r="AG2029" s="101"/>
      <c r="AN2029" s="100"/>
      <c r="AO2029" s="100"/>
      <c r="AP2029" s="100"/>
      <c r="AQ2029" s="100"/>
      <c r="AR2029" s="100"/>
      <c r="AS2029" s="100"/>
      <c r="AT2029" s="100"/>
      <c r="AU2029" s="100"/>
    </row>
    <row r="2030" spans="27:47">
      <c r="AA2030" s="100"/>
      <c r="AB2030" s="100"/>
      <c r="AC2030" s="100"/>
      <c r="AD2030" s="100"/>
      <c r="AE2030" s="100"/>
      <c r="AG2030" s="101"/>
      <c r="AN2030" s="100"/>
      <c r="AO2030" s="100"/>
      <c r="AP2030" s="100"/>
      <c r="AQ2030" s="100"/>
      <c r="AR2030" s="100"/>
      <c r="AS2030" s="100"/>
      <c r="AT2030" s="100"/>
      <c r="AU2030" s="100"/>
    </row>
    <row r="2031" spans="27:47">
      <c r="AA2031" s="100"/>
      <c r="AB2031" s="100"/>
      <c r="AC2031" s="100"/>
      <c r="AD2031" s="100"/>
      <c r="AE2031" s="100"/>
      <c r="AG2031" s="101"/>
      <c r="AN2031" s="100"/>
      <c r="AO2031" s="100"/>
      <c r="AP2031" s="100"/>
      <c r="AQ2031" s="100"/>
      <c r="AR2031" s="100"/>
      <c r="AS2031" s="100"/>
      <c r="AT2031" s="100"/>
      <c r="AU2031" s="100"/>
    </row>
    <row r="2032" spans="27:47">
      <c r="AA2032" s="100"/>
      <c r="AB2032" s="100"/>
      <c r="AC2032" s="100"/>
      <c r="AD2032" s="100"/>
      <c r="AE2032" s="100"/>
      <c r="AG2032" s="101"/>
      <c r="AN2032" s="100"/>
      <c r="AO2032" s="100"/>
      <c r="AP2032" s="100"/>
      <c r="AQ2032" s="100"/>
      <c r="AR2032" s="100"/>
      <c r="AS2032" s="100"/>
      <c r="AT2032" s="100"/>
      <c r="AU2032" s="100"/>
    </row>
    <row r="2033" spans="27:47">
      <c r="AA2033" s="100"/>
      <c r="AB2033" s="100"/>
      <c r="AC2033" s="100"/>
      <c r="AD2033" s="100"/>
      <c r="AE2033" s="100"/>
      <c r="AG2033" s="101"/>
      <c r="AN2033" s="100"/>
      <c r="AO2033" s="100"/>
      <c r="AP2033" s="100"/>
      <c r="AQ2033" s="100"/>
      <c r="AR2033" s="100"/>
      <c r="AS2033" s="100"/>
      <c r="AT2033" s="100"/>
      <c r="AU2033" s="100"/>
    </row>
    <row r="2034" spans="27:47">
      <c r="AA2034" s="100"/>
      <c r="AB2034" s="100"/>
      <c r="AC2034" s="100"/>
      <c r="AD2034" s="100"/>
      <c r="AE2034" s="100"/>
      <c r="AG2034" s="101"/>
      <c r="AN2034" s="100"/>
      <c r="AO2034" s="100"/>
      <c r="AP2034" s="100"/>
      <c r="AQ2034" s="100"/>
      <c r="AR2034" s="100"/>
      <c r="AS2034" s="100"/>
      <c r="AT2034" s="100"/>
      <c r="AU2034" s="100"/>
    </row>
    <row r="2035" spans="27:47">
      <c r="AA2035" s="100"/>
      <c r="AB2035" s="100"/>
      <c r="AC2035" s="100"/>
      <c r="AD2035" s="100"/>
      <c r="AE2035" s="100"/>
      <c r="AG2035" s="101"/>
      <c r="AN2035" s="100"/>
      <c r="AO2035" s="100"/>
      <c r="AP2035" s="100"/>
      <c r="AQ2035" s="100"/>
      <c r="AR2035" s="100"/>
      <c r="AS2035" s="100"/>
      <c r="AT2035" s="100"/>
      <c r="AU2035" s="100"/>
    </row>
    <row r="2036" spans="27:47">
      <c r="AA2036" s="100"/>
      <c r="AB2036" s="100"/>
      <c r="AC2036" s="100"/>
      <c r="AD2036" s="100"/>
      <c r="AE2036" s="100"/>
      <c r="AG2036" s="101"/>
      <c r="AN2036" s="100"/>
      <c r="AO2036" s="100"/>
      <c r="AP2036" s="100"/>
      <c r="AQ2036" s="100"/>
      <c r="AR2036" s="100"/>
      <c r="AS2036" s="100"/>
      <c r="AT2036" s="100"/>
      <c r="AU2036" s="100"/>
    </row>
    <row r="2037" spans="27:47">
      <c r="AA2037" s="100"/>
      <c r="AB2037" s="100"/>
      <c r="AC2037" s="100"/>
      <c r="AD2037" s="100"/>
      <c r="AE2037" s="100"/>
      <c r="AG2037" s="101"/>
      <c r="AN2037" s="100"/>
      <c r="AO2037" s="100"/>
      <c r="AP2037" s="100"/>
      <c r="AQ2037" s="100"/>
      <c r="AR2037" s="100"/>
      <c r="AS2037" s="100"/>
      <c r="AT2037" s="100"/>
      <c r="AU2037" s="100"/>
    </row>
    <row r="2038" spans="27:47">
      <c r="AA2038" s="100"/>
      <c r="AB2038" s="100"/>
      <c r="AC2038" s="100"/>
      <c r="AD2038" s="100"/>
      <c r="AE2038" s="100"/>
      <c r="AG2038" s="101"/>
      <c r="AN2038" s="100"/>
      <c r="AO2038" s="100"/>
      <c r="AP2038" s="100"/>
      <c r="AQ2038" s="100"/>
      <c r="AR2038" s="100"/>
      <c r="AS2038" s="100"/>
      <c r="AT2038" s="100"/>
      <c r="AU2038" s="100"/>
    </row>
    <row r="2039" spans="27:47">
      <c r="AA2039" s="100"/>
      <c r="AB2039" s="100"/>
      <c r="AC2039" s="100"/>
      <c r="AD2039" s="100"/>
      <c r="AE2039" s="100"/>
      <c r="AG2039" s="101"/>
      <c r="AN2039" s="100"/>
      <c r="AO2039" s="100"/>
      <c r="AP2039" s="100"/>
      <c r="AQ2039" s="100"/>
      <c r="AR2039" s="100"/>
      <c r="AS2039" s="100"/>
      <c r="AT2039" s="100"/>
      <c r="AU2039" s="100"/>
    </row>
    <row r="2040" spans="27:47">
      <c r="AA2040" s="100"/>
      <c r="AB2040" s="100"/>
      <c r="AC2040" s="100"/>
      <c r="AD2040" s="100"/>
      <c r="AE2040" s="100"/>
      <c r="AG2040" s="101"/>
      <c r="AN2040" s="100"/>
      <c r="AO2040" s="100"/>
      <c r="AP2040" s="100"/>
      <c r="AQ2040" s="100"/>
      <c r="AR2040" s="100"/>
      <c r="AS2040" s="100"/>
      <c r="AT2040" s="100"/>
      <c r="AU2040" s="100"/>
    </row>
    <row r="2041" spans="27:47">
      <c r="AA2041" s="100"/>
      <c r="AB2041" s="100"/>
      <c r="AC2041" s="100"/>
      <c r="AD2041" s="100"/>
      <c r="AE2041" s="100"/>
      <c r="AG2041" s="101"/>
      <c r="AN2041" s="100"/>
      <c r="AO2041" s="100"/>
      <c r="AP2041" s="100"/>
      <c r="AQ2041" s="100"/>
      <c r="AR2041" s="100"/>
      <c r="AS2041" s="100"/>
      <c r="AT2041" s="100"/>
      <c r="AU2041" s="100"/>
    </row>
    <row r="2042" spans="27:47">
      <c r="AA2042" s="100"/>
      <c r="AB2042" s="100"/>
      <c r="AC2042" s="100"/>
      <c r="AD2042" s="100"/>
      <c r="AE2042" s="100"/>
      <c r="AG2042" s="101"/>
      <c r="AN2042" s="100"/>
      <c r="AO2042" s="100"/>
      <c r="AP2042" s="100"/>
      <c r="AQ2042" s="100"/>
      <c r="AR2042" s="100"/>
      <c r="AS2042" s="100"/>
      <c r="AT2042" s="100"/>
      <c r="AU2042" s="100"/>
    </row>
    <row r="2043" spans="27:47">
      <c r="AA2043" s="100"/>
      <c r="AB2043" s="100"/>
      <c r="AC2043" s="100"/>
      <c r="AD2043" s="100"/>
      <c r="AE2043" s="100"/>
      <c r="AG2043" s="101"/>
      <c r="AN2043" s="100"/>
      <c r="AO2043" s="100"/>
      <c r="AP2043" s="100"/>
      <c r="AQ2043" s="100"/>
      <c r="AR2043" s="100"/>
      <c r="AS2043" s="100"/>
      <c r="AT2043" s="100"/>
      <c r="AU2043" s="100"/>
    </row>
    <row r="2044" spans="27:47">
      <c r="AA2044" s="100"/>
      <c r="AB2044" s="100"/>
      <c r="AC2044" s="100"/>
      <c r="AD2044" s="100"/>
      <c r="AE2044" s="100"/>
      <c r="AG2044" s="101"/>
      <c r="AN2044" s="100"/>
      <c r="AO2044" s="100"/>
      <c r="AP2044" s="100"/>
      <c r="AQ2044" s="100"/>
      <c r="AR2044" s="100"/>
      <c r="AS2044" s="100"/>
      <c r="AT2044" s="100"/>
      <c r="AU2044" s="100"/>
    </row>
    <row r="2045" spans="27:47">
      <c r="AA2045" s="100"/>
      <c r="AB2045" s="100"/>
      <c r="AC2045" s="100"/>
      <c r="AD2045" s="100"/>
      <c r="AE2045" s="100"/>
      <c r="AG2045" s="101"/>
      <c r="AN2045" s="100"/>
      <c r="AO2045" s="100"/>
      <c r="AP2045" s="100"/>
      <c r="AQ2045" s="100"/>
      <c r="AR2045" s="100"/>
      <c r="AS2045" s="100"/>
      <c r="AT2045" s="100"/>
      <c r="AU2045" s="100"/>
    </row>
    <row r="2046" spans="27:47">
      <c r="AA2046" s="100"/>
      <c r="AB2046" s="100"/>
      <c r="AC2046" s="100"/>
      <c r="AD2046" s="100"/>
      <c r="AE2046" s="100"/>
      <c r="AG2046" s="101"/>
      <c r="AN2046" s="100"/>
      <c r="AO2046" s="100"/>
      <c r="AP2046" s="100"/>
      <c r="AQ2046" s="100"/>
      <c r="AR2046" s="100"/>
      <c r="AS2046" s="100"/>
      <c r="AT2046" s="100"/>
      <c r="AU2046" s="100"/>
    </row>
    <row r="2047" spans="27:47">
      <c r="AA2047" s="100"/>
      <c r="AB2047" s="100"/>
      <c r="AC2047" s="100"/>
      <c r="AD2047" s="100"/>
      <c r="AE2047" s="100"/>
      <c r="AG2047" s="101"/>
      <c r="AN2047" s="100"/>
      <c r="AO2047" s="100"/>
      <c r="AP2047" s="100"/>
      <c r="AQ2047" s="100"/>
      <c r="AR2047" s="100"/>
      <c r="AS2047" s="100"/>
      <c r="AT2047" s="100"/>
      <c r="AU2047" s="100"/>
    </row>
    <row r="2048" spans="27:47">
      <c r="AA2048" s="100"/>
      <c r="AB2048" s="100"/>
      <c r="AC2048" s="100"/>
      <c r="AD2048" s="100"/>
      <c r="AE2048" s="100"/>
      <c r="AG2048" s="101"/>
      <c r="AN2048" s="100"/>
      <c r="AO2048" s="100"/>
      <c r="AP2048" s="100"/>
      <c r="AQ2048" s="100"/>
      <c r="AR2048" s="100"/>
      <c r="AS2048" s="100"/>
      <c r="AT2048" s="100"/>
      <c r="AU2048" s="100"/>
    </row>
    <row r="2049" spans="27:47">
      <c r="AA2049" s="100"/>
      <c r="AB2049" s="100"/>
      <c r="AC2049" s="100"/>
      <c r="AD2049" s="100"/>
      <c r="AE2049" s="100"/>
      <c r="AG2049" s="101"/>
      <c r="AN2049" s="100"/>
      <c r="AO2049" s="100"/>
      <c r="AP2049" s="100"/>
      <c r="AQ2049" s="100"/>
      <c r="AR2049" s="100"/>
      <c r="AS2049" s="100"/>
      <c r="AT2049" s="100"/>
      <c r="AU2049" s="100"/>
    </row>
    <row r="2050" spans="27:47">
      <c r="AA2050" s="100"/>
      <c r="AB2050" s="100"/>
      <c r="AC2050" s="100"/>
      <c r="AD2050" s="100"/>
      <c r="AE2050" s="100"/>
      <c r="AG2050" s="101"/>
      <c r="AN2050" s="100"/>
      <c r="AO2050" s="100"/>
      <c r="AP2050" s="100"/>
      <c r="AQ2050" s="100"/>
      <c r="AR2050" s="100"/>
      <c r="AS2050" s="100"/>
      <c r="AT2050" s="100"/>
      <c r="AU2050" s="100"/>
    </row>
    <row r="2051" spans="27:47">
      <c r="AA2051" s="100"/>
      <c r="AB2051" s="100"/>
      <c r="AC2051" s="100"/>
      <c r="AD2051" s="100"/>
      <c r="AE2051" s="100"/>
      <c r="AG2051" s="101"/>
      <c r="AN2051" s="100"/>
      <c r="AO2051" s="100"/>
      <c r="AP2051" s="100"/>
      <c r="AQ2051" s="100"/>
      <c r="AR2051" s="100"/>
      <c r="AS2051" s="100"/>
      <c r="AT2051" s="100"/>
      <c r="AU2051" s="100"/>
    </row>
    <row r="2052" spans="27:47">
      <c r="AA2052" s="100"/>
      <c r="AB2052" s="100"/>
      <c r="AC2052" s="100"/>
      <c r="AD2052" s="100"/>
      <c r="AE2052" s="100"/>
      <c r="AG2052" s="101"/>
      <c r="AN2052" s="100"/>
      <c r="AO2052" s="100"/>
      <c r="AP2052" s="100"/>
      <c r="AQ2052" s="100"/>
      <c r="AR2052" s="100"/>
      <c r="AS2052" s="100"/>
      <c r="AT2052" s="100"/>
      <c r="AU2052" s="100"/>
    </row>
    <row r="2053" spans="27:47">
      <c r="AA2053" s="100"/>
      <c r="AB2053" s="100"/>
      <c r="AC2053" s="100"/>
      <c r="AD2053" s="100"/>
      <c r="AE2053" s="100"/>
      <c r="AG2053" s="101"/>
      <c r="AN2053" s="100"/>
      <c r="AO2053" s="100"/>
      <c r="AP2053" s="100"/>
      <c r="AQ2053" s="100"/>
      <c r="AR2053" s="100"/>
      <c r="AS2053" s="100"/>
      <c r="AT2053" s="100"/>
      <c r="AU2053" s="100"/>
    </row>
    <row r="2054" spans="27:47">
      <c r="AA2054" s="100"/>
      <c r="AB2054" s="100"/>
      <c r="AC2054" s="100"/>
      <c r="AD2054" s="100"/>
      <c r="AE2054" s="100"/>
      <c r="AG2054" s="101"/>
      <c r="AN2054" s="100"/>
      <c r="AO2054" s="100"/>
      <c r="AP2054" s="100"/>
      <c r="AQ2054" s="100"/>
      <c r="AR2054" s="100"/>
      <c r="AS2054" s="100"/>
      <c r="AT2054" s="100"/>
      <c r="AU2054" s="100"/>
    </row>
    <row r="2055" spans="27:47">
      <c r="AA2055" s="100"/>
      <c r="AB2055" s="100"/>
      <c r="AC2055" s="100"/>
      <c r="AD2055" s="100"/>
      <c r="AE2055" s="100"/>
      <c r="AG2055" s="101"/>
      <c r="AN2055" s="100"/>
      <c r="AO2055" s="100"/>
      <c r="AP2055" s="100"/>
      <c r="AQ2055" s="100"/>
      <c r="AR2055" s="100"/>
      <c r="AS2055" s="100"/>
      <c r="AT2055" s="100"/>
      <c r="AU2055" s="100"/>
    </row>
    <row r="2056" spans="27:47">
      <c r="AA2056" s="100"/>
      <c r="AB2056" s="100"/>
      <c r="AC2056" s="100"/>
      <c r="AD2056" s="100"/>
      <c r="AE2056" s="100"/>
      <c r="AG2056" s="101"/>
      <c r="AN2056" s="100"/>
      <c r="AO2056" s="100"/>
      <c r="AP2056" s="100"/>
      <c r="AQ2056" s="100"/>
      <c r="AR2056" s="100"/>
      <c r="AS2056" s="100"/>
      <c r="AT2056" s="100"/>
      <c r="AU2056" s="100"/>
    </row>
    <row r="2057" spans="27:47">
      <c r="AA2057" s="100"/>
      <c r="AB2057" s="100"/>
      <c r="AC2057" s="100"/>
      <c r="AD2057" s="100"/>
      <c r="AE2057" s="100"/>
      <c r="AG2057" s="101"/>
      <c r="AN2057" s="100"/>
      <c r="AO2057" s="100"/>
      <c r="AP2057" s="100"/>
      <c r="AQ2057" s="100"/>
      <c r="AR2057" s="100"/>
      <c r="AS2057" s="100"/>
      <c r="AT2057" s="100"/>
      <c r="AU2057" s="100"/>
    </row>
    <row r="2058" spans="27:47">
      <c r="AA2058" s="100"/>
      <c r="AB2058" s="100"/>
      <c r="AC2058" s="100"/>
      <c r="AD2058" s="100"/>
      <c r="AE2058" s="100"/>
      <c r="AG2058" s="101"/>
      <c r="AN2058" s="100"/>
      <c r="AO2058" s="100"/>
      <c r="AP2058" s="100"/>
      <c r="AQ2058" s="100"/>
      <c r="AR2058" s="100"/>
      <c r="AS2058" s="100"/>
      <c r="AT2058" s="100"/>
      <c r="AU2058" s="100"/>
    </row>
    <row r="2059" spans="27:47">
      <c r="AA2059" s="100"/>
      <c r="AB2059" s="100"/>
      <c r="AC2059" s="100"/>
      <c r="AD2059" s="100"/>
      <c r="AE2059" s="100"/>
      <c r="AG2059" s="101"/>
      <c r="AN2059" s="100"/>
      <c r="AO2059" s="100"/>
      <c r="AP2059" s="100"/>
      <c r="AQ2059" s="100"/>
      <c r="AR2059" s="100"/>
      <c r="AS2059" s="100"/>
      <c r="AT2059" s="100"/>
      <c r="AU2059" s="100"/>
    </row>
    <row r="2060" spans="27:47">
      <c r="AA2060" s="100"/>
      <c r="AB2060" s="100"/>
      <c r="AC2060" s="100"/>
      <c r="AD2060" s="100"/>
      <c r="AE2060" s="100"/>
      <c r="AG2060" s="101"/>
      <c r="AN2060" s="100"/>
      <c r="AO2060" s="100"/>
      <c r="AP2060" s="100"/>
      <c r="AQ2060" s="100"/>
      <c r="AR2060" s="100"/>
      <c r="AS2060" s="100"/>
      <c r="AT2060" s="100"/>
      <c r="AU2060" s="100"/>
    </row>
    <row r="2061" spans="27:47">
      <c r="AA2061" s="100"/>
      <c r="AB2061" s="100"/>
      <c r="AC2061" s="100"/>
      <c r="AD2061" s="100"/>
      <c r="AE2061" s="100"/>
      <c r="AG2061" s="101"/>
      <c r="AN2061" s="100"/>
      <c r="AO2061" s="100"/>
      <c r="AP2061" s="100"/>
      <c r="AQ2061" s="100"/>
      <c r="AR2061" s="100"/>
      <c r="AS2061" s="100"/>
      <c r="AT2061" s="100"/>
      <c r="AU2061" s="100"/>
    </row>
    <row r="2062" spans="27:47">
      <c r="AA2062" s="100"/>
      <c r="AB2062" s="100"/>
      <c r="AC2062" s="100"/>
      <c r="AD2062" s="100"/>
      <c r="AE2062" s="100"/>
      <c r="AG2062" s="101"/>
      <c r="AN2062" s="100"/>
      <c r="AO2062" s="100"/>
      <c r="AP2062" s="100"/>
      <c r="AQ2062" s="100"/>
      <c r="AR2062" s="100"/>
      <c r="AS2062" s="100"/>
      <c r="AT2062" s="100"/>
      <c r="AU2062" s="100"/>
    </row>
    <row r="2063" spans="27:47">
      <c r="AA2063" s="100"/>
      <c r="AB2063" s="100"/>
      <c r="AC2063" s="100"/>
      <c r="AD2063" s="100"/>
      <c r="AE2063" s="100"/>
      <c r="AG2063" s="101"/>
      <c r="AN2063" s="100"/>
      <c r="AO2063" s="100"/>
      <c r="AP2063" s="100"/>
      <c r="AQ2063" s="100"/>
      <c r="AR2063" s="100"/>
      <c r="AS2063" s="100"/>
      <c r="AT2063" s="100"/>
      <c r="AU2063" s="100"/>
    </row>
    <row r="2064" spans="27:47">
      <c r="AA2064" s="100"/>
      <c r="AB2064" s="100"/>
      <c r="AC2064" s="100"/>
      <c r="AD2064" s="100"/>
      <c r="AE2064" s="100"/>
      <c r="AG2064" s="101"/>
      <c r="AN2064" s="100"/>
      <c r="AO2064" s="100"/>
      <c r="AP2064" s="100"/>
      <c r="AQ2064" s="100"/>
      <c r="AR2064" s="100"/>
      <c r="AS2064" s="100"/>
      <c r="AT2064" s="100"/>
      <c r="AU2064" s="100"/>
    </row>
    <row r="2065" spans="27:47">
      <c r="AA2065" s="100"/>
      <c r="AB2065" s="100"/>
      <c r="AC2065" s="100"/>
      <c r="AD2065" s="100"/>
      <c r="AE2065" s="100"/>
      <c r="AG2065" s="101"/>
      <c r="AN2065" s="100"/>
      <c r="AO2065" s="100"/>
      <c r="AP2065" s="100"/>
      <c r="AQ2065" s="100"/>
      <c r="AR2065" s="100"/>
      <c r="AS2065" s="100"/>
      <c r="AT2065" s="100"/>
      <c r="AU2065" s="100"/>
    </row>
    <row r="2066" spans="27:47">
      <c r="AA2066" s="100"/>
      <c r="AB2066" s="100"/>
      <c r="AC2066" s="100"/>
      <c r="AD2066" s="100"/>
      <c r="AE2066" s="100"/>
      <c r="AG2066" s="101"/>
      <c r="AN2066" s="100"/>
      <c r="AO2066" s="100"/>
      <c r="AP2066" s="100"/>
      <c r="AQ2066" s="100"/>
      <c r="AR2066" s="100"/>
      <c r="AS2066" s="100"/>
      <c r="AT2066" s="100"/>
      <c r="AU2066" s="100"/>
    </row>
    <row r="2067" spans="27:47">
      <c r="AA2067" s="100"/>
      <c r="AB2067" s="100"/>
      <c r="AC2067" s="100"/>
      <c r="AD2067" s="100"/>
      <c r="AE2067" s="100"/>
      <c r="AG2067" s="101"/>
      <c r="AN2067" s="100"/>
      <c r="AO2067" s="100"/>
      <c r="AP2067" s="100"/>
      <c r="AQ2067" s="100"/>
      <c r="AR2067" s="100"/>
      <c r="AS2067" s="100"/>
      <c r="AT2067" s="100"/>
      <c r="AU2067" s="100"/>
    </row>
    <row r="2068" spans="27:47">
      <c r="AA2068" s="100"/>
      <c r="AB2068" s="100"/>
      <c r="AC2068" s="100"/>
      <c r="AD2068" s="100"/>
      <c r="AE2068" s="100"/>
      <c r="AG2068" s="101"/>
      <c r="AN2068" s="100"/>
      <c r="AO2068" s="100"/>
      <c r="AP2068" s="100"/>
      <c r="AQ2068" s="100"/>
      <c r="AR2068" s="100"/>
      <c r="AS2068" s="100"/>
      <c r="AT2068" s="100"/>
      <c r="AU2068" s="100"/>
    </row>
    <row r="2069" spans="27:47">
      <c r="AA2069" s="100"/>
      <c r="AB2069" s="100"/>
      <c r="AC2069" s="100"/>
      <c r="AD2069" s="100"/>
      <c r="AE2069" s="100"/>
      <c r="AG2069" s="101"/>
      <c r="AN2069" s="100"/>
      <c r="AO2069" s="100"/>
      <c r="AP2069" s="100"/>
      <c r="AQ2069" s="100"/>
      <c r="AR2069" s="100"/>
      <c r="AS2069" s="100"/>
      <c r="AT2069" s="100"/>
      <c r="AU2069" s="100"/>
    </row>
    <row r="2070" spans="27:47">
      <c r="AA2070" s="100"/>
      <c r="AB2070" s="100"/>
      <c r="AC2070" s="100"/>
      <c r="AD2070" s="100"/>
      <c r="AE2070" s="100"/>
      <c r="AF2070" s="103"/>
      <c r="AG2070" s="101"/>
      <c r="AN2070" s="100"/>
      <c r="AO2070" s="100"/>
      <c r="AP2070" s="100"/>
      <c r="AQ2070" s="100"/>
      <c r="AR2070" s="100"/>
      <c r="AS2070" s="100"/>
      <c r="AT2070" s="100"/>
      <c r="AU2070" s="100"/>
    </row>
    <row r="2071" spans="27:47">
      <c r="AA2071" s="100"/>
      <c r="AB2071" s="100"/>
      <c r="AC2071" s="100"/>
      <c r="AD2071" s="100"/>
      <c r="AE2071" s="100"/>
      <c r="AF2071" s="103"/>
      <c r="AG2071" s="101"/>
      <c r="AN2071" s="100"/>
      <c r="AO2071" s="100"/>
      <c r="AP2071" s="100"/>
      <c r="AQ2071" s="100"/>
      <c r="AR2071" s="100"/>
      <c r="AS2071" s="100"/>
      <c r="AT2071" s="100"/>
      <c r="AU2071" s="100"/>
    </row>
    <row r="2072" spans="27:47">
      <c r="AA2072" s="100"/>
      <c r="AB2072" s="100"/>
      <c r="AC2072" s="100"/>
      <c r="AD2072" s="100"/>
      <c r="AE2072" s="100"/>
      <c r="AF2072" s="103"/>
      <c r="AG2072" s="101"/>
      <c r="AN2072" s="100"/>
      <c r="AO2072" s="100"/>
      <c r="AP2072" s="100"/>
      <c r="AQ2072" s="100"/>
      <c r="AR2072" s="100"/>
      <c r="AS2072" s="100"/>
      <c r="AT2072" s="100"/>
      <c r="AU2072" s="100"/>
    </row>
    <row r="2073" spans="27:47">
      <c r="AA2073" s="100"/>
      <c r="AB2073" s="100"/>
      <c r="AC2073" s="100"/>
      <c r="AD2073" s="100"/>
      <c r="AE2073" s="100"/>
      <c r="AF2073" s="103"/>
      <c r="AG2073" s="101"/>
      <c r="AN2073" s="100"/>
      <c r="AO2073" s="100"/>
      <c r="AP2073" s="100"/>
      <c r="AQ2073" s="100"/>
      <c r="AR2073" s="100"/>
      <c r="AS2073" s="100"/>
      <c r="AT2073" s="100"/>
      <c r="AU2073" s="100"/>
    </row>
    <row r="2074" spans="27:47">
      <c r="AA2074" s="100"/>
      <c r="AB2074" s="100"/>
      <c r="AC2074" s="100"/>
      <c r="AD2074" s="100"/>
      <c r="AE2074" s="100"/>
      <c r="AF2074" s="103"/>
      <c r="AG2074" s="101"/>
      <c r="AN2074" s="100"/>
      <c r="AO2074" s="100"/>
      <c r="AP2074" s="100"/>
      <c r="AQ2074" s="100"/>
      <c r="AR2074" s="100"/>
      <c r="AS2074" s="100"/>
      <c r="AT2074" s="100"/>
      <c r="AU2074" s="100"/>
    </row>
    <row r="2075" spans="27:47">
      <c r="AA2075" s="100"/>
      <c r="AB2075" s="100"/>
      <c r="AC2075" s="100"/>
      <c r="AD2075" s="100"/>
      <c r="AE2075" s="100"/>
      <c r="AF2075" s="103"/>
      <c r="AG2075" s="101"/>
      <c r="AN2075" s="100"/>
      <c r="AO2075" s="100"/>
      <c r="AP2075" s="100"/>
      <c r="AQ2075" s="100"/>
      <c r="AR2075" s="100"/>
      <c r="AS2075" s="100"/>
      <c r="AT2075" s="100"/>
      <c r="AU2075" s="100"/>
    </row>
    <row r="2076" spans="27:47">
      <c r="AA2076" s="100"/>
      <c r="AB2076" s="100"/>
      <c r="AC2076" s="100"/>
      <c r="AD2076" s="100"/>
      <c r="AE2076" s="100"/>
      <c r="AF2076" s="103"/>
      <c r="AG2076" s="101"/>
      <c r="AN2076" s="100"/>
      <c r="AO2076" s="100"/>
      <c r="AP2076" s="100"/>
      <c r="AQ2076" s="100"/>
      <c r="AR2076" s="100"/>
      <c r="AS2076" s="100"/>
      <c r="AT2076" s="100"/>
      <c r="AU2076" s="100"/>
    </row>
    <row r="2077" spans="27:47">
      <c r="AA2077" s="100"/>
      <c r="AB2077" s="100"/>
      <c r="AC2077" s="100"/>
      <c r="AD2077" s="100"/>
      <c r="AE2077" s="100"/>
      <c r="AF2077" s="103"/>
      <c r="AG2077" s="101"/>
      <c r="AN2077" s="100"/>
      <c r="AO2077" s="100"/>
      <c r="AP2077" s="100"/>
      <c r="AQ2077" s="100"/>
      <c r="AR2077" s="100"/>
      <c r="AS2077" s="100"/>
      <c r="AT2077" s="100"/>
      <c r="AU2077" s="100"/>
    </row>
    <row r="2078" spans="27:47">
      <c r="AA2078" s="100"/>
      <c r="AB2078" s="100"/>
      <c r="AC2078" s="100"/>
      <c r="AD2078" s="100"/>
      <c r="AE2078" s="100"/>
      <c r="AF2078" s="103"/>
      <c r="AG2078" s="101"/>
      <c r="AN2078" s="100"/>
      <c r="AO2078" s="100"/>
      <c r="AP2078" s="100"/>
      <c r="AQ2078" s="100"/>
      <c r="AR2078" s="100"/>
      <c r="AS2078" s="100"/>
      <c r="AT2078" s="100"/>
      <c r="AU2078" s="100"/>
    </row>
    <row r="2079" spans="27:47">
      <c r="AA2079" s="100"/>
      <c r="AB2079" s="100"/>
      <c r="AC2079" s="100"/>
      <c r="AD2079" s="100"/>
      <c r="AE2079" s="100"/>
      <c r="AF2079" s="103"/>
      <c r="AG2079" s="101"/>
      <c r="AN2079" s="100"/>
      <c r="AO2079" s="100"/>
      <c r="AP2079" s="100"/>
      <c r="AQ2079" s="100"/>
      <c r="AR2079" s="100"/>
      <c r="AS2079" s="100"/>
      <c r="AT2079" s="100"/>
      <c r="AU2079" s="100"/>
    </row>
    <row r="2080" spans="27:47">
      <c r="AA2080" s="100"/>
      <c r="AB2080" s="100"/>
      <c r="AC2080" s="100"/>
      <c r="AD2080" s="100"/>
      <c r="AE2080" s="100"/>
      <c r="AF2080" s="103"/>
      <c r="AG2080" s="101"/>
      <c r="AN2080" s="100"/>
      <c r="AO2080" s="100"/>
      <c r="AP2080" s="100"/>
      <c r="AQ2080" s="100"/>
      <c r="AR2080" s="100"/>
      <c r="AS2080" s="100"/>
      <c r="AT2080" s="100"/>
      <c r="AU2080" s="100"/>
    </row>
    <row r="2081" spans="27:47">
      <c r="AA2081" s="100"/>
      <c r="AB2081" s="100"/>
      <c r="AC2081" s="100"/>
      <c r="AD2081" s="100"/>
      <c r="AE2081" s="100"/>
      <c r="AF2081" s="103"/>
      <c r="AG2081" s="101"/>
      <c r="AN2081" s="100"/>
      <c r="AO2081" s="100"/>
      <c r="AP2081" s="100"/>
      <c r="AQ2081" s="100"/>
      <c r="AR2081" s="100"/>
      <c r="AS2081" s="100"/>
      <c r="AT2081" s="100"/>
      <c r="AU2081" s="100"/>
    </row>
    <row r="2082" spans="27:47">
      <c r="AA2082" s="100"/>
      <c r="AB2082" s="100"/>
      <c r="AC2082" s="100"/>
      <c r="AD2082" s="100"/>
      <c r="AE2082" s="100"/>
      <c r="AF2082" s="103"/>
      <c r="AG2082" s="101"/>
      <c r="AN2082" s="100"/>
      <c r="AO2082" s="100"/>
      <c r="AP2082" s="100"/>
      <c r="AQ2082" s="100"/>
      <c r="AR2082" s="100"/>
      <c r="AS2082" s="100"/>
      <c r="AT2082" s="100"/>
      <c r="AU2082" s="100"/>
    </row>
    <row r="2083" spans="27:47">
      <c r="AA2083" s="100"/>
      <c r="AB2083" s="100"/>
      <c r="AC2083" s="100"/>
      <c r="AD2083" s="100"/>
      <c r="AE2083" s="100"/>
      <c r="AF2083" s="103"/>
      <c r="AG2083" s="101"/>
      <c r="AN2083" s="100"/>
      <c r="AO2083" s="100"/>
      <c r="AP2083" s="100"/>
      <c r="AQ2083" s="100"/>
      <c r="AR2083" s="100"/>
      <c r="AS2083" s="100"/>
      <c r="AT2083" s="100"/>
      <c r="AU2083" s="100"/>
    </row>
    <row r="2084" spans="27:47">
      <c r="AA2084" s="100"/>
      <c r="AB2084" s="100"/>
      <c r="AC2084" s="100"/>
      <c r="AD2084" s="100"/>
      <c r="AE2084" s="100"/>
      <c r="AF2084" s="103"/>
      <c r="AG2084" s="101"/>
      <c r="AN2084" s="100"/>
      <c r="AO2084" s="100"/>
      <c r="AP2084" s="100"/>
      <c r="AQ2084" s="100"/>
      <c r="AR2084" s="100"/>
      <c r="AS2084" s="100"/>
      <c r="AT2084" s="100"/>
      <c r="AU2084" s="100"/>
    </row>
    <row r="2085" spans="27:47">
      <c r="AA2085" s="100"/>
      <c r="AB2085" s="100"/>
      <c r="AC2085" s="100"/>
      <c r="AD2085" s="100"/>
      <c r="AE2085" s="100"/>
      <c r="AF2085" s="103"/>
      <c r="AG2085" s="101"/>
      <c r="AN2085" s="100"/>
      <c r="AO2085" s="100"/>
      <c r="AP2085" s="100"/>
      <c r="AQ2085" s="100"/>
      <c r="AR2085" s="100"/>
      <c r="AS2085" s="100"/>
      <c r="AT2085" s="100"/>
      <c r="AU2085" s="100"/>
    </row>
    <row r="2086" spans="27:47">
      <c r="AA2086" s="100"/>
      <c r="AB2086" s="100"/>
      <c r="AC2086" s="100"/>
      <c r="AD2086" s="100"/>
      <c r="AE2086" s="100"/>
      <c r="AF2086" s="103"/>
      <c r="AG2086" s="101"/>
      <c r="AN2086" s="100"/>
      <c r="AO2086" s="100"/>
      <c r="AP2086" s="100"/>
      <c r="AQ2086" s="100"/>
      <c r="AR2086" s="100"/>
      <c r="AS2086" s="100"/>
      <c r="AT2086" s="100"/>
      <c r="AU2086" s="100"/>
    </row>
    <row r="2087" spans="27:47">
      <c r="AA2087" s="100"/>
      <c r="AB2087" s="100"/>
      <c r="AC2087" s="100"/>
      <c r="AD2087" s="100"/>
      <c r="AE2087" s="100"/>
      <c r="AF2087" s="103"/>
      <c r="AG2087" s="101"/>
      <c r="AN2087" s="100"/>
      <c r="AO2087" s="100"/>
      <c r="AP2087" s="100"/>
      <c r="AQ2087" s="100"/>
      <c r="AR2087" s="100"/>
      <c r="AS2087" s="100"/>
      <c r="AT2087" s="100"/>
      <c r="AU2087" s="100"/>
    </row>
    <row r="2088" spans="27:47">
      <c r="AA2088" s="100"/>
      <c r="AB2088" s="100"/>
      <c r="AC2088" s="100"/>
      <c r="AD2088" s="100"/>
      <c r="AE2088" s="100"/>
      <c r="AF2088" s="103"/>
      <c r="AG2088" s="101"/>
      <c r="AN2088" s="100"/>
      <c r="AO2088" s="100"/>
      <c r="AP2088" s="100"/>
      <c r="AQ2088" s="100"/>
      <c r="AR2088" s="100"/>
      <c r="AS2088" s="100"/>
      <c r="AT2088" s="100"/>
      <c r="AU2088" s="100"/>
    </row>
    <row r="2089" spans="27:47">
      <c r="AA2089" s="100"/>
      <c r="AB2089" s="100"/>
      <c r="AC2089" s="100"/>
      <c r="AD2089" s="100"/>
      <c r="AE2089" s="100"/>
      <c r="AF2089" s="103"/>
      <c r="AG2089" s="101"/>
      <c r="AN2089" s="100"/>
      <c r="AO2089" s="100"/>
      <c r="AP2089" s="100"/>
      <c r="AQ2089" s="100"/>
      <c r="AR2089" s="100"/>
      <c r="AS2089" s="100"/>
      <c r="AT2089" s="100"/>
      <c r="AU2089" s="100"/>
    </row>
    <row r="2090" spans="27:47">
      <c r="AA2090" s="100"/>
      <c r="AB2090" s="100"/>
      <c r="AC2090" s="100"/>
      <c r="AD2090" s="100"/>
      <c r="AE2090" s="100"/>
      <c r="AF2090" s="103"/>
      <c r="AG2090" s="101"/>
      <c r="AN2090" s="100"/>
      <c r="AO2090" s="100"/>
      <c r="AP2090" s="100"/>
      <c r="AQ2090" s="100"/>
      <c r="AR2090" s="100"/>
      <c r="AS2090" s="100"/>
      <c r="AT2090" s="100"/>
      <c r="AU2090" s="100"/>
    </row>
    <row r="2091" spans="27:47">
      <c r="AA2091" s="100"/>
      <c r="AB2091" s="100"/>
      <c r="AC2091" s="100"/>
      <c r="AD2091" s="100"/>
      <c r="AE2091" s="100"/>
      <c r="AF2091" s="103"/>
      <c r="AG2091" s="101"/>
      <c r="AN2091" s="100"/>
      <c r="AO2091" s="100"/>
      <c r="AP2091" s="100"/>
      <c r="AQ2091" s="100"/>
      <c r="AR2091" s="100"/>
      <c r="AS2091" s="100"/>
      <c r="AT2091" s="100"/>
      <c r="AU2091" s="100"/>
    </row>
    <row r="2092" spans="27:47">
      <c r="AA2092" s="100"/>
      <c r="AB2092" s="100"/>
      <c r="AC2092" s="100"/>
      <c r="AD2092" s="100"/>
      <c r="AE2092" s="100"/>
      <c r="AF2092" s="103"/>
      <c r="AG2092" s="101"/>
      <c r="AN2092" s="100"/>
      <c r="AO2092" s="100"/>
      <c r="AP2092" s="100"/>
      <c r="AQ2092" s="100"/>
      <c r="AR2092" s="100"/>
      <c r="AS2092" s="100"/>
      <c r="AT2092" s="100"/>
      <c r="AU2092" s="100"/>
    </row>
    <row r="2093" spans="27:47">
      <c r="AA2093" s="100"/>
      <c r="AB2093" s="100"/>
      <c r="AC2093" s="100"/>
      <c r="AD2093" s="100"/>
      <c r="AE2093" s="100"/>
      <c r="AF2093" s="103"/>
      <c r="AG2093" s="101"/>
      <c r="AN2093" s="100"/>
      <c r="AO2093" s="100"/>
      <c r="AP2093" s="100"/>
      <c r="AQ2093" s="100"/>
      <c r="AR2093" s="100"/>
      <c r="AS2093" s="100"/>
      <c r="AT2093" s="100"/>
      <c r="AU2093" s="100"/>
    </row>
    <row r="2094" spans="27:47">
      <c r="AA2094" s="100"/>
      <c r="AB2094" s="100"/>
      <c r="AC2094" s="100"/>
      <c r="AD2094" s="100"/>
      <c r="AE2094" s="100"/>
      <c r="AF2094" s="103"/>
      <c r="AG2094" s="101"/>
      <c r="AN2094" s="100"/>
      <c r="AO2094" s="100"/>
      <c r="AP2094" s="100"/>
      <c r="AQ2094" s="100"/>
      <c r="AR2094" s="100"/>
      <c r="AS2094" s="100"/>
      <c r="AT2094" s="100"/>
      <c r="AU2094" s="100"/>
    </row>
    <row r="2095" spans="27:47">
      <c r="AA2095" s="100"/>
      <c r="AB2095" s="100"/>
      <c r="AC2095" s="100"/>
      <c r="AD2095" s="100"/>
      <c r="AE2095" s="100"/>
      <c r="AF2095" s="103"/>
      <c r="AG2095" s="101"/>
      <c r="AN2095" s="100"/>
      <c r="AO2095" s="100"/>
      <c r="AP2095" s="100"/>
      <c r="AQ2095" s="100"/>
      <c r="AR2095" s="100"/>
      <c r="AS2095" s="100"/>
      <c r="AT2095" s="100"/>
      <c r="AU2095" s="100"/>
    </row>
    <row r="2096" spans="27:47">
      <c r="AA2096" s="100"/>
      <c r="AB2096" s="100"/>
      <c r="AC2096" s="100"/>
      <c r="AD2096" s="100"/>
      <c r="AE2096" s="100"/>
      <c r="AF2096" s="103"/>
      <c r="AG2096" s="101"/>
      <c r="AN2096" s="100"/>
      <c r="AO2096" s="100"/>
      <c r="AP2096" s="100"/>
      <c r="AQ2096" s="100"/>
      <c r="AR2096" s="100"/>
      <c r="AS2096" s="100"/>
      <c r="AT2096" s="100"/>
      <c r="AU2096" s="100"/>
    </row>
    <row r="2097" spans="27:47">
      <c r="AA2097" s="100"/>
      <c r="AB2097" s="100"/>
      <c r="AC2097" s="100"/>
      <c r="AD2097" s="100"/>
      <c r="AE2097" s="100"/>
      <c r="AF2097" s="103"/>
      <c r="AG2097" s="101"/>
      <c r="AN2097" s="100"/>
      <c r="AO2097" s="100"/>
      <c r="AP2097" s="100"/>
      <c r="AQ2097" s="100"/>
      <c r="AR2097" s="100"/>
      <c r="AS2097" s="100"/>
      <c r="AT2097" s="100"/>
      <c r="AU2097" s="100"/>
    </row>
    <row r="2098" spans="27:47">
      <c r="AA2098" s="100"/>
      <c r="AB2098" s="100"/>
      <c r="AC2098" s="100"/>
      <c r="AD2098" s="100"/>
      <c r="AE2098" s="100"/>
      <c r="AF2098" s="103"/>
      <c r="AG2098" s="101"/>
      <c r="AN2098" s="100"/>
      <c r="AO2098" s="100"/>
      <c r="AP2098" s="100"/>
      <c r="AQ2098" s="100"/>
      <c r="AR2098" s="100"/>
      <c r="AS2098" s="100"/>
      <c r="AT2098" s="100"/>
      <c r="AU2098" s="100"/>
    </row>
    <row r="2099" spans="27:47">
      <c r="AA2099" s="100"/>
      <c r="AB2099" s="100"/>
      <c r="AC2099" s="100"/>
      <c r="AD2099" s="100"/>
      <c r="AE2099" s="100"/>
      <c r="AF2099" s="103"/>
      <c r="AG2099" s="101"/>
      <c r="AN2099" s="100"/>
      <c r="AO2099" s="100"/>
      <c r="AP2099" s="100"/>
      <c r="AQ2099" s="100"/>
      <c r="AR2099" s="100"/>
      <c r="AS2099" s="100"/>
      <c r="AT2099" s="100"/>
      <c r="AU2099" s="100"/>
    </row>
    <row r="2100" spans="27:47">
      <c r="AA2100" s="100"/>
      <c r="AB2100" s="100"/>
      <c r="AC2100" s="100"/>
      <c r="AD2100" s="100"/>
      <c r="AE2100" s="100"/>
      <c r="AF2100" s="103"/>
      <c r="AG2100" s="101"/>
      <c r="AN2100" s="100"/>
      <c r="AO2100" s="100"/>
      <c r="AP2100" s="100"/>
      <c r="AQ2100" s="100"/>
      <c r="AR2100" s="100"/>
      <c r="AS2100" s="100"/>
      <c r="AT2100" s="100"/>
      <c r="AU2100" s="100"/>
    </row>
    <row r="2101" spans="27:47">
      <c r="AA2101" s="100"/>
      <c r="AB2101" s="100"/>
      <c r="AC2101" s="100"/>
      <c r="AD2101" s="100"/>
      <c r="AE2101" s="100"/>
      <c r="AF2101" s="103"/>
      <c r="AG2101" s="101"/>
      <c r="AN2101" s="100"/>
      <c r="AO2101" s="100"/>
      <c r="AP2101" s="100"/>
      <c r="AQ2101" s="100"/>
      <c r="AR2101" s="100"/>
      <c r="AS2101" s="100"/>
      <c r="AT2101" s="100"/>
      <c r="AU2101" s="100"/>
    </row>
    <row r="2102" spans="27:47">
      <c r="AA2102" s="100"/>
      <c r="AB2102" s="100"/>
      <c r="AC2102" s="100"/>
      <c r="AD2102" s="100"/>
      <c r="AE2102" s="100"/>
      <c r="AF2102" s="103"/>
      <c r="AG2102" s="101"/>
      <c r="AN2102" s="100"/>
      <c r="AO2102" s="100"/>
      <c r="AP2102" s="100"/>
      <c r="AQ2102" s="100"/>
      <c r="AR2102" s="100"/>
      <c r="AS2102" s="100"/>
      <c r="AT2102" s="100"/>
      <c r="AU2102" s="100"/>
    </row>
    <row r="2103" spans="27:47">
      <c r="AA2103" s="100"/>
      <c r="AB2103" s="100"/>
      <c r="AC2103" s="100"/>
      <c r="AD2103" s="100"/>
      <c r="AE2103" s="100"/>
      <c r="AF2103" s="103"/>
      <c r="AG2103" s="101"/>
      <c r="AN2103" s="100"/>
      <c r="AO2103" s="100"/>
      <c r="AP2103" s="100"/>
      <c r="AQ2103" s="100"/>
      <c r="AR2103" s="100"/>
      <c r="AS2103" s="100"/>
      <c r="AT2103" s="100"/>
      <c r="AU2103" s="100"/>
    </row>
    <row r="2104" spans="27:47">
      <c r="AA2104" s="100"/>
      <c r="AB2104" s="100"/>
      <c r="AC2104" s="100"/>
      <c r="AD2104" s="100"/>
      <c r="AE2104" s="100"/>
      <c r="AF2104" s="103"/>
      <c r="AG2104" s="101"/>
      <c r="AN2104" s="100"/>
      <c r="AO2104" s="100"/>
      <c r="AP2104" s="100"/>
      <c r="AQ2104" s="100"/>
      <c r="AR2104" s="100"/>
      <c r="AS2104" s="100"/>
      <c r="AT2104" s="100"/>
      <c r="AU2104" s="100"/>
    </row>
    <row r="2105" spans="27:47">
      <c r="AA2105" s="100"/>
      <c r="AB2105" s="100"/>
      <c r="AC2105" s="100"/>
      <c r="AD2105" s="100"/>
      <c r="AE2105" s="100"/>
      <c r="AF2105" s="103"/>
      <c r="AG2105" s="101"/>
      <c r="AN2105" s="100"/>
      <c r="AO2105" s="100"/>
      <c r="AP2105" s="100"/>
      <c r="AQ2105" s="100"/>
      <c r="AR2105" s="100"/>
      <c r="AS2105" s="100"/>
      <c r="AT2105" s="100"/>
      <c r="AU2105" s="100"/>
    </row>
    <row r="2106" spans="27:47">
      <c r="AA2106" s="100"/>
      <c r="AB2106" s="100"/>
      <c r="AC2106" s="100"/>
      <c r="AD2106" s="100"/>
      <c r="AE2106" s="100"/>
      <c r="AF2106" s="103"/>
      <c r="AG2106" s="101"/>
      <c r="AN2106" s="100"/>
      <c r="AO2106" s="100"/>
      <c r="AP2106" s="100"/>
      <c r="AQ2106" s="100"/>
      <c r="AR2106" s="100"/>
      <c r="AS2106" s="100"/>
      <c r="AT2106" s="100"/>
      <c r="AU2106" s="100"/>
    </row>
    <row r="2107" spans="27:47">
      <c r="AA2107" s="100"/>
      <c r="AB2107" s="100"/>
      <c r="AC2107" s="100"/>
      <c r="AD2107" s="100"/>
      <c r="AE2107" s="100"/>
      <c r="AF2107" s="103"/>
      <c r="AG2107" s="101"/>
      <c r="AN2107" s="100"/>
      <c r="AO2107" s="100"/>
      <c r="AP2107" s="100"/>
      <c r="AQ2107" s="100"/>
      <c r="AR2107" s="100"/>
      <c r="AS2107" s="100"/>
      <c r="AT2107" s="100"/>
      <c r="AU2107" s="100"/>
    </row>
    <row r="2108" spans="27:47">
      <c r="AA2108" s="100"/>
      <c r="AB2108" s="100"/>
      <c r="AC2108" s="100"/>
      <c r="AD2108" s="100"/>
      <c r="AE2108" s="100"/>
      <c r="AF2108" s="103"/>
      <c r="AG2108" s="101"/>
      <c r="AN2108" s="100"/>
      <c r="AO2108" s="100"/>
      <c r="AP2108" s="100"/>
      <c r="AQ2108" s="100"/>
      <c r="AR2108" s="100"/>
      <c r="AS2108" s="100"/>
      <c r="AT2108" s="100"/>
      <c r="AU2108" s="100"/>
    </row>
    <row r="2109" spans="27:47">
      <c r="AA2109" s="100"/>
      <c r="AB2109" s="100"/>
      <c r="AC2109" s="100"/>
      <c r="AD2109" s="100"/>
      <c r="AE2109" s="100"/>
      <c r="AF2109" s="103"/>
      <c r="AG2109" s="101"/>
      <c r="AN2109" s="100"/>
      <c r="AO2109" s="100"/>
      <c r="AP2109" s="100"/>
      <c r="AQ2109" s="100"/>
      <c r="AR2109" s="100"/>
      <c r="AS2109" s="100"/>
      <c r="AT2109" s="100"/>
      <c r="AU2109" s="100"/>
    </row>
    <row r="2110" spans="27:47">
      <c r="AA2110" s="100"/>
      <c r="AB2110" s="100"/>
      <c r="AC2110" s="100"/>
      <c r="AD2110" s="100"/>
      <c r="AE2110" s="100"/>
      <c r="AF2110" s="103"/>
      <c r="AG2110" s="101"/>
      <c r="AN2110" s="100"/>
      <c r="AO2110" s="100"/>
      <c r="AP2110" s="100"/>
      <c r="AQ2110" s="100"/>
      <c r="AR2110" s="100"/>
      <c r="AS2110" s="100"/>
      <c r="AT2110" s="100"/>
      <c r="AU2110" s="100"/>
    </row>
    <row r="2111" spans="27:47">
      <c r="AA2111" s="100"/>
      <c r="AB2111" s="100"/>
      <c r="AC2111" s="100"/>
      <c r="AD2111" s="100"/>
      <c r="AE2111" s="100"/>
      <c r="AF2111" s="103"/>
      <c r="AG2111" s="101"/>
      <c r="AN2111" s="100"/>
      <c r="AO2111" s="100"/>
      <c r="AP2111" s="100"/>
      <c r="AQ2111" s="100"/>
      <c r="AR2111" s="100"/>
      <c r="AS2111" s="100"/>
      <c r="AT2111" s="100"/>
      <c r="AU2111" s="100"/>
    </row>
    <row r="2112" spans="27:47">
      <c r="AA2112" s="100"/>
      <c r="AB2112" s="100"/>
      <c r="AC2112" s="100"/>
      <c r="AD2112" s="100"/>
      <c r="AE2112" s="100"/>
      <c r="AF2112" s="103"/>
      <c r="AG2112" s="101"/>
      <c r="AN2112" s="100"/>
      <c r="AO2112" s="100"/>
      <c r="AP2112" s="100"/>
      <c r="AQ2112" s="100"/>
      <c r="AR2112" s="100"/>
      <c r="AS2112" s="100"/>
      <c r="AT2112" s="100"/>
      <c r="AU2112" s="100"/>
    </row>
    <row r="2113" spans="27:47">
      <c r="AA2113" s="100"/>
      <c r="AB2113" s="100"/>
      <c r="AC2113" s="100"/>
      <c r="AD2113" s="100"/>
      <c r="AE2113" s="100"/>
      <c r="AF2113" s="103"/>
      <c r="AG2113" s="101"/>
      <c r="AN2113" s="100"/>
      <c r="AO2113" s="100"/>
      <c r="AP2113" s="100"/>
      <c r="AQ2113" s="100"/>
      <c r="AR2113" s="100"/>
      <c r="AS2113" s="100"/>
      <c r="AT2113" s="100"/>
      <c r="AU2113" s="100"/>
    </row>
    <row r="2114" spans="27:47">
      <c r="AA2114" s="100"/>
      <c r="AB2114" s="100"/>
      <c r="AC2114" s="100"/>
      <c r="AD2114" s="100"/>
      <c r="AE2114" s="100"/>
      <c r="AF2114" s="103"/>
      <c r="AG2114" s="101"/>
      <c r="AN2114" s="100"/>
      <c r="AO2114" s="100"/>
      <c r="AP2114" s="100"/>
      <c r="AQ2114" s="100"/>
      <c r="AR2114" s="100"/>
      <c r="AS2114" s="100"/>
      <c r="AT2114" s="100"/>
      <c r="AU2114" s="100"/>
    </row>
    <row r="2115" spans="27:47">
      <c r="AA2115" s="100"/>
      <c r="AB2115" s="100"/>
      <c r="AC2115" s="100"/>
      <c r="AD2115" s="100"/>
      <c r="AE2115" s="100"/>
      <c r="AF2115" s="103"/>
      <c r="AG2115" s="101"/>
      <c r="AN2115" s="100"/>
      <c r="AO2115" s="100"/>
      <c r="AP2115" s="100"/>
      <c r="AQ2115" s="100"/>
      <c r="AR2115" s="100"/>
      <c r="AS2115" s="100"/>
      <c r="AT2115" s="100"/>
      <c r="AU2115" s="100"/>
    </row>
    <row r="2116" spans="27:47">
      <c r="AA2116" s="100"/>
      <c r="AB2116" s="100"/>
      <c r="AC2116" s="100"/>
      <c r="AD2116" s="100"/>
      <c r="AE2116" s="100"/>
      <c r="AF2116" s="103"/>
      <c r="AG2116" s="101"/>
      <c r="AN2116" s="100"/>
      <c r="AO2116" s="100"/>
      <c r="AP2116" s="100"/>
      <c r="AQ2116" s="100"/>
      <c r="AR2116" s="100"/>
      <c r="AS2116" s="100"/>
      <c r="AT2116" s="100"/>
      <c r="AU2116" s="100"/>
    </row>
    <row r="2117" spans="27:47">
      <c r="AA2117" s="100"/>
      <c r="AB2117" s="100"/>
      <c r="AC2117" s="100"/>
      <c r="AD2117" s="100"/>
      <c r="AE2117" s="100"/>
      <c r="AF2117" s="103"/>
      <c r="AG2117" s="101"/>
      <c r="AN2117" s="100"/>
      <c r="AO2117" s="100"/>
      <c r="AP2117" s="100"/>
      <c r="AQ2117" s="100"/>
      <c r="AR2117" s="100"/>
      <c r="AS2117" s="100"/>
      <c r="AT2117" s="100"/>
      <c r="AU2117" s="100"/>
    </row>
    <row r="2118" spans="27:47">
      <c r="AA2118" s="100"/>
      <c r="AB2118" s="100"/>
      <c r="AC2118" s="100"/>
      <c r="AD2118" s="100"/>
      <c r="AE2118" s="100"/>
      <c r="AF2118" s="103"/>
      <c r="AG2118" s="101"/>
      <c r="AN2118" s="100"/>
      <c r="AO2118" s="100"/>
      <c r="AP2118" s="100"/>
      <c r="AQ2118" s="100"/>
      <c r="AR2118" s="100"/>
      <c r="AS2118" s="100"/>
      <c r="AT2118" s="100"/>
      <c r="AU2118" s="100"/>
    </row>
    <row r="2119" spans="27:47">
      <c r="AA2119" s="100"/>
      <c r="AB2119" s="100"/>
      <c r="AC2119" s="100"/>
      <c r="AD2119" s="100"/>
      <c r="AE2119" s="100"/>
      <c r="AF2119" s="103"/>
      <c r="AG2119" s="101"/>
      <c r="AN2119" s="100"/>
      <c r="AO2119" s="100"/>
      <c r="AP2119" s="100"/>
      <c r="AQ2119" s="100"/>
      <c r="AR2119" s="100"/>
      <c r="AS2119" s="100"/>
      <c r="AT2119" s="100"/>
      <c r="AU2119" s="100"/>
    </row>
    <row r="2120" spans="27:47">
      <c r="AA2120" s="100"/>
      <c r="AB2120" s="100"/>
      <c r="AC2120" s="100"/>
      <c r="AD2120" s="100"/>
      <c r="AE2120" s="100"/>
      <c r="AF2120" s="103"/>
      <c r="AG2120" s="101"/>
      <c r="AN2120" s="100"/>
      <c r="AO2120" s="100"/>
      <c r="AP2120" s="100"/>
      <c r="AQ2120" s="100"/>
      <c r="AR2120" s="100"/>
      <c r="AS2120" s="100"/>
      <c r="AT2120" s="100"/>
      <c r="AU2120" s="100"/>
    </row>
    <row r="2121" spans="27:47">
      <c r="AA2121" s="100"/>
      <c r="AB2121" s="100"/>
      <c r="AC2121" s="100"/>
      <c r="AD2121" s="100"/>
      <c r="AE2121" s="100"/>
      <c r="AF2121" s="103"/>
      <c r="AG2121" s="101"/>
      <c r="AN2121" s="100"/>
      <c r="AO2121" s="100"/>
      <c r="AP2121" s="100"/>
      <c r="AQ2121" s="100"/>
      <c r="AR2121" s="100"/>
      <c r="AS2121" s="100"/>
      <c r="AT2121" s="100"/>
      <c r="AU2121" s="100"/>
    </row>
    <row r="2122" spans="27:47">
      <c r="AA2122" s="100"/>
      <c r="AB2122" s="100"/>
      <c r="AC2122" s="100"/>
      <c r="AD2122" s="100"/>
      <c r="AE2122" s="100"/>
      <c r="AF2122" s="103"/>
      <c r="AG2122" s="101"/>
      <c r="AN2122" s="100"/>
      <c r="AO2122" s="100"/>
      <c r="AP2122" s="100"/>
      <c r="AQ2122" s="100"/>
      <c r="AR2122" s="100"/>
      <c r="AS2122" s="100"/>
      <c r="AT2122" s="100"/>
      <c r="AU2122" s="100"/>
    </row>
    <row r="2123" spans="27:47">
      <c r="AA2123" s="100"/>
      <c r="AB2123" s="100"/>
      <c r="AC2123" s="100"/>
      <c r="AD2123" s="100"/>
      <c r="AE2123" s="100"/>
      <c r="AF2123" s="103"/>
      <c r="AG2123" s="101"/>
      <c r="AN2123" s="100"/>
      <c r="AO2123" s="100"/>
      <c r="AP2123" s="100"/>
      <c r="AQ2123" s="100"/>
      <c r="AR2123" s="100"/>
      <c r="AS2123" s="100"/>
      <c r="AT2123" s="100"/>
      <c r="AU2123" s="100"/>
    </row>
    <row r="2124" spans="27:47">
      <c r="AA2124" s="100"/>
      <c r="AB2124" s="100"/>
      <c r="AC2124" s="100"/>
      <c r="AD2124" s="100"/>
      <c r="AE2124" s="100"/>
      <c r="AF2124" s="103"/>
      <c r="AG2124" s="101"/>
      <c r="AN2124" s="100"/>
      <c r="AO2124" s="100"/>
      <c r="AP2124" s="100"/>
      <c r="AQ2124" s="100"/>
      <c r="AR2124" s="100"/>
      <c r="AS2124" s="100"/>
      <c r="AT2124" s="100"/>
      <c r="AU2124" s="100"/>
    </row>
    <row r="2125" spans="27:47">
      <c r="AA2125" s="100"/>
      <c r="AB2125" s="100"/>
      <c r="AC2125" s="100"/>
      <c r="AD2125" s="100"/>
      <c r="AE2125" s="100"/>
      <c r="AF2125" s="103"/>
      <c r="AG2125" s="101"/>
      <c r="AN2125" s="100"/>
      <c r="AO2125" s="100"/>
      <c r="AP2125" s="100"/>
      <c r="AQ2125" s="100"/>
      <c r="AR2125" s="100"/>
      <c r="AS2125" s="100"/>
      <c r="AT2125" s="100"/>
      <c r="AU2125" s="100"/>
    </row>
    <row r="2126" spans="27:47">
      <c r="AA2126" s="100"/>
      <c r="AB2126" s="100"/>
      <c r="AC2126" s="100"/>
      <c r="AD2126" s="100"/>
      <c r="AE2126" s="100"/>
      <c r="AF2126" s="103"/>
      <c r="AG2126" s="101"/>
      <c r="AN2126" s="100"/>
      <c r="AO2126" s="100"/>
      <c r="AP2126" s="100"/>
      <c r="AQ2126" s="100"/>
      <c r="AR2126" s="100"/>
      <c r="AS2126" s="100"/>
      <c r="AT2126" s="100"/>
      <c r="AU2126" s="100"/>
    </row>
    <row r="2127" spans="27:47">
      <c r="AA2127" s="100"/>
      <c r="AB2127" s="100"/>
      <c r="AC2127" s="100"/>
      <c r="AD2127" s="100"/>
      <c r="AE2127" s="100"/>
      <c r="AF2127" s="103"/>
      <c r="AG2127" s="101"/>
      <c r="AN2127" s="100"/>
      <c r="AO2127" s="100"/>
      <c r="AP2127" s="100"/>
      <c r="AQ2127" s="100"/>
      <c r="AR2127" s="100"/>
      <c r="AS2127" s="100"/>
      <c r="AT2127" s="100"/>
      <c r="AU2127" s="100"/>
    </row>
    <row r="2128" spans="27:47">
      <c r="AA2128" s="100"/>
      <c r="AB2128" s="100"/>
      <c r="AC2128" s="100"/>
      <c r="AD2128" s="100"/>
      <c r="AE2128" s="100"/>
      <c r="AF2128" s="103"/>
      <c r="AG2128" s="101"/>
      <c r="AN2128" s="100"/>
      <c r="AO2128" s="100"/>
      <c r="AP2128" s="100"/>
      <c r="AQ2128" s="100"/>
      <c r="AR2128" s="100"/>
      <c r="AS2128" s="100"/>
      <c r="AT2128" s="100"/>
      <c r="AU2128" s="100"/>
    </row>
    <row r="2129" spans="27:47">
      <c r="AA2129" s="100"/>
      <c r="AB2129" s="100"/>
      <c r="AC2129" s="100"/>
      <c r="AD2129" s="100"/>
      <c r="AE2129" s="100"/>
      <c r="AF2129" s="103"/>
      <c r="AG2129" s="101"/>
      <c r="AN2129" s="100"/>
      <c r="AO2129" s="100"/>
      <c r="AP2129" s="100"/>
      <c r="AQ2129" s="100"/>
      <c r="AR2129" s="100"/>
      <c r="AS2129" s="100"/>
      <c r="AT2129" s="100"/>
      <c r="AU2129" s="100"/>
    </row>
    <row r="2130" spans="27:47">
      <c r="AA2130" s="100"/>
      <c r="AB2130" s="100"/>
      <c r="AC2130" s="100"/>
      <c r="AD2130" s="100"/>
      <c r="AE2130" s="100"/>
      <c r="AF2130" s="103"/>
      <c r="AG2130" s="101"/>
      <c r="AN2130" s="100"/>
      <c r="AO2130" s="100"/>
      <c r="AP2130" s="100"/>
      <c r="AQ2130" s="100"/>
      <c r="AR2130" s="100"/>
      <c r="AS2130" s="100"/>
      <c r="AT2130" s="100"/>
      <c r="AU2130" s="100"/>
    </row>
    <row r="2131" spans="27:47">
      <c r="AA2131" s="100"/>
      <c r="AB2131" s="100"/>
      <c r="AC2131" s="100"/>
      <c r="AD2131" s="100"/>
      <c r="AE2131" s="100"/>
      <c r="AF2131" s="103"/>
      <c r="AG2131" s="101"/>
      <c r="AN2131" s="100"/>
      <c r="AO2131" s="100"/>
      <c r="AP2131" s="100"/>
      <c r="AQ2131" s="100"/>
      <c r="AR2131" s="100"/>
      <c r="AS2131" s="100"/>
      <c r="AT2131" s="100"/>
      <c r="AU2131" s="100"/>
    </row>
    <row r="2132" spans="27:47">
      <c r="AA2132" s="100"/>
      <c r="AB2132" s="100"/>
      <c r="AC2132" s="100"/>
      <c r="AD2132" s="100"/>
      <c r="AE2132" s="100"/>
      <c r="AF2132" s="103"/>
      <c r="AG2132" s="101"/>
      <c r="AN2132" s="100"/>
      <c r="AO2132" s="100"/>
      <c r="AP2132" s="100"/>
      <c r="AQ2132" s="100"/>
      <c r="AR2132" s="100"/>
      <c r="AS2132" s="100"/>
      <c r="AT2132" s="100"/>
      <c r="AU2132" s="100"/>
    </row>
    <row r="2133" spans="27:47">
      <c r="AA2133" s="100"/>
      <c r="AB2133" s="100"/>
      <c r="AC2133" s="100"/>
      <c r="AD2133" s="100"/>
      <c r="AE2133" s="100"/>
      <c r="AF2133" s="103"/>
      <c r="AG2133" s="101"/>
      <c r="AN2133" s="100"/>
      <c r="AO2133" s="100"/>
      <c r="AP2133" s="100"/>
      <c r="AQ2133" s="100"/>
      <c r="AR2133" s="100"/>
      <c r="AS2133" s="100"/>
      <c r="AT2133" s="100"/>
      <c r="AU2133" s="100"/>
    </row>
    <row r="2134" spans="27:47">
      <c r="AA2134" s="100"/>
      <c r="AB2134" s="100"/>
      <c r="AC2134" s="100"/>
      <c r="AD2134" s="100"/>
      <c r="AE2134" s="100"/>
      <c r="AF2134" s="103"/>
      <c r="AG2134" s="101"/>
      <c r="AN2134" s="100"/>
      <c r="AO2134" s="100"/>
      <c r="AP2134" s="100"/>
      <c r="AQ2134" s="100"/>
      <c r="AR2134" s="100"/>
      <c r="AS2134" s="100"/>
      <c r="AT2134" s="100"/>
      <c r="AU2134" s="100"/>
    </row>
    <row r="2135" spans="27:47">
      <c r="AA2135" s="100"/>
      <c r="AB2135" s="100"/>
      <c r="AC2135" s="100"/>
      <c r="AD2135" s="100"/>
      <c r="AE2135" s="100"/>
      <c r="AF2135" s="103"/>
      <c r="AG2135" s="101"/>
      <c r="AN2135" s="100"/>
      <c r="AO2135" s="100"/>
      <c r="AP2135" s="100"/>
      <c r="AQ2135" s="100"/>
      <c r="AR2135" s="100"/>
      <c r="AS2135" s="100"/>
      <c r="AT2135" s="100"/>
      <c r="AU2135" s="100"/>
    </row>
    <row r="2136" spans="27:47">
      <c r="AA2136" s="100"/>
      <c r="AB2136" s="100"/>
      <c r="AC2136" s="100"/>
      <c r="AD2136" s="100"/>
      <c r="AE2136" s="100"/>
      <c r="AF2136" s="103"/>
      <c r="AG2136" s="101"/>
      <c r="AN2136" s="100"/>
      <c r="AO2136" s="100"/>
      <c r="AP2136" s="100"/>
      <c r="AQ2136" s="100"/>
      <c r="AR2136" s="100"/>
      <c r="AS2136" s="100"/>
      <c r="AT2136" s="100"/>
      <c r="AU2136" s="100"/>
    </row>
    <row r="2137" spans="27:47">
      <c r="AA2137" s="100"/>
      <c r="AB2137" s="100"/>
      <c r="AC2137" s="100"/>
      <c r="AD2137" s="100"/>
      <c r="AE2137" s="100"/>
      <c r="AF2137" s="103"/>
      <c r="AG2137" s="101"/>
      <c r="AN2137" s="100"/>
      <c r="AO2137" s="100"/>
      <c r="AP2137" s="100"/>
      <c r="AQ2137" s="100"/>
      <c r="AR2137" s="100"/>
      <c r="AS2137" s="100"/>
      <c r="AT2137" s="100"/>
      <c r="AU2137" s="100"/>
    </row>
    <row r="2138" spans="27:47">
      <c r="AA2138" s="100"/>
      <c r="AB2138" s="100"/>
      <c r="AC2138" s="100"/>
      <c r="AD2138" s="100"/>
      <c r="AE2138" s="100"/>
      <c r="AF2138" s="103"/>
      <c r="AG2138" s="101"/>
      <c r="AN2138" s="100"/>
      <c r="AO2138" s="100"/>
      <c r="AP2138" s="100"/>
      <c r="AQ2138" s="100"/>
      <c r="AR2138" s="100"/>
      <c r="AS2138" s="100"/>
      <c r="AT2138" s="100"/>
      <c r="AU2138" s="100"/>
    </row>
    <row r="2139" spans="27:47">
      <c r="AA2139" s="100"/>
      <c r="AB2139" s="100"/>
      <c r="AC2139" s="100"/>
      <c r="AD2139" s="100"/>
      <c r="AE2139" s="100"/>
      <c r="AF2139" s="103"/>
      <c r="AG2139" s="101"/>
      <c r="AN2139" s="100"/>
      <c r="AO2139" s="100"/>
      <c r="AP2139" s="100"/>
      <c r="AQ2139" s="100"/>
      <c r="AR2139" s="100"/>
      <c r="AS2139" s="100"/>
      <c r="AT2139" s="100"/>
      <c r="AU2139" s="100"/>
    </row>
    <row r="2140" spans="27:47">
      <c r="AA2140" s="100"/>
      <c r="AB2140" s="100"/>
      <c r="AC2140" s="100"/>
      <c r="AD2140" s="100"/>
      <c r="AE2140" s="100"/>
      <c r="AF2140" s="103"/>
      <c r="AG2140" s="101"/>
      <c r="AN2140" s="100"/>
      <c r="AO2140" s="100"/>
      <c r="AP2140" s="100"/>
      <c r="AQ2140" s="100"/>
      <c r="AR2140" s="100"/>
      <c r="AS2140" s="100"/>
      <c r="AT2140" s="100"/>
      <c r="AU2140" s="100"/>
    </row>
    <row r="2141" spans="27:47">
      <c r="AA2141" s="100"/>
      <c r="AB2141" s="100"/>
      <c r="AC2141" s="100"/>
      <c r="AD2141" s="100"/>
      <c r="AE2141" s="100"/>
      <c r="AF2141" s="103"/>
      <c r="AG2141" s="101"/>
      <c r="AN2141" s="100"/>
      <c r="AO2141" s="100"/>
      <c r="AP2141" s="100"/>
      <c r="AQ2141" s="100"/>
      <c r="AR2141" s="100"/>
      <c r="AS2141" s="100"/>
      <c r="AT2141" s="100"/>
      <c r="AU2141" s="100"/>
    </row>
    <row r="2142" spans="27:47">
      <c r="AA2142" s="100"/>
      <c r="AB2142" s="100"/>
      <c r="AC2142" s="100"/>
      <c r="AD2142" s="100"/>
      <c r="AE2142" s="100"/>
      <c r="AF2142" s="103"/>
      <c r="AG2142" s="101"/>
      <c r="AN2142" s="100"/>
      <c r="AO2142" s="100"/>
      <c r="AP2142" s="100"/>
      <c r="AQ2142" s="100"/>
      <c r="AR2142" s="100"/>
      <c r="AS2142" s="100"/>
      <c r="AT2142" s="100"/>
      <c r="AU2142" s="100"/>
    </row>
    <row r="2143" spans="27:47">
      <c r="AA2143" s="100"/>
      <c r="AB2143" s="100"/>
      <c r="AC2143" s="100"/>
      <c r="AD2143" s="100"/>
      <c r="AE2143" s="100"/>
      <c r="AF2143" s="103"/>
      <c r="AG2143" s="101"/>
      <c r="AN2143" s="100"/>
      <c r="AO2143" s="100"/>
      <c r="AP2143" s="100"/>
      <c r="AQ2143" s="100"/>
      <c r="AR2143" s="100"/>
      <c r="AS2143" s="100"/>
      <c r="AT2143" s="100"/>
      <c r="AU2143" s="100"/>
    </row>
    <row r="2144" spans="27:47">
      <c r="AA2144" s="100"/>
      <c r="AB2144" s="100"/>
      <c r="AC2144" s="100"/>
      <c r="AD2144" s="100"/>
      <c r="AE2144" s="100"/>
      <c r="AF2144" s="103"/>
      <c r="AG2144" s="101"/>
      <c r="AN2144" s="100"/>
      <c r="AO2144" s="100"/>
      <c r="AP2144" s="100"/>
      <c r="AQ2144" s="100"/>
      <c r="AR2144" s="100"/>
      <c r="AS2144" s="100"/>
      <c r="AT2144" s="100"/>
      <c r="AU2144" s="100"/>
    </row>
    <row r="2145" spans="27:47">
      <c r="AA2145" s="100"/>
      <c r="AB2145" s="100"/>
      <c r="AC2145" s="100"/>
      <c r="AD2145" s="100"/>
      <c r="AE2145" s="100"/>
      <c r="AF2145" s="103"/>
      <c r="AG2145" s="101"/>
      <c r="AN2145" s="100"/>
      <c r="AO2145" s="100"/>
      <c r="AP2145" s="100"/>
      <c r="AQ2145" s="100"/>
      <c r="AR2145" s="100"/>
      <c r="AS2145" s="100"/>
      <c r="AT2145" s="100"/>
      <c r="AU2145" s="100"/>
    </row>
    <row r="2146" spans="27:47">
      <c r="AA2146" s="100"/>
      <c r="AB2146" s="100"/>
      <c r="AC2146" s="100"/>
      <c r="AD2146" s="100"/>
      <c r="AE2146" s="100"/>
      <c r="AF2146" s="103"/>
      <c r="AG2146" s="101"/>
      <c r="AN2146" s="100"/>
      <c r="AO2146" s="100"/>
      <c r="AP2146" s="100"/>
      <c r="AQ2146" s="100"/>
      <c r="AR2146" s="100"/>
      <c r="AS2146" s="100"/>
      <c r="AT2146" s="100"/>
      <c r="AU2146" s="100"/>
    </row>
    <row r="2147" spans="27:47">
      <c r="AA2147" s="100"/>
      <c r="AB2147" s="100"/>
      <c r="AC2147" s="100"/>
      <c r="AD2147" s="100"/>
      <c r="AE2147" s="100"/>
      <c r="AF2147" s="103"/>
      <c r="AG2147" s="101"/>
      <c r="AN2147" s="100"/>
      <c r="AO2147" s="100"/>
      <c r="AP2147" s="100"/>
      <c r="AQ2147" s="100"/>
      <c r="AR2147" s="100"/>
      <c r="AS2147" s="100"/>
      <c r="AT2147" s="100"/>
      <c r="AU2147" s="100"/>
    </row>
    <row r="2148" spans="27:47">
      <c r="AA2148" s="100"/>
      <c r="AB2148" s="100"/>
      <c r="AC2148" s="100"/>
      <c r="AD2148" s="100"/>
      <c r="AE2148" s="100"/>
      <c r="AF2148" s="103"/>
      <c r="AG2148" s="101"/>
      <c r="AN2148" s="100"/>
      <c r="AO2148" s="100"/>
      <c r="AP2148" s="100"/>
      <c r="AQ2148" s="100"/>
      <c r="AR2148" s="100"/>
      <c r="AS2148" s="100"/>
      <c r="AT2148" s="100"/>
      <c r="AU2148" s="100"/>
    </row>
    <row r="2149" spans="27:47">
      <c r="AA2149" s="100"/>
      <c r="AB2149" s="100"/>
      <c r="AC2149" s="100"/>
      <c r="AD2149" s="100"/>
      <c r="AE2149" s="100"/>
      <c r="AF2149" s="103"/>
      <c r="AG2149" s="101"/>
      <c r="AN2149" s="100"/>
      <c r="AO2149" s="100"/>
      <c r="AP2149" s="100"/>
      <c r="AQ2149" s="100"/>
      <c r="AR2149" s="100"/>
      <c r="AS2149" s="100"/>
      <c r="AT2149" s="100"/>
      <c r="AU2149" s="100"/>
    </row>
    <row r="2150" spans="27:47">
      <c r="AA2150" s="100"/>
      <c r="AB2150" s="100"/>
      <c r="AC2150" s="100"/>
      <c r="AD2150" s="100"/>
      <c r="AE2150" s="100"/>
      <c r="AF2150" s="103"/>
      <c r="AG2150" s="101"/>
      <c r="AN2150" s="100"/>
      <c r="AO2150" s="100"/>
      <c r="AP2150" s="100"/>
      <c r="AQ2150" s="100"/>
      <c r="AR2150" s="100"/>
      <c r="AS2150" s="100"/>
      <c r="AT2150" s="100"/>
      <c r="AU2150" s="100"/>
    </row>
    <row r="2151" spans="27:47">
      <c r="AA2151" s="100"/>
      <c r="AB2151" s="100"/>
      <c r="AC2151" s="100"/>
      <c r="AD2151" s="100"/>
      <c r="AE2151" s="100"/>
      <c r="AF2151" s="103"/>
      <c r="AG2151" s="101"/>
      <c r="AN2151" s="100"/>
      <c r="AO2151" s="100"/>
      <c r="AP2151" s="100"/>
      <c r="AQ2151" s="100"/>
      <c r="AR2151" s="100"/>
      <c r="AS2151" s="100"/>
      <c r="AT2151" s="100"/>
      <c r="AU2151" s="100"/>
    </row>
    <row r="2152" spans="27:47">
      <c r="AA2152" s="100"/>
      <c r="AB2152" s="100"/>
      <c r="AC2152" s="100"/>
      <c r="AD2152" s="100"/>
      <c r="AE2152" s="100"/>
      <c r="AF2152" s="103"/>
      <c r="AG2152" s="101"/>
      <c r="AN2152" s="100"/>
      <c r="AO2152" s="100"/>
      <c r="AP2152" s="100"/>
      <c r="AQ2152" s="100"/>
      <c r="AR2152" s="100"/>
      <c r="AS2152" s="100"/>
      <c r="AT2152" s="100"/>
      <c r="AU2152" s="100"/>
    </row>
    <row r="2153" spans="27:47">
      <c r="AA2153" s="100"/>
      <c r="AB2153" s="100"/>
      <c r="AC2153" s="100"/>
      <c r="AD2153" s="100"/>
      <c r="AE2153" s="100"/>
      <c r="AF2153" s="103"/>
      <c r="AG2153" s="101"/>
      <c r="AN2153" s="100"/>
      <c r="AO2153" s="100"/>
      <c r="AP2153" s="100"/>
      <c r="AQ2153" s="100"/>
      <c r="AR2153" s="100"/>
      <c r="AS2153" s="100"/>
      <c r="AT2153" s="100"/>
      <c r="AU2153" s="100"/>
    </row>
    <row r="2154" spans="27:47">
      <c r="AA2154" s="100"/>
      <c r="AB2154" s="100"/>
      <c r="AC2154" s="100"/>
      <c r="AD2154" s="100"/>
      <c r="AE2154" s="100"/>
      <c r="AF2154" s="103"/>
      <c r="AG2154" s="101"/>
      <c r="AN2154" s="100"/>
      <c r="AO2154" s="100"/>
      <c r="AP2154" s="100"/>
      <c r="AQ2154" s="100"/>
      <c r="AR2154" s="100"/>
      <c r="AS2154" s="100"/>
      <c r="AT2154" s="100"/>
      <c r="AU2154" s="100"/>
    </row>
    <row r="2155" spans="27:47">
      <c r="AA2155" s="100"/>
      <c r="AB2155" s="100"/>
      <c r="AC2155" s="100"/>
      <c r="AD2155" s="100"/>
      <c r="AE2155" s="100"/>
      <c r="AF2155" s="103"/>
      <c r="AG2155" s="101"/>
      <c r="AN2155" s="100"/>
      <c r="AO2155" s="100"/>
      <c r="AP2155" s="100"/>
      <c r="AQ2155" s="100"/>
      <c r="AR2155" s="100"/>
      <c r="AS2155" s="100"/>
      <c r="AT2155" s="100"/>
      <c r="AU2155" s="100"/>
    </row>
    <row r="2156" spans="27:47">
      <c r="AA2156" s="100"/>
      <c r="AB2156" s="100"/>
      <c r="AC2156" s="100"/>
      <c r="AD2156" s="100"/>
      <c r="AE2156" s="100"/>
      <c r="AF2156" s="103"/>
      <c r="AG2156" s="101"/>
      <c r="AN2156" s="100"/>
      <c r="AO2156" s="100"/>
      <c r="AP2156" s="100"/>
      <c r="AQ2156" s="100"/>
      <c r="AR2156" s="100"/>
      <c r="AS2156" s="100"/>
      <c r="AT2156" s="100"/>
      <c r="AU2156" s="100"/>
    </row>
    <row r="2157" spans="27:47">
      <c r="AA2157" s="100"/>
      <c r="AB2157" s="100"/>
      <c r="AC2157" s="100"/>
      <c r="AD2157" s="100"/>
      <c r="AE2157" s="100"/>
      <c r="AF2157" s="103"/>
      <c r="AG2157" s="101"/>
      <c r="AN2157" s="100"/>
      <c r="AO2157" s="100"/>
      <c r="AP2157" s="100"/>
      <c r="AQ2157" s="100"/>
      <c r="AR2157" s="100"/>
      <c r="AS2157" s="100"/>
      <c r="AT2157" s="100"/>
      <c r="AU2157" s="100"/>
    </row>
    <row r="2158" spans="27:47">
      <c r="AA2158" s="100"/>
      <c r="AB2158" s="100"/>
      <c r="AC2158" s="100"/>
      <c r="AD2158" s="100"/>
      <c r="AE2158" s="100"/>
      <c r="AF2158" s="103"/>
      <c r="AG2158" s="101"/>
      <c r="AN2158" s="100"/>
      <c r="AO2158" s="100"/>
      <c r="AP2158" s="100"/>
      <c r="AQ2158" s="100"/>
      <c r="AR2158" s="100"/>
      <c r="AS2158" s="100"/>
      <c r="AT2158" s="100"/>
      <c r="AU2158" s="100"/>
    </row>
    <row r="2159" spans="27:47">
      <c r="AA2159" s="100"/>
      <c r="AB2159" s="100"/>
      <c r="AC2159" s="100"/>
      <c r="AD2159" s="100"/>
      <c r="AE2159" s="100"/>
      <c r="AF2159" s="103"/>
      <c r="AG2159" s="101"/>
      <c r="AN2159" s="100"/>
      <c r="AO2159" s="100"/>
      <c r="AP2159" s="100"/>
      <c r="AQ2159" s="100"/>
      <c r="AR2159" s="100"/>
      <c r="AS2159" s="100"/>
      <c r="AT2159" s="100"/>
      <c r="AU2159" s="100"/>
    </row>
    <row r="2160" spans="27:47">
      <c r="AA2160" s="100"/>
      <c r="AB2160" s="100"/>
      <c r="AC2160" s="100"/>
      <c r="AD2160" s="100"/>
      <c r="AE2160" s="100"/>
      <c r="AF2160" s="103"/>
      <c r="AG2160" s="101"/>
      <c r="AN2160" s="100"/>
      <c r="AO2160" s="100"/>
      <c r="AP2160" s="100"/>
      <c r="AQ2160" s="100"/>
      <c r="AR2160" s="100"/>
      <c r="AS2160" s="100"/>
      <c r="AT2160" s="100"/>
      <c r="AU2160" s="100"/>
    </row>
    <row r="2161" spans="27:47">
      <c r="AA2161" s="100"/>
      <c r="AB2161" s="100"/>
      <c r="AC2161" s="100"/>
      <c r="AD2161" s="100"/>
      <c r="AE2161" s="100"/>
      <c r="AF2161" s="103"/>
      <c r="AG2161" s="101"/>
      <c r="AN2161" s="100"/>
      <c r="AO2161" s="100"/>
      <c r="AP2161" s="100"/>
      <c r="AQ2161" s="100"/>
      <c r="AR2161" s="100"/>
      <c r="AS2161" s="100"/>
      <c r="AT2161" s="100"/>
      <c r="AU2161" s="100"/>
    </row>
    <row r="2162" spans="27:47">
      <c r="AA2162" s="100"/>
      <c r="AB2162" s="100"/>
      <c r="AC2162" s="100"/>
      <c r="AD2162" s="100"/>
      <c r="AE2162" s="100"/>
      <c r="AF2162" s="103"/>
      <c r="AG2162" s="101"/>
      <c r="AN2162" s="100"/>
      <c r="AO2162" s="100"/>
      <c r="AP2162" s="100"/>
      <c r="AQ2162" s="100"/>
      <c r="AR2162" s="100"/>
      <c r="AS2162" s="100"/>
      <c r="AT2162" s="100"/>
      <c r="AU2162" s="100"/>
    </row>
    <row r="2163" spans="27:47">
      <c r="AA2163" s="100"/>
      <c r="AB2163" s="100"/>
      <c r="AC2163" s="100"/>
      <c r="AD2163" s="100"/>
      <c r="AE2163" s="100"/>
      <c r="AF2163" s="103"/>
      <c r="AG2163" s="101"/>
      <c r="AN2163" s="100"/>
      <c r="AO2163" s="100"/>
      <c r="AP2163" s="100"/>
      <c r="AQ2163" s="100"/>
      <c r="AR2163" s="100"/>
      <c r="AS2163" s="100"/>
      <c r="AT2163" s="100"/>
      <c r="AU2163" s="100"/>
    </row>
    <row r="2164" spans="27:47">
      <c r="AA2164" s="100"/>
      <c r="AB2164" s="100"/>
      <c r="AC2164" s="100"/>
      <c r="AD2164" s="100"/>
      <c r="AE2164" s="100"/>
      <c r="AF2164" s="103"/>
      <c r="AG2164" s="101"/>
      <c r="AN2164" s="100"/>
      <c r="AO2164" s="100"/>
      <c r="AP2164" s="100"/>
      <c r="AQ2164" s="100"/>
      <c r="AR2164" s="100"/>
      <c r="AS2164" s="100"/>
      <c r="AT2164" s="100"/>
      <c r="AU2164" s="100"/>
    </row>
    <row r="2165" spans="27:47">
      <c r="AA2165" s="100"/>
      <c r="AB2165" s="100"/>
      <c r="AC2165" s="100"/>
      <c r="AD2165" s="100"/>
      <c r="AE2165" s="100"/>
      <c r="AF2165" s="103"/>
      <c r="AG2165" s="101"/>
      <c r="AN2165" s="100"/>
      <c r="AO2165" s="100"/>
      <c r="AP2165" s="100"/>
      <c r="AQ2165" s="100"/>
      <c r="AR2165" s="100"/>
      <c r="AS2165" s="100"/>
      <c r="AT2165" s="100"/>
      <c r="AU2165" s="100"/>
    </row>
    <row r="2166" spans="27:47">
      <c r="AA2166" s="100"/>
      <c r="AB2166" s="100"/>
      <c r="AC2166" s="100"/>
      <c r="AD2166" s="100"/>
      <c r="AE2166" s="100"/>
      <c r="AF2166" s="103"/>
      <c r="AG2166" s="101"/>
      <c r="AN2166" s="100"/>
      <c r="AO2166" s="100"/>
      <c r="AP2166" s="100"/>
      <c r="AQ2166" s="100"/>
      <c r="AR2166" s="100"/>
      <c r="AS2166" s="100"/>
      <c r="AT2166" s="100"/>
      <c r="AU2166" s="100"/>
    </row>
    <row r="2167" spans="27:47">
      <c r="AA2167" s="100"/>
      <c r="AB2167" s="100"/>
      <c r="AC2167" s="100"/>
      <c r="AD2167" s="100"/>
      <c r="AE2167" s="100"/>
      <c r="AF2167" s="103"/>
      <c r="AG2167" s="101"/>
      <c r="AN2167" s="100"/>
      <c r="AO2167" s="100"/>
      <c r="AP2167" s="100"/>
      <c r="AQ2167" s="100"/>
      <c r="AR2167" s="100"/>
      <c r="AS2167" s="100"/>
      <c r="AT2167" s="100"/>
      <c r="AU2167" s="100"/>
    </row>
    <row r="2168" spans="27:47">
      <c r="AA2168" s="100"/>
      <c r="AB2168" s="100"/>
      <c r="AC2168" s="100"/>
      <c r="AD2168" s="100"/>
      <c r="AE2168" s="100"/>
      <c r="AF2168" s="103"/>
      <c r="AG2168" s="101"/>
      <c r="AN2168" s="100"/>
      <c r="AO2168" s="100"/>
      <c r="AP2168" s="100"/>
      <c r="AQ2168" s="100"/>
      <c r="AR2168" s="100"/>
      <c r="AS2168" s="100"/>
      <c r="AT2168" s="100"/>
      <c r="AU2168" s="100"/>
    </row>
    <row r="2169" spans="27:47">
      <c r="AA2169" s="100"/>
      <c r="AB2169" s="100"/>
      <c r="AC2169" s="100"/>
      <c r="AD2169" s="100"/>
      <c r="AE2169" s="100"/>
      <c r="AF2169" s="103"/>
      <c r="AG2169" s="101"/>
      <c r="AN2169" s="100"/>
      <c r="AO2169" s="100"/>
      <c r="AP2169" s="100"/>
      <c r="AQ2169" s="100"/>
      <c r="AR2169" s="100"/>
      <c r="AS2169" s="100"/>
      <c r="AT2169" s="100"/>
      <c r="AU2169" s="100"/>
    </row>
    <row r="2170" spans="27:47">
      <c r="AA2170" s="100"/>
      <c r="AB2170" s="100"/>
      <c r="AC2170" s="100"/>
      <c r="AD2170" s="100"/>
      <c r="AE2170" s="100"/>
      <c r="AF2170" s="103"/>
      <c r="AG2170" s="101"/>
      <c r="AN2170" s="100"/>
      <c r="AO2170" s="100"/>
      <c r="AP2170" s="100"/>
      <c r="AQ2170" s="100"/>
      <c r="AR2170" s="100"/>
      <c r="AS2170" s="100"/>
      <c r="AT2170" s="100"/>
      <c r="AU2170" s="100"/>
    </row>
    <row r="2171" spans="27:47">
      <c r="AA2171" s="100"/>
      <c r="AB2171" s="100"/>
      <c r="AC2171" s="100"/>
      <c r="AD2171" s="100"/>
      <c r="AE2171" s="100"/>
      <c r="AF2171" s="103"/>
      <c r="AG2171" s="101"/>
      <c r="AN2171" s="100"/>
      <c r="AO2171" s="100"/>
      <c r="AP2171" s="100"/>
      <c r="AQ2171" s="100"/>
      <c r="AR2171" s="100"/>
      <c r="AS2171" s="100"/>
      <c r="AT2171" s="100"/>
      <c r="AU2171" s="100"/>
    </row>
    <row r="2172" spans="27:47">
      <c r="AA2172" s="100"/>
      <c r="AB2172" s="100"/>
      <c r="AC2172" s="100"/>
      <c r="AD2172" s="100"/>
      <c r="AE2172" s="100"/>
      <c r="AF2172" s="103"/>
      <c r="AG2172" s="101"/>
      <c r="AN2172" s="100"/>
      <c r="AO2172" s="100"/>
      <c r="AP2172" s="100"/>
      <c r="AQ2172" s="100"/>
      <c r="AR2172" s="100"/>
      <c r="AS2172" s="100"/>
      <c r="AT2172" s="100"/>
      <c r="AU2172" s="100"/>
    </row>
    <row r="2173" spans="27:47">
      <c r="AA2173" s="100"/>
      <c r="AB2173" s="100"/>
      <c r="AC2173" s="100"/>
      <c r="AD2173" s="100"/>
      <c r="AE2173" s="100"/>
      <c r="AF2173" s="103"/>
      <c r="AG2173" s="101"/>
      <c r="AN2173" s="100"/>
      <c r="AO2173" s="100"/>
      <c r="AP2173" s="100"/>
      <c r="AQ2173" s="100"/>
      <c r="AR2173" s="100"/>
      <c r="AS2173" s="100"/>
      <c r="AT2173" s="100"/>
      <c r="AU2173" s="100"/>
    </row>
    <row r="2174" spans="27:47">
      <c r="AA2174" s="100"/>
      <c r="AB2174" s="100"/>
      <c r="AC2174" s="100"/>
      <c r="AD2174" s="100"/>
      <c r="AE2174" s="100"/>
      <c r="AF2174" s="103"/>
      <c r="AG2174" s="101"/>
      <c r="AN2174" s="100"/>
      <c r="AO2174" s="100"/>
      <c r="AP2174" s="100"/>
      <c r="AQ2174" s="100"/>
      <c r="AR2174" s="100"/>
      <c r="AS2174" s="100"/>
      <c r="AT2174" s="100"/>
      <c r="AU2174" s="100"/>
    </row>
    <row r="2175" spans="27:47">
      <c r="AA2175" s="100"/>
      <c r="AB2175" s="100"/>
      <c r="AC2175" s="100"/>
      <c r="AD2175" s="100"/>
      <c r="AE2175" s="100"/>
      <c r="AF2175" s="103"/>
      <c r="AG2175" s="101"/>
      <c r="AN2175" s="100"/>
      <c r="AO2175" s="100"/>
      <c r="AP2175" s="100"/>
      <c r="AQ2175" s="100"/>
      <c r="AR2175" s="100"/>
      <c r="AS2175" s="100"/>
      <c r="AT2175" s="100"/>
      <c r="AU2175" s="100"/>
    </row>
    <row r="2176" spans="27:47">
      <c r="AA2176" s="100"/>
      <c r="AB2176" s="100"/>
      <c r="AC2176" s="100"/>
      <c r="AD2176" s="100"/>
      <c r="AE2176" s="100"/>
      <c r="AF2176" s="103"/>
      <c r="AG2176" s="101"/>
      <c r="AN2176" s="100"/>
      <c r="AO2176" s="100"/>
      <c r="AP2176" s="100"/>
      <c r="AQ2176" s="100"/>
      <c r="AR2176" s="100"/>
      <c r="AS2176" s="100"/>
      <c r="AT2176" s="100"/>
      <c r="AU2176" s="100"/>
    </row>
    <row r="2177" spans="27:47">
      <c r="AA2177" s="100"/>
      <c r="AB2177" s="100"/>
      <c r="AC2177" s="100"/>
      <c r="AD2177" s="100"/>
      <c r="AE2177" s="100"/>
      <c r="AF2177" s="103"/>
      <c r="AG2177" s="101"/>
      <c r="AN2177" s="100"/>
      <c r="AO2177" s="100"/>
      <c r="AP2177" s="100"/>
      <c r="AQ2177" s="100"/>
      <c r="AR2177" s="100"/>
      <c r="AS2177" s="100"/>
      <c r="AT2177" s="100"/>
      <c r="AU2177" s="100"/>
    </row>
    <row r="2178" spans="27:47">
      <c r="AA2178" s="100"/>
      <c r="AB2178" s="100"/>
      <c r="AC2178" s="100"/>
      <c r="AD2178" s="100"/>
      <c r="AE2178" s="100"/>
      <c r="AF2178" s="103"/>
      <c r="AG2178" s="101"/>
      <c r="AN2178" s="100"/>
      <c r="AO2178" s="100"/>
      <c r="AP2178" s="100"/>
      <c r="AQ2178" s="100"/>
      <c r="AR2178" s="100"/>
      <c r="AS2178" s="100"/>
      <c r="AT2178" s="100"/>
      <c r="AU2178" s="100"/>
    </row>
    <row r="2179" spans="27:47">
      <c r="AA2179" s="100"/>
      <c r="AB2179" s="100"/>
      <c r="AC2179" s="100"/>
      <c r="AD2179" s="100"/>
      <c r="AE2179" s="100"/>
      <c r="AF2179" s="103"/>
      <c r="AG2179" s="101"/>
      <c r="AN2179" s="100"/>
      <c r="AO2179" s="100"/>
      <c r="AP2179" s="100"/>
      <c r="AQ2179" s="100"/>
      <c r="AR2179" s="100"/>
      <c r="AS2179" s="100"/>
      <c r="AT2179" s="100"/>
      <c r="AU2179" s="100"/>
    </row>
    <row r="2180" spans="27:47">
      <c r="AA2180" s="100"/>
      <c r="AB2180" s="100"/>
      <c r="AC2180" s="100"/>
      <c r="AD2180" s="100"/>
      <c r="AE2180" s="100"/>
      <c r="AF2180" s="103"/>
      <c r="AG2180" s="101"/>
      <c r="AN2180" s="100"/>
      <c r="AO2180" s="100"/>
      <c r="AP2180" s="100"/>
      <c r="AQ2180" s="100"/>
      <c r="AR2180" s="100"/>
      <c r="AS2180" s="100"/>
      <c r="AT2180" s="100"/>
      <c r="AU2180" s="100"/>
    </row>
    <row r="2181" spans="27:47">
      <c r="AA2181" s="100"/>
      <c r="AB2181" s="100"/>
      <c r="AC2181" s="100"/>
      <c r="AD2181" s="100"/>
      <c r="AE2181" s="100"/>
      <c r="AF2181" s="103"/>
      <c r="AG2181" s="101"/>
      <c r="AN2181" s="100"/>
      <c r="AO2181" s="100"/>
      <c r="AP2181" s="100"/>
      <c r="AQ2181" s="100"/>
      <c r="AR2181" s="100"/>
      <c r="AS2181" s="100"/>
      <c r="AT2181" s="100"/>
      <c r="AU2181" s="100"/>
    </row>
    <row r="2182" spans="27:47">
      <c r="AA2182" s="100"/>
      <c r="AB2182" s="100"/>
      <c r="AC2182" s="100"/>
      <c r="AD2182" s="100"/>
      <c r="AE2182" s="100"/>
      <c r="AF2182" s="103"/>
      <c r="AG2182" s="101"/>
      <c r="AN2182" s="100"/>
      <c r="AO2182" s="100"/>
      <c r="AP2182" s="100"/>
      <c r="AQ2182" s="100"/>
      <c r="AR2182" s="100"/>
      <c r="AS2182" s="100"/>
      <c r="AT2182" s="100"/>
      <c r="AU2182" s="100"/>
    </row>
    <row r="2183" spans="27:47">
      <c r="AA2183" s="100"/>
      <c r="AB2183" s="100"/>
      <c r="AC2183" s="100"/>
      <c r="AD2183" s="100"/>
      <c r="AE2183" s="100"/>
      <c r="AF2183" s="103"/>
      <c r="AG2183" s="101"/>
      <c r="AN2183" s="100"/>
      <c r="AO2183" s="100"/>
      <c r="AP2183" s="100"/>
      <c r="AQ2183" s="100"/>
      <c r="AR2183" s="100"/>
      <c r="AS2183" s="100"/>
      <c r="AT2183" s="100"/>
      <c r="AU2183" s="100"/>
    </row>
    <row r="2184" spans="27:47">
      <c r="AA2184" s="100"/>
      <c r="AB2184" s="100"/>
      <c r="AC2184" s="100"/>
      <c r="AD2184" s="100"/>
      <c r="AE2184" s="100"/>
      <c r="AF2184" s="103"/>
      <c r="AG2184" s="101"/>
      <c r="AN2184" s="100"/>
      <c r="AO2184" s="100"/>
      <c r="AP2184" s="100"/>
      <c r="AQ2184" s="100"/>
      <c r="AR2184" s="100"/>
      <c r="AS2184" s="100"/>
      <c r="AT2184" s="100"/>
      <c r="AU2184" s="100"/>
    </row>
    <row r="2185" spans="27:47">
      <c r="AA2185" s="100"/>
      <c r="AB2185" s="100"/>
      <c r="AC2185" s="100"/>
      <c r="AD2185" s="100"/>
      <c r="AE2185" s="100"/>
      <c r="AF2185" s="103"/>
      <c r="AG2185" s="101"/>
      <c r="AN2185" s="100"/>
      <c r="AO2185" s="100"/>
      <c r="AP2185" s="100"/>
      <c r="AQ2185" s="100"/>
      <c r="AR2185" s="100"/>
      <c r="AS2185" s="100"/>
      <c r="AT2185" s="100"/>
      <c r="AU2185" s="100"/>
    </row>
    <row r="2186" spans="27:47">
      <c r="AA2186" s="100"/>
      <c r="AB2186" s="100"/>
      <c r="AC2186" s="100"/>
      <c r="AD2186" s="100"/>
      <c r="AE2186" s="100"/>
      <c r="AF2186" s="103"/>
      <c r="AG2186" s="101"/>
      <c r="AN2186" s="100"/>
      <c r="AO2186" s="100"/>
      <c r="AP2186" s="100"/>
      <c r="AQ2186" s="100"/>
      <c r="AR2186" s="100"/>
      <c r="AS2186" s="100"/>
      <c r="AT2186" s="100"/>
      <c r="AU2186" s="100"/>
    </row>
    <row r="2187" spans="27:47">
      <c r="AA2187" s="100"/>
      <c r="AB2187" s="100"/>
      <c r="AC2187" s="100"/>
      <c r="AD2187" s="100"/>
      <c r="AE2187" s="100"/>
      <c r="AF2187" s="103"/>
      <c r="AG2187" s="101"/>
      <c r="AN2187" s="100"/>
      <c r="AO2187" s="100"/>
      <c r="AP2187" s="100"/>
      <c r="AQ2187" s="100"/>
      <c r="AR2187" s="100"/>
      <c r="AS2187" s="100"/>
      <c r="AT2187" s="100"/>
      <c r="AU2187" s="100"/>
    </row>
    <row r="2188" spans="27:47">
      <c r="AA2188" s="100"/>
      <c r="AB2188" s="100"/>
      <c r="AC2188" s="100"/>
      <c r="AD2188" s="100"/>
      <c r="AE2188" s="100"/>
      <c r="AF2188" s="103"/>
      <c r="AG2188" s="101"/>
      <c r="AN2188" s="100"/>
      <c r="AO2188" s="100"/>
      <c r="AP2188" s="100"/>
      <c r="AQ2188" s="100"/>
      <c r="AR2188" s="100"/>
      <c r="AS2188" s="100"/>
      <c r="AT2188" s="100"/>
      <c r="AU2188" s="100"/>
    </row>
    <row r="2189" spans="27:47">
      <c r="AA2189" s="100"/>
      <c r="AB2189" s="100"/>
      <c r="AC2189" s="100"/>
      <c r="AD2189" s="100"/>
      <c r="AE2189" s="100"/>
      <c r="AF2189" s="103"/>
      <c r="AG2189" s="101"/>
      <c r="AN2189" s="100"/>
      <c r="AO2189" s="100"/>
      <c r="AP2189" s="100"/>
      <c r="AQ2189" s="100"/>
      <c r="AR2189" s="100"/>
      <c r="AS2189" s="100"/>
      <c r="AT2189" s="100"/>
      <c r="AU2189" s="100"/>
    </row>
    <row r="2190" spans="27:47">
      <c r="AA2190" s="100"/>
      <c r="AB2190" s="100"/>
      <c r="AC2190" s="100"/>
      <c r="AD2190" s="100"/>
      <c r="AE2190" s="100"/>
      <c r="AF2190" s="103"/>
      <c r="AG2190" s="101"/>
      <c r="AN2190" s="100"/>
      <c r="AO2190" s="100"/>
      <c r="AP2190" s="100"/>
      <c r="AQ2190" s="100"/>
      <c r="AR2190" s="100"/>
      <c r="AS2190" s="100"/>
      <c r="AT2190" s="100"/>
      <c r="AU2190" s="100"/>
    </row>
    <row r="2191" spans="27:47">
      <c r="AA2191" s="100"/>
      <c r="AB2191" s="100"/>
      <c r="AC2191" s="100"/>
      <c r="AD2191" s="100"/>
      <c r="AE2191" s="100"/>
      <c r="AF2191" s="103"/>
      <c r="AG2191" s="101"/>
      <c r="AN2191" s="100"/>
      <c r="AO2191" s="100"/>
      <c r="AP2191" s="100"/>
      <c r="AQ2191" s="100"/>
      <c r="AR2191" s="100"/>
      <c r="AS2191" s="100"/>
      <c r="AT2191" s="100"/>
      <c r="AU2191" s="100"/>
    </row>
    <row r="2192" spans="27:47">
      <c r="AA2192" s="100"/>
      <c r="AB2192" s="100"/>
      <c r="AC2192" s="100"/>
      <c r="AD2192" s="100"/>
      <c r="AE2192" s="100"/>
      <c r="AF2192" s="103"/>
      <c r="AG2192" s="101"/>
      <c r="AN2192" s="100"/>
      <c r="AO2192" s="100"/>
      <c r="AP2192" s="100"/>
      <c r="AQ2192" s="100"/>
      <c r="AR2192" s="100"/>
      <c r="AS2192" s="100"/>
      <c r="AT2192" s="100"/>
      <c r="AU2192" s="100"/>
    </row>
    <row r="2193" spans="27:47">
      <c r="AA2193" s="100"/>
      <c r="AB2193" s="100"/>
      <c r="AC2193" s="100"/>
      <c r="AD2193" s="100"/>
      <c r="AE2193" s="100"/>
      <c r="AF2193" s="103"/>
      <c r="AG2193" s="101"/>
      <c r="AN2193" s="100"/>
      <c r="AO2193" s="100"/>
      <c r="AP2193" s="100"/>
      <c r="AQ2193" s="100"/>
      <c r="AR2193" s="100"/>
      <c r="AS2193" s="100"/>
      <c r="AT2193" s="100"/>
      <c r="AU2193" s="100"/>
    </row>
    <row r="2194" spans="27:47">
      <c r="AA2194" s="100"/>
      <c r="AB2194" s="100"/>
      <c r="AC2194" s="100"/>
      <c r="AD2194" s="100"/>
      <c r="AE2194" s="100"/>
      <c r="AF2194" s="103"/>
      <c r="AG2194" s="101"/>
      <c r="AN2194" s="100"/>
      <c r="AO2194" s="100"/>
      <c r="AP2194" s="100"/>
      <c r="AQ2194" s="100"/>
      <c r="AR2194" s="100"/>
      <c r="AS2194" s="100"/>
      <c r="AT2194" s="100"/>
      <c r="AU2194" s="100"/>
    </row>
    <row r="2195" spans="27:47">
      <c r="AA2195" s="100"/>
      <c r="AB2195" s="100"/>
      <c r="AC2195" s="100"/>
      <c r="AD2195" s="100"/>
      <c r="AE2195" s="100"/>
      <c r="AF2195" s="103"/>
      <c r="AG2195" s="101"/>
      <c r="AN2195" s="100"/>
      <c r="AO2195" s="100"/>
      <c r="AP2195" s="100"/>
      <c r="AQ2195" s="100"/>
      <c r="AR2195" s="100"/>
      <c r="AS2195" s="100"/>
      <c r="AT2195" s="100"/>
      <c r="AU2195" s="100"/>
    </row>
    <row r="2196" spans="27:47">
      <c r="AA2196" s="100"/>
      <c r="AB2196" s="100"/>
      <c r="AC2196" s="100"/>
      <c r="AD2196" s="100"/>
      <c r="AE2196" s="100"/>
      <c r="AF2196" s="103"/>
      <c r="AG2196" s="101"/>
      <c r="AN2196" s="100"/>
      <c r="AO2196" s="100"/>
      <c r="AP2196" s="100"/>
      <c r="AQ2196" s="100"/>
      <c r="AR2196" s="100"/>
      <c r="AS2196" s="100"/>
      <c r="AT2196" s="100"/>
      <c r="AU2196" s="100"/>
    </row>
    <row r="2197" spans="27:47">
      <c r="AA2197" s="100"/>
      <c r="AB2197" s="100"/>
      <c r="AC2197" s="100"/>
      <c r="AD2197" s="100"/>
      <c r="AE2197" s="100"/>
      <c r="AF2197" s="103"/>
      <c r="AG2197" s="101"/>
      <c r="AN2197" s="100"/>
      <c r="AO2197" s="100"/>
      <c r="AP2197" s="100"/>
      <c r="AQ2197" s="100"/>
      <c r="AR2197" s="100"/>
      <c r="AS2197" s="100"/>
      <c r="AT2197" s="100"/>
      <c r="AU2197" s="100"/>
    </row>
    <row r="2198" spans="27:47">
      <c r="AA2198" s="100"/>
      <c r="AB2198" s="100"/>
      <c r="AC2198" s="100"/>
      <c r="AD2198" s="100"/>
      <c r="AE2198" s="100"/>
      <c r="AF2198" s="103"/>
      <c r="AG2198" s="101"/>
      <c r="AN2198" s="100"/>
      <c r="AO2198" s="100"/>
      <c r="AP2198" s="100"/>
      <c r="AQ2198" s="100"/>
      <c r="AR2198" s="100"/>
      <c r="AS2198" s="100"/>
      <c r="AT2198" s="100"/>
      <c r="AU2198" s="100"/>
    </row>
    <row r="2199" spans="27:47">
      <c r="AA2199" s="100"/>
      <c r="AB2199" s="100"/>
      <c r="AC2199" s="100"/>
      <c r="AD2199" s="100"/>
      <c r="AE2199" s="100"/>
      <c r="AF2199" s="103"/>
      <c r="AG2199" s="101"/>
      <c r="AN2199" s="100"/>
      <c r="AO2199" s="100"/>
      <c r="AP2199" s="100"/>
      <c r="AQ2199" s="100"/>
      <c r="AR2199" s="100"/>
      <c r="AS2199" s="100"/>
      <c r="AT2199" s="100"/>
      <c r="AU2199" s="100"/>
    </row>
    <row r="2200" spans="27:47">
      <c r="AA2200" s="100"/>
      <c r="AB2200" s="100"/>
      <c r="AC2200" s="100"/>
      <c r="AD2200" s="100"/>
      <c r="AE2200" s="100"/>
      <c r="AF2200" s="103"/>
      <c r="AG2200" s="101"/>
      <c r="AN2200" s="100"/>
      <c r="AO2200" s="100"/>
      <c r="AP2200" s="100"/>
      <c r="AQ2200" s="100"/>
      <c r="AR2200" s="100"/>
      <c r="AS2200" s="100"/>
      <c r="AT2200" s="100"/>
      <c r="AU2200" s="100"/>
    </row>
    <row r="2201" spans="27:47">
      <c r="AA2201" s="100"/>
      <c r="AB2201" s="100"/>
      <c r="AC2201" s="100"/>
      <c r="AD2201" s="100"/>
      <c r="AE2201" s="100"/>
      <c r="AF2201" s="103"/>
      <c r="AG2201" s="101"/>
      <c r="AN2201" s="100"/>
      <c r="AO2201" s="100"/>
      <c r="AP2201" s="100"/>
      <c r="AQ2201" s="100"/>
      <c r="AR2201" s="100"/>
      <c r="AS2201" s="100"/>
      <c r="AT2201" s="100"/>
      <c r="AU2201" s="100"/>
    </row>
    <row r="2202" spans="27:47">
      <c r="AA2202" s="100"/>
      <c r="AB2202" s="100"/>
      <c r="AC2202" s="100"/>
      <c r="AD2202" s="100"/>
      <c r="AE2202" s="100"/>
      <c r="AF2202" s="103"/>
      <c r="AG2202" s="101"/>
      <c r="AN2202" s="100"/>
      <c r="AO2202" s="100"/>
      <c r="AP2202" s="100"/>
      <c r="AQ2202" s="100"/>
      <c r="AR2202" s="100"/>
      <c r="AS2202" s="100"/>
      <c r="AT2202" s="100"/>
      <c r="AU2202" s="100"/>
    </row>
    <row r="2203" spans="27:47">
      <c r="AA2203" s="100"/>
      <c r="AB2203" s="100"/>
      <c r="AC2203" s="100"/>
      <c r="AD2203" s="100"/>
      <c r="AE2203" s="100"/>
      <c r="AF2203" s="103"/>
      <c r="AG2203" s="101"/>
      <c r="AN2203" s="100"/>
      <c r="AO2203" s="100"/>
      <c r="AP2203" s="100"/>
      <c r="AQ2203" s="100"/>
      <c r="AR2203" s="100"/>
      <c r="AS2203" s="100"/>
      <c r="AT2203" s="100"/>
      <c r="AU2203" s="100"/>
    </row>
    <row r="2204" spans="27:47">
      <c r="AA2204" s="100"/>
      <c r="AB2204" s="100"/>
      <c r="AC2204" s="100"/>
      <c r="AD2204" s="100"/>
      <c r="AE2204" s="100"/>
      <c r="AF2204" s="103"/>
      <c r="AG2204" s="101"/>
      <c r="AN2204" s="100"/>
      <c r="AO2204" s="100"/>
      <c r="AP2204" s="100"/>
      <c r="AQ2204" s="100"/>
      <c r="AR2204" s="100"/>
      <c r="AS2204" s="100"/>
      <c r="AT2204" s="100"/>
      <c r="AU2204" s="100"/>
    </row>
    <row r="2205" spans="27:47">
      <c r="AA2205" s="100"/>
      <c r="AB2205" s="100"/>
      <c r="AC2205" s="100"/>
      <c r="AD2205" s="100"/>
      <c r="AE2205" s="100"/>
      <c r="AF2205" s="103"/>
      <c r="AG2205" s="101"/>
      <c r="AN2205" s="100"/>
      <c r="AO2205" s="100"/>
      <c r="AP2205" s="100"/>
      <c r="AQ2205" s="100"/>
      <c r="AR2205" s="100"/>
      <c r="AS2205" s="100"/>
      <c r="AT2205" s="100"/>
      <c r="AU2205" s="100"/>
    </row>
    <row r="2206" spans="27:47">
      <c r="AA2206" s="100"/>
      <c r="AB2206" s="100"/>
      <c r="AC2206" s="100"/>
      <c r="AD2206" s="100"/>
      <c r="AE2206" s="100"/>
      <c r="AF2206" s="103"/>
      <c r="AG2206" s="101"/>
      <c r="AN2206" s="100"/>
      <c r="AO2206" s="100"/>
      <c r="AP2206" s="100"/>
      <c r="AQ2206" s="100"/>
      <c r="AR2206" s="100"/>
      <c r="AS2206" s="100"/>
      <c r="AT2206" s="100"/>
      <c r="AU2206" s="100"/>
    </row>
    <row r="2207" spans="27:47">
      <c r="AA2207" s="100"/>
      <c r="AB2207" s="100"/>
      <c r="AC2207" s="100"/>
      <c r="AD2207" s="100"/>
      <c r="AE2207" s="100"/>
      <c r="AF2207" s="103"/>
      <c r="AG2207" s="101"/>
      <c r="AN2207" s="100"/>
      <c r="AO2207" s="100"/>
      <c r="AP2207" s="100"/>
      <c r="AQ2207" s="100"/>
      <c r="AR2207" s="100"/>
      <c r="AS2207" s="100"/>
      <c r="AT2207" s="100"/>
      <c r="AU2207" s="100"/>
    </row>
    <row r="2208" spans="27:47">
      <c r="AA2208" s="100"/>
      <c r="AB2208" s="100"/>
      <c r="AC2208" s="100"/>
      <c r="AD2208" s="100"/>
      <c r="AE2208" s="100"/>
      <c r="AF2208" s="103"/>
      <c r="AG2208" s="101"/>
      <c r="AN2208" s="100"/>
      <c r="AO2208" s="100"/>
      <c r="AP2208" s="100"/>
      <c r="AQ2208" s="100"/>
      <c r="AR2208" s="100"/>
      <c r="AS2208" s="100"/>
      <c r="AT2208" s="100"/>
      <c r="AU2208" s="100"/>
    </row>
    <row r="2209" spans="27:47">
      <c r="AA2209" s="100"/>
      <c r="AB2209" s="100"/>
      <c r="AC2209" s="100"/>
      <c r="AD2209" s="100"/>
      <c r="AE2209" s="100"/>
      <c r="AF2209" s="103"/>
      <c r="AG2209" s="101"/>
      <c r="AN2209" s="100"/>
      <c r="AO2209" s="100"/>
      <c r="AP2209" s="100"/>
      <c r="AQ2209" s="100"/>
      <c r="AR2209" s="100"/>
      <c r="AS2209" s="100"/>
      <c r="AT2209" s="100"/>
      <c r="AU2209" s="100"/>
    </row>
    <row r="2210" spans="27:47">
      <c r="AA2210" s="100"/>
      <c r="AB2210" s="100"/>
      <c r="AC2210" s="100"/>
      <c r="AD2210" s="100"/>
      <c r="AE2210" s="100"/>
      <c r="AF2210" s="103"/>
      <c r="AG2210" s="101"/>
      <c r="AN2210" s="100"/>
      <c r="AO2210" s="100"/>
      <c r="AP2210" s="100"/>
      <c r="AQ2210" s="100"/>
      <c r="AR2210" s="100"/>
      <c r="AS2210" s="100"/>
      <c r="AT2210" s="100"/>
      <c r="AU2210" s="100"/>
    </row>
    <row r="2211" spans="27:47">
      <c r="AA2211" s="100"/>
      <c r="AB2211" s="100"/>
      <c r="AC2211" s="100"/>
      <c r="AD2211" s="100"/>
      <c r="AE2211" s="100"/>
      <c r="AF2211" s="103"/>
      <c r="AG2211" s="101"/>
      <c r="AN2211" s="100"/>
      <c r="AO2211" s="100"/>
      <c r="AP2211" s="100"/>
      <c r="AQ2211" s="100"/>
      <c r="AR2211" s="100"/>
      <c r="AS2211" s="100"/>
      <c r="AT2211" s="100"/>
      <c r="AU2211" s="100"/>
    </row>
    <row r="2212" spans="27:47">
      <c r="AA2212" s="100"/>
      <c r="AB2212" s="100"/>
      <c r="AC2212" s="100"/>
      <c r="AD2212" s="100"/>
      <c r="AE2212" s="100"/>
      <c r="AF2212" s="103"/>
      <c r="AG2212" s="101"/>
      <c r="AN2212" s="100"/>
      <c r="AO2212" s="100"/>
      <c r="AP2212" s="100"/>
      <c r="AQ2212" s="100"/>
      <c r="AR2212" s="100"/>
      <c r="AS2212" s="100"/>
      <c r="AT2212" s="100"/>
      <c r="AU2212" s="100"/>
    </row>
    <row r="2213" spans="27:47">
      <c r="AA2213" s="100"/>
      <c r="AB2213" s="100"/>
      <c r="AC2213" s="100"/>
      <c r="AD2213" s="100"/>
      <c r="AE2213" s="100"/>
      <c r="AF2213" s="103"/>
      <c r="AG2213" s="101"/>
      <c r="AN2213" s="100"/>
      <c r="AO2213" s="100"/>
      <c r="AP2213" s="100"/>
      <c r="AQ2213" s="100"/>
      <c r="AR2213" s="100"/>
      <c r="AS2213" s="100"/>
      <c r="AT2213" s="100"/>
      <c r="AU2213" s="100"/>
    </row>
    <row r="2214" spans="27:47">
      <c r="AA2214" s="100"/>
      <c r="AB2214" s="100"/>
      <c r="AC2214" s="100"/>
      <c r="AD2214" s="100"/>
      <c r="AE2214" s="100"/>
      <c r="AF2214" s="103"/>
      <c r="AG2214" s="101"/>
      <c r="AN2214" s="100"/>
      <c r="AO2214" s="100"/>
      <c r="AP2214" s="100"/>
      <c r="AQ2214" s="100"/>
      <c r="AR2214" s="100"/>
      <c r="AS2214" s="100"/>
      <c r="AT2214" s="100"/>
      <c r="AU2214" s="100"/>
    </row>
    <row r="2215" spans="27:47">
      <c r="AA2215" s="100"/>
      <c r="AB2215" s="100"/>
      <c r="AC2215" s="100"/>
      <c r="AD2215" s="100"/>
      <c r="AE2215" s="100"/>
      <c r="AF2215" s="103"/>
      <c r="AG2215" s="101"/>
      <c r="AN2215" s="100"/>
      <c r="AO2215" s="100"/>
      <c r="AP2215" s="100"/>
      <c r="AQ2215" s="100"/>
      <c r="AR2215" s="100"/>
      <c r="AS2215" s="100"/>
      <c r="AT2215" s="100"/>
      <c r="AU2215" s="100"/>
    </row>
    <row r="2216" spans="27:47">
      <c r="AA2216" s="100"/>
      <c r="AB2216" s="100"/>
      <c r="AC2216" s="100"/>
      <c r="AD2216" s="100"/>
      <c r="AE2216" s="100"/>
      <c r="AF2216" s="103"/>
      <c r="AG2216" s="101"/>
      <c r="AN2216" s="100"/>
      <c r="AO2216" s="100"/>
      <c r="AP2216" s="100"/>
      <c r="AQ2216" s="100"/>
      <c r="AR2216" s="100"/>
      <c r="AS2216" s="100"/>
      <c r="AT2216" s="100"/>
      <c r="AU2216" s="100"/>
    </row>
    <row r="2217" spans="27:47">
      <c r="AA2217" s="100"/>
      <c r="AB2217" s="100"/>
      <c r="AC2217" s="100"/>
      <c r="AD2217" s="100"/>
      <c r="AE2217" s="100"/>
      <c r="AF2217" s="103"/>
      <c r="AG2217" s="101"/>
      <c r="AN2217" s="100"/>
      <c r="AO2217" s="100"/>
      <c r="AP2217" s="100"/>
      <c r="AQ2217" s="100"/>
      <c r="AR2217" s="100"/>
      <c r="AS2217" s="100"/>
      <c r="AT2217" s="100"/>
      <c r="AU2217" s="100"/>
    </row>
    <row r="2218" spans="27:47">
      <c r="AA2218" s="100"/>
      <c r="AB2218" s="100"/>
      <c r="AC2218" s="100"/>
      <c r="AD2218" s="100"/>
      <c r="AE2218" s="100"/>
      <c r="AF2218" s="103"/>
      <c r="AG2218" s="101"/>
      <c r="AN2218" s="100"/>
      <c r="AO2218" s="100"/>
      <c r="AP2218" s="100"/>
      <c r="AQ2218" s="100"/>
      <c r="AR2218" s="100"/>
      <c r="AS2218" s="100"/>
      <c r="AT2218" s="100"/>
      <c r="AU2218" s="100"/>
    </row>
    <row r="2219" spans="27:47">
      <c r="AA2219" s="100"/>
      <c r="AB2219" s="100"/>
      <c r="AC2219" s="100"/>
      <c r="AD2219" s="100"/>
      <c r="AE2219" s="100"/>
      <c r="AF2219" s="103"/>
      <c r="AG2219" s="101"/>
      <c r="AN2219" s="100"/>
      <c r="AO2219" s="100"/>
      <c r="AP2219" s="100"/>
      <c r="AQ2219" s="100"/>
      <c r="AR2219" s="100"/>
      <c r="AS2219" s="100"/>
      <c r="AT2219" s="100"/>
      <c r="AU2219" s="100"/>
    </row>
    <row r="2220" spans="27:47">
      <c r="AA2220" s="100"/>
      <c r="AB2220" s="100"/>
      <c r="AC2220" s="100"/>
      <c r="AD2220" s="100"/>
      <c r="AE2220" s="100"/>
      <c r="AF2220" s="103"/>
      <c r="AG2220" s="101"/>
      <c r="AN2220" s="100"/>
      <c r="AO2220" s="100"/>
      <c r="AP2220" s="100"/>
      <c r="AQ2220" s="100"/>
      <c r="AR2220" s="100"/>
      <c r="AS2220" s="100"/>
      <c r="AT2220" s="100"/>
      <c r="AU2220" s="100"/>
    </row>
    <row r="2221" spans="27:47">
      <c r="AA2221" s="100"/>
      <c r="AB2221" s="100"/>
      <c r="AC2221" s="100"/>
      <c r="AD2221" s="100"/>
      <c r="AE2221" s="100"/>
      <c r="AF2221" s="103"/>
      <c r="AG2221" s="101"/>
      <c r="AN2221" s="100"/>
      <c r="AO2221" s="100"/>
      <c r="AP2221" s="100"/>
      <c r="AQ2221" s="100"/>
      <c r="AR2221" s="100"/>
      <c r="AS2221" s="100"/>
      <c r="AT2221" s="100"/>
      <c r="AU2221" s="100"/>
    </row>
    <row r="2222" spans="27:47">
      <c r="AA2222" s="100"/>
      <c r="AB2222" s="100"/>
      <c r="AC2222" s="100"/>
      <c r="AD2222" s="100"/>
      <c r="AE2222" s="100"/>
      <c r="AF2222" s="103"/>
      <c r="AG2222" s="101"/>
      <c r="AN2222" s="100"/>
      <c r="AO2222" s="100"/>
      <c r="AP2222" s="100"/>
      <c r="AQ2222" s="100"/>
      <c r="AR2222" s="100"/>
      <c r="AS2222" s="100"/>
      <c r="AT2222" s="100"/>
      <c r="AU2222" s="100"/>
    </row>
    <row r="2223" spans="27:47">
      <c r="AA2223" s="100"/>
      <c r="AB2223" s="100"/>
      <c r="AC2223" s="100"/>
      <c r="AD2223" s="100"/>
      <c r="AE2223" s="100"/>
      <c r="AF2223" s="103"/>
      <c r="AG2223" s="101"/>
      <c r="AN2223" s="100"/>
      <c r="AO2223" s="100"/>
      <c r="AP2223" s="100"/>
      <c r="AQ2223" s="100"/>
      <c r="AR2223" s="100"/>
      <c r="AS2223" s="100"/>
      <c r="AT2223" s="100"/>
      <c r="AU2223" s="100"/>
    </row>
    <row r="2224" spans="27:47">
      <c r="AA2224" s="100"/>
      <c r="AB2224" s="100"/>
      <c r="AC2224" s="100"/>
      <c r="AD2224" s="100"/>
      <c r="AE2224" s="100"/>
      <c r="AF2224" s="103"/>
      <c r="AG2224" s="101"/>
      <c r="AN2224" s="100"/>
      <c r="AO2224" s="100"/>
      <c r="AP2224" s="100"/>
      <c r="AQ2224" s="100"/>
      <c r="AR2224" s="100"/>
      <c r="AS2224" s="100"/>
      <c r="AT2224" s="100"/>
      <c r="AU2224" s="100"/>
    </row>
    <row r="2225" spans="27:47">
      <c r="AA2225" s="100"/>
      <c r="AB2225" s="100"/>
      <c r="AC2225" s="100"/>
      <c r="AD2225" s="100"/>
      <c r="AE2225" s="100"/>
      <c r="AF2225" s="103"/>
      <c r="AG2225" s="101"/>
      <c r="AN2225" s="100"/>
      <c r="AO2225" s="100"/>
      <c r="AP2225" s="100"/>
      <c r="AQ2225" s="100"/>
      <c r="AR2225" s="100"/>
      <c r="AS2225" s="100"/>
      <c r="AT2225" s="100"/>
      <c r="AU2225" s="100"/>
    </row>
    <row r="2226" spans="27:47">
      <c r="AA2226" s="100"/>
      <c r="AB2226" s="100"/>
      <c r="AC2226" s="100"/>
      <c r="AD2226" s="100"/>
      <c r="AE2226" s="100"/>
      <c r="AF2226" s="103"/>
      <c r="AG2226" s="101"/>
      <c r="AN2226" s="100"/>
      <c r="AO2226" s="100"/>
      <c r="AP2226" s="100"/>
      <c r="AQ2226" s="100"/>
      <c r="AR2226" s="100"/>
      <c r="AS2226" s="100"/>
      <c r="AT2226" s="100"/>
      <c r="AU2226" s="100"/>
    </row>
    <row r="2227" spans="27:47">
      <c r="AA2227" s="100"/>
      <c r="AB2227" s="100"/>
      <c r="AC2227" s="100"/>
      <c r="AD2227" s="100"/>
      <c r="AE2227" s="100"/>
      <c r="AF2227" s="103"/>
      <c r="AG2227" s="101"/>
      <c r="AN2227" s="100"/>
      <c r="AO2227" s="100"/>
      <c r="AP2227" s="100"/>
      <c r="AQ2227" s="100"/>
      <c r="AR2227" s="100"/>
      <c r="AS2227" s="100"/>
      <c r="AT2227" s="100"/>
      <c r="AU2227" s="100"/>
    </row>
    <row r="2228" spans="27:47">
      <c r="AA2228" s="100"/>
      <c r="AB2228" s="100"/>
      <c r="AC2228" s="100"/>
      <c r="AD2228" s="100"/>
      <c r="AE2228" s="100"/>
      <c r="AF2228" s="103"/>
      <c r="AG2228" s="101"/>
      <c r="AN2228" s="100"/>
      <c r="AO2228" s="100"/>
      <c r="AP2228" s="100"/>
      <c r="AQ2228" s="100"/>
      <c r="AR2228" s="100"/>
      <c r="AS2228" s="100"/>
      <c r="AT2228" s="100"/>
      <c r="AU2228" s="100"/>
    </row>
    <row r="2229" spans="27:47">
      <c r="AA2229" s="100"/>
      <c r="AB2229" s="100"/>
      <c r="AC2229" s="100"/>
      <c r="AD2229" s="100"/>
      <c r="AE2229" s="100"/>
      <c r="AF2229" s="103"/>
      <c r="AG2229" s="101"/>
      <c r="AN2229" s="100"/>
      <c r="AO2229" s="100"/>
      <c r="AP2229" s="100"/>
      <c r="AQ2229" s="100"/>
      <c r="AR2229" s="100"/>
      <c r="AS2229" s="100"/>
      <c r="AT2229" s="100"/>
      <c r="AU2229" s="100"/>
    </row>
    <row r="2230" spans="27:47">
      <c r="AA2230" s="100"/>
      <c r="AB2230" s="100"/>
      <c r="AC2230" s="100"/>
      <c r="AD2230" s="100"/>
      <c r="AE2230" s="100"/>
      <c r="AF2230" s="103"/>
      <c r="AG2230" s="101"/>
      <c r="AN2230" s="100"/>
      <c r="AO2230" s="100"/>
      <c r="AP2230" s="100"/>
      <c r="AQ2230" s="100"/>
      <c r="AR2230" s="100"/>
      <c r="AS2230" s="100"/>
      <c r="AT2230" s="100"/>
      <c r="AU2230" s="100"/>
    </row>
    <row r="2231" spans="27:47">
      <c r="AA2231" s="100"/>
      <c r="AB2231" s="100"/>
      <c r="AC2231" s="100"/>
      <c r="AD2231" s="100"/>
      <c r="AE2231" s="100"/>
      <c r="AF2231" s="103"/>
      <c r="AG2231" s="101"/>
      <c r="AN2231" s="100"/>
      <c r="AO2231" s="100"/>
      <c r="AP2231" s="100"/>
      <c r="AQ2231" s="100"/>
      <c r="AR2231" s="100"/>
      <c r="AS2231" s="100"/>
      <c r="AT2231" s="100"/>
      <c r="AU2231" s="100"/>
    </row>
    <row r="2232" spans="27:47">
      <c r="AA2232" s="100"/>
      <c r="AB2232" s="100"/>
      <c r="AC2232" s="100"/>
      <c r="AD2232" s="100"/>
      <c r="AE2232" s="100"/>
      <c r="AF2232" s="103"/>
      <c r="AG2232" s="101"/>
      <c r="AN2232" s="100"/>
      <c r="AO2232" s="100"/>
      <c r="AP2232" s="100"/>
      <c r="AQ2232" s="100"/>
      <c r="AR2232" s="100"/>
      <c r="AS2232" s="100"/>
      <c r="AT2232" s="100"/>
      <c r="AU2232" s="100"/>
    </row>
    <row r="2233" spans="27:47">
      <c r="AA2233" s="100"/>
      <c r="AB2233" s="100"/>
      <c r="AC2233" s="100"/>
      <c r="AD2233" s="100"/>
      <c r="AE2233" s="100"/>
      <c r="AF2233" s="103"/>
      <c r="AG2233" s="101"/>
      <c r="AN2233" s="100"/>
      <c r="AO2233" s="100"/>
      <c r="AP2233" s="100"/>
      <c r="AQ2233" s="100"/>
      <c r="AR2233" s="100"/>
      <c r="AS2233" s="100"/>
      <c r="AT2233" s="100"/>
      <c r="AU2233" s="100"/>
    </row>
    <row r="2234" spans="27:47">
      <c r="AA2234" s="100"/>
      <c r="AB2234" s="100"/>
      <c r="AC2234" s="100"/>
      <c r="AD2234" s="100"/>
      <c r="AE2234" s="100"/>
      <c r="AF2234" s="103"/>
      <c r="AG2234" s="101"/>
      <c r="AN2234" s="100"/>
      <c r="AO2234" s="100"/>
      <c r="AP2234" s="100"/>
      <c r="AQ2234" s="100"/>
      <c r="AR2234" s="100"/>
      <c r="AS2234" s="100"/>
      <c r="AT2234" s="100"/>
      <c r="AU2234" s="100"/>
    </row>
    <row r="2235" spans="27:47">
      <c r="AA2235" s="100"/>
      <c r="AB2235" s="100"/>
      <c r="AC2235" s="100"/>
      <c r="AD2235" s="100"/>
      <c r="AE2235" s="100"/>
      <c r="AF2235" s="103"/>
      <c r="AG2235" s="101"/>
      <c r="AN2235" s="100"/>
      <c r="AO2235" s="100"/>
      <c r="AP2235" s="100"/>
      <c r="AQ2235" s="100"/>
      <c r="AR2235" s="100"/>
      <c r="AS2235" s="100"/>
      <c r="AT2235" s="100"/>
      <c r="AU2235" s="100"/>
    </row>
    <row r="2236" spans="27:47">
      <c r="AA2236" s="100"/>
      <c r="AB2236" s="100"/>
      <c r="AC2236" s="100"/>
      <c r="AD2236" s="100"/>
      <c r="AE2236" s="100"/>
      <c r="AF2236" s="103"/>
      <c r="AG2236" s="101"/>
      <c r="AN2236" s="100"/>
      <c r="AO2236" s="100"/>
      <c r="AP2236" s="100"/>
      <c r="AQ2236" s="100"/>
      <c r="AR2236" s="100"/>
      <c r="AS2236" s="100"/>
      <c r="AT2236" s="100"/>
      <c r="AU2236" s="100"/>
    </row>
    <row r="2237" spans="27:47">
      <c r="AA2237" s="100"/>
      <c r="AB2237" s="100"/>
      <c r="AC2237" s="100"/>
      <c r="AD2237" s="100"/>
      <c r="AE2237" s="100"/>
      <c r="AF2237" s="103"/>
      <c r="AG2237" s="101"/>
      <c r="AN2237" s="100"/>
      <c r="AO2237" s="100"/>
      <c r="AP2237" s="100"/>
      <c r="AQ2237" s="100"/>
      <c r="AR2237" s="100"/>
      <c r="AS2237" s="100"/>
      <c r="AT2237" s="100"/>
      <c r="AU2237" s="100"/>
    </row>
    <row r="2238" spans="27:47">
      <c r="AA2238" s="100"/>
      <c r="AB2238" s="100"/>
      <c r="AC2238" s="100"/>
      <c r="AD2238" s="100"/>
      <c r="AE2238" s="100"/>
      <c r="AF2238" s="103"/>
      <c r="AG2238" s="101"/>
      <c r="AN2238" s="100"/>
      <c r="AO2238" s="100"/>
      <c r="AP2238" s="100"/>
      <c r="AQ2238" s="100"/>
      <c r="AR2238" s="100"/>
      <c r="AS2238" s="100"/>
      <c r="AT2238" s="100"/>
      <c r="AU2238" s="100"/>
    </row>
    <row r="2239" spans="27:47">
      <c r="AA2239" s="100"/>
      <c r="AB2239" s="100"/>
      <c r="AC2239" s="100"/>
      <c r="AD2239" s="100"/>
      <c r="AE2239" s="100"/>
      <c r="AF2239" s="103"/>
      <c r="AG2239" s="101"/>
      <c r="AN2239" s="100"/>
      <c r="AO2239" s="100"/>
      <c r="AP2239" s="100"/>
      <c r="AQ2239" s="100"/>
      <c r="AR2239" s="100"/>
      <c r="AS2239" s="100"/>
      <c r="AT2239" s="100"/>
      <c r="AU2239" s="100"/>
    </row>
    <row r="2240" spans="27:47">
      <c r="AA2240" s="100"/>
      <c r="AB2240" s="100"/>
      <c r="AC2240" s="100"/>
      <c r="AD2240" s="100"/>
      <c r="AE2240" s="100"/>
      <c r="AF2240" s="103"/>
      <c r="AG2240" s="101"/>
      <c r="AN2240" s="100"/>
      <c r="AO2240" s="100"/>
      <c r="AP2240" s="100"/>
      <c r="AQ2240" s="100"/>
      <c r="AR2240" s="100"/>
      <c r="AS2240" s="100"/>
      <c r="AT2240" s="100"/>
      <c r="AU2240" s="100"/>
    </row>
    <row r="2241" spans="27:47">
      <c r="AA2241" s="100"/>
      <c r="AB2241" s="100"/>
      <c r="AC2241" s="100"/>
      <c r="AD2241" s="100"/>
      <c r="AE2241" s="100"/>
      <c r="AF2241" s="103"/>
      <c r="AG2241" s="101"/>
      <c r="AN2241" s="100"/>
      <c r="AO2241" s="100"/>
      <c r="AP2241" s="100"/>
      <c r="AQ2241" s="100"/>
      <c r="AR2241" s="100"/>
      <c r="AS2241" s="100"/>
      <c r="AT2241" s="100"/>
      <c r="AU2241" s="100"/>
    </row>
    <row r="2242" spans="27:47">
      <c r="AA2242" s="100"/>
      <c r="AB2242" s="100"/>
      <c r="AC2242" s="100"/>
      <c r="AD2242" s="100"/>
      <c r="AE2242" s="100"/>
      <c r="AF2242" s="103"/>
      <c r="AG2242" s="101"/>
      <c r="AN2242" s="100"/>
      <c r="AO2242" s="100"/>
      <c r="AP2242" s="100"/>
      <c r="AQ2242" s="100"/>
      <c r="AR2242" s="100"/>
      <c r="AS2242" s="100"/>
      <c r="AT2242" s="100"/>
      <c r="AU2242" s="100"/>
    </row>
    <row r="2243" spans="27:47">
      <c r="AA2243" s="100"/>
      <c r="AB2243" s="100"/>
      <c r="AC2243" s="100"/>
      <c r="AD2243" s="100"/>
      <c r="AE2243" s="100"/>
      <c r="AF2243" s="103"/>
      <c r="AG2243" s="101"/>
      <c r="AN2243" s="100"/>
      <c r="AO2243" s="100"/>
      <c r="AP2243" s="100"/>
      <c r="AQ2243" s="100"/>
      <c r="AR2243" s="100"/>
      <c r="AS2243" s="100"/>
      <c r="AT2243" s="100"/>
      <c r="AU2243" s="100"/>
    </row>
    <row r="2244" spans="27:47">
      <c r="AA2244" s="100"/>
      <c r="AB2244" s="100"/>
      <c r="AC2244" s="100"/>
      <c r="AD2244" s="100"/>
      <c r="AE2244" s="100"/>
      <c r="AF2244" s="103"/>
      <c r="AG2244" s="101"/>
      <c r="AN2244" s="100"/>
      <c r="AO2244" s="100"/>
      <c r="AP2244" s="100"/>
      <c r="AQ2244" s="100"/>
      <c r="AR2244" s="100"/>
      <c r="AS2244" s="100"/>
      <c r="AT2244" s="100"/>
      <c r="AU2244" s="100"/>
    </row>
    <row r="2245" spans="27:47">
      <c r="AA2245" s="100"/>
      <c r="AB2245" s="100"/>
      <c r="AC2245" s="100"/>
      <c r="AD2245" s="100"/>
      <c r="AE2245" s="100"/>
      <c r="AF2245" s="103"/>
      <c r="AG2245" s="101"/>
      <c r="AN2245" s="100"/>
      <c r="AO2245" s="100"/>
      <c r="AP2245" s="100"/>
      <c r="AQ2245" s="100"/>
      <c r="AR2245" s="100"/>
      <c r="AS2245" s="100"/>
      <c r="AT2245" s="100"/>
      <c r="AU2245" s="100"/>
    </row>
    <row r="2246" spans="27:47">
      <c r="AA2246" s="100"/>
      <c r="AB2246" s="100"/>
      <c r="AC2246" s="100"/>
      <c r="AD2246" s="100"/>
      <c r="AE2246" s="100"/>
      <c r="AF2246" s="103"/>
      <c r="AG2246" s="101"/>
      <c r="AN2246" s="100"/>
      <c r="AO2246" s="100"/>
      <c r="AP2246" s="100"/>
      <c r="AQ2246" s="100"/>
      <c r="AR2246" s="100"/>
      <c r="AS2246" s="100"/>
      <c r="AT2246" s="100"/>
      <c r="AU2246" s="100"/>
    </row>
    <row r="2247" spans="27:47">
      <c r="AA2247" s="100"/>
      <c r="AB2247" s="100"/>
      <c r="AC2247" s="100"/>
      <c r="AD2247" s="100"/>
      <c r="AE2247" s="100"/>
      <c r="AF2247" s="103"/>
      <c r="AG2247" s="101"/>
      <c r="AN2247" s="100"/>
      <c r="AO2247" s="100"/>
      <c r="AP2247" s="100"/>
      <c r="AQ2247" s="100"/>
      <c r="AR2247" s="100"/>
      <c r="AS2247" s="100"/>
      <c r="AT2247" s="100"/>
      <c r="AU2247" s="100"/>
    </row>
    <row r="2248" spans="27:47">
      <c r="AA2248" s="100"/>
      <c r="AB2248" s="100"/>
      <c r="AC2248" s="100"/>
      <c r="AD2248" s="100"/>
      <c r="AE2248" s="100"/>
      <c r="AF2248" s="103"/>
      <c r="AG2248" s="101"/>
      <c r="AN2248" s="100"/>
      <c r="AO2248" s="100"/>
      <c r="AP2248" s="100"/>
      <c r="AQ2248" s="100"/>
      <c r="AR2248" s="100"/>
      <c r="AS2248" s="100"/>
      <c r="AT2248" s="100"/>
      <c r="AU2248" s="100"/>
    </row>
    <row r="2249" spans="27:47">
      <c r="AA2249" s="100"/>
      <c r="AB2249" s="100"/>
      <c r="AC2249" s="100"/>
      <c r="AD2249" s="100"/>
      <c r="AE2249" s="100"/>
      <c r="AF2249" s="103"/>
      <c r="AG2249" s="101"/>
      <c r="AN2249" s="100"/>
      <c r="AO2249" s="100"/>
      <c r="AP2249" s="100"/>
      <c r="AQ2249" s="100"/>
      <c r="AR2249" s="100"/>
      <c r="AS2249" s="100"/>
      <c r="AT2249" s="100"/>
      <c r="AU2249" s="100"/>
    </row>
    <row r="2250" spans="27:47">
      <c r="AA2250" s="100"/>
      <c r="AB2250" s="100"/>
      <c r="AC2250" s="100"/>
      <c r="AD2250" s="100"/>
      <c r="AE2250" s="100"/>
      <c r="AF2250" s="103"/>
      <c r="AG2250" s="101"/>
      <c r="AN2250" s="100"/>
      <c r="AO2250" s="100"/>
      <c r="AP2250" s="100"/>
      <c r="AQ2250" s="100"/>
      <c r="AR2250" s="100"/>
      <c r="AS2250" s="100"/>
      <c r="AT2250" s="100"/>
      <c r="AU2250" s="100"/>
    </row>
    <row r="2251" spans="27:47">
      <c r="AA2251" s="100"/>
      <c r="AB2251" s="100"/>
      <c r="AC2251" s="100"/>
      <c r="AD2251" s="100"/>
      <c r="AE2251" s="100"/>
      <c r="AF2251" s="103"/>
      <c r="AG2251" s="101"/>
      <c r="AN2251" s="100"/>
      <c r="AO2251" s="100"/>
      <c r="AP2251" s="100"/>
      <c r="AQ2251" s="100"/>
      <c r="AR2251" s="100"/>
      <c r="AS2251" s="100"/>
      <c r="AT2251" s="100"/>
      <c r="AU2251" s="100"/>
    </row>
    <row r="2252" spans="27:47">
      <c r="AA2252" s="100"/>
      <c r="AB2252" s="100"/>
      <c r="AC2252" s="100"/>
      <c r="AD2252" s="100"/>
      <c r="AE2252" s="100"/>
      <c r="AF2252" s="103"/>
      <c r="AG2252" s="101"/>
      <c r="AN2252" s="100"/>
      <c r="AO2252" s="100"/>
      <c r="AP2252" s="100"/>
      <c r="AQ2252" s="100"/>
      <c r="AR2252" s="100"/>
      <c r="AS2252" s="100"/>
      <c r="AT2252" s="100"/>
      <c r="AU2252" s="100"/>
    </row>
    <row r="2253" spans="27:47">
      <c r="AA2253" s="100"/>
      <c r="AB2253" s="100"/>
      <c r="AC2253" s="100"/>
      <c r="AD2253" s="100"/>
      <c r="AE2253" s="100"/>
      <c r="AF2253" s="103"/>
      <c r="AG2253" s="101"/>
      <c r="AN2253" s="100"/>
      <c r="AO2253" s="100"/>
      <c r="AP2253" s="100"/>
      <c r="AQ2253" s="100"/>
      <c r="AR2253" s="100"/>
      <c r="AS2253" s="100"/>
      <c r="AT2253" s="100"/>
      <c r="AU2253" s="100"/>
    </row>
    <row r="2254" spans="27:47">
      <c r="AA2254" s="100"/>
      <c r="AB2254" s="100"/>
      <c r="AC2254" s="100"/>
      <c r="AD2254" s="100"/>
      <c r="AE2254" s="100"/>
      <c r="AF2254" s="103"/>
      <c r="AG2254" s="101"/>
      <c r="AN2254" s="100"/>
      <c r="AO2254" s="100"/>
      <c r="AP2254" s="100"/>
      <c r="AQ2254" s="100"/>
      <c r="AR2254" s="100"/>
      <c r="AS2254" s="100"/>
      <c r="AT2254" s="100"/>
      <c r="AU2254" s="100"/>
    </row>
    <row r="2255" spans="27:47">
      <c r="AA2255" s="100"/>
      <c r="AB2255" s="100"/>
      <c r="AC2255" s="100"/>
      <c r="AD2255" s="100"/>
      <c r="AE2255" s="100"/>
      <c r="AF2255" s="103"/>
      <c r="AG2255" s="101"/>
      <c r="AN2255" s="100"/>
      <c r="AO2255" s="100"/>
      <c r="AP2255" s="100"/>
      <c r="AQ2255" s="100"/>
      <c r="AR2255" s="100"/>
      <c r="AS2255" s="100"/>
      <c r="AT2255" s="100"/>
      <c r="AU2255" s="100"/>
    </row>
    <row r="2256" spans="27:47">
      <c r="AA2256" s="100"/>
      <c r="AB2256" s="100"/>
      <c r="AC2256" s="100"/>
      <c r="AD2256" s="100"/>
      <c r="AE2256" s="100"/>
      <c r="AF2256" s="103"/>
      <c r="AG2256" s="101"/>
      <c r="AN2256" s="100"/>
      <c r="AO2256" s="100"/>
      <c r="AP2256" s="100"/>
      <c r="AQ2256" s="100"/>
      <c r="AR2256" s="100"/>
      <c r="AS2256" s="100"/>
      <c r="AT2256" s="100"/>
      <c r="AU2256" s="100"/>
    </row>
    <row r="2257" spans="27:47">
      <c r="AA2257" s="100"/>
      <c r="AB2257" s="100"/>
      <c r="AC2257" s="100"/>
      <c r="AD2257" s="100"/>
      <c r="AE2257" s="100"/>
      <c r="AF2257" s="103"/>
      <c r="AG2257" s="101"/>
      <c r="AN2257" s="100"/>
      <c r="AO2257" s="100"/>
      <c r="AP2257" s="100"/>
      <c r="AQ2257" s="100"/>
      <c r="AR2257" s="100"/>
      <c r="AS2257" s="100"/>
      <c r="AT2257" s="100"/>
      <c r="AU2257" s="100"/>
    </row>
    <row r="2258" spans="27:47">
      <c r="AA2258" s="100"/>
      <c r="AB2258" s="100"/>
      <c r="AC2258" s="100"/>
      <c r="AD2258" s="100"/>
      <c r="AE2258" s="100"/>
      <c r="AF2258" s="103"/>
      <c r="AG2258" s="101"/>
      <c r="AN2258" s="100"/>
      <c r="AO2258" s="100"/>
      <c r="AP2258" s="100"/>
      <c r="AQ2258" s="100"/>
      <c r="AR2258" s="100"/>
      <c r="AS2258" s="100"/>
      <c r="AT2258" s="100"/>
      <c r="AU2258" s="100"/>
    </row>
    <row r="2259" spans="27:47">
      <c r="AA2259" s="100"/>
      <c r="AB2259" s="100"/>
      <c r="AC2259" s="100"/>
      <c r="AD2259" s="100"/>
      <c r="AE2259" s="100"/>
      <c r="AF2259" s="103"/>
      <c r="AG2259" s="101"/>
      <c r="AN2259" s="100"/>
      <c r="AO2259" s="100"/>
      <c r="AP2259" s="100"/>
      <c r="AQ2259" s="100"/>
      <c r="AR2259" s="100"/>
      <c r="AS2259" s="100"/>
      <c r="AT2259" s="100"/>
      <c r="AU2259" s="100"/>
    </row>
    <row r="2260" spans="27:47">
      <c r="AA2260" s="100"/>
      <c r="AB2260" s="100"/>
      <c r="AC2260" s="100"/>
      <c r="AD2260" s="100"/>
      <c r="AE2260" s="100"/>
      <c r="AF2260" s="103"/>
      <c r="AG2260" s="101"/>
      <c r="AN2260" s="100"/>
      <c r="AO2260" s="100"/>
      <c r="AP2260" s="100"/>
      <c r="AQ2260" s="100"/>
      <c r="AR2260" s="100"/>
      <c r="AS2260" s="100"/>
      <c r="AT2260" s="100"/>
      <c r="AU2260" s="100"/>
    </row>
    <row r="2261" spans="27:47">
      <c r="AA2261" s="100"/>
      <c r="AB2261" s="100"/>
      <c r="AC2261" s="100"/>
      <c r="AD2261" s="100"/>
      <c r="AE2261" s="100"/>
      <c r="AF2261" s="103"/>
      <c r="AG2261" s="101"/>
      <c r="AN2261" s="100"/>
      <c r="AO2261" s="100"/>
      <c r="AP2261" s="100"/>
      <c r="AQ2261" s="100"/>
      <c r="AR2261" s="100"/>
      <c r="AS2261" s="100"/>
      <c r="AT2261" s="100"/>
      <c r="AU2261" s="100"/>
    </row>
    <row r="2262" spans="27:47">
      <c r="AA2262" s="100"/>
      <c r="AB2262" s="100"/>
      <c r="AC2262" s="100"/>
      <c r="AD2262" s="100"/>
      <c r="AE2262" s="100"/>
      <c r="AF2262" s="103"/>
      <c r="AG2262" s="101"/>
      <c r="AN2262" s="100"/>
      <c r="AO2262" s="100"/>
      <c r="AP2262" s="100"/>
      <c r="AQ2262" s="100"/>
      <c r="AR2262" s="100"/>
      <c r="AS2262" s="100"/>
      <c r="AT2262" s="100"/>
      <c r="AU2262" s="100"/>
    </row>
    <row r="2263" spans="27:47">
      <c r="AA2263" s="100"/>
      <c r="AB2263" s="100"/>
      <c r="AC2263" s="100"/>
      <c r="AD2263" s="100"/>
      <c r="AE2263" s="100"/>
      <c r="AF2263" s="103"/>
      <c r="AG2263" s="101"/>
      <c r="AN2263" s="100"/>
      <c r="AO2263" s="100"/>
      <c r="AP2263" s="100"/>
      <c r="AQ2263" s="100"/>
      <c r="AR2263" s="100"/>
      <c r="AS2263" s="100"/>
      <c r="AT2263" s="100"/>
      <c r="AU2263" s="100"/>
    </row>
    <row r="2264" spans="27:47">
      <c r="AA2264" s="100"/>
      <c r="AB2264" s="100"/>
      <c r="AC2264" s="100"/>
      <c r="AD2264" s="100"/>
      <c r="AE2264" s="100"/>
      <c r="AF2264" s="103"/>
      <c r="AG2264" s="101"/>
      <c r="AN2264" s="100"/>
      <c r="AO2264" s="100"/>
      <c r="AP2264" s="100"/>
      <c r="AQ2264" s="100"/>
      <c r="AR2264" s="100"/>
      <c r="AS2264" s="100"/>
      <c r="AT2264" s="100"/>
      <c r="AU2264" s="100"/>
    </row>
    <row r="2265" spans="27:47">
      <c r="AA2265" s="100"/>
      <c r="AB2265" s="100"/>
      <c r="AC2265" s="100"/>
      <c r="AD2265" s="100"/>
      <c r="AE2265" s="100"/>
      <c r="AF2265" s="103"/>
      <c r="AG2265" s="101"/>
      <c r="AN2265" s="100"/>
      <c r="AO2265" s="100"/>
      <c r="AP2265" s="100"/>
      <c r="AQ2265" s="100"/>
      <c r="AR2265" s="100"/>
      <c r="AS2265" s="100"/>
      <c r="AT2265" s="100"/>
      <c r="AU2265" s="100"/>
    </row>
    <row r="2266" spans="27:47">
      <c r="AA2266" s="100"/>
      <c r="AB2266" s="100"/>
      <c r="AC2266" s="100"/>
      <c r="AD2266" s="100"/>
      <c r="AE2266" s="100"/>
      <c r="AF2266" s="103"/>
      <c r="AG2266" s="101"/>
      <c r="AN2266" s="100"/>
      <c r="AO2266" s="100"/>
      <c r="AP2266" s="100"/>
      <c r="AQ2266" s="100"/>
      <c r="AR2266" s="100"/>
      <c r="AS2266" s="100"/>
      <c r="AT2266" s="100"/>
      <c r="AU2266" s="100"/>
    </row>
    <row r="2267" spans="27:47">
      <c r="AA2267" s="100"/>
      <c r="AB2267" s="100"/>
      <c r="AC2267" s="100"/>
      <c r="AD2267" s="100"/>
      <c r="AE2267" s="100"/>
      <c r="AF2267" s="103"/>
      <c r="AG2267" s="101"/>
      <c r="AN2267" s="100"/>
      <c r="AO2267" s="100"/>
      <c r="AP2267" s="100"/>
      <c r="AQ2267" s="100"/>
      <c r="AR2267" s="100"/>
      <c r="AS2267" s="100"/>
      <c r="AT2267" s="100"/>
      <c r="AU2267" s="100"/>
    </row>
    <row r="2268" spans="27:47">
      <c r="AA2268" s="100"/>
      <c r="AB2268" s="100"/>
      <c r="AC2268" s="100"/>
      <c r="AD2268" s="100"/>
      <c r="AE2268" s="100"/>
      <c r="AF2268" s="103"/>
      <c r="AG2268" s="101"/>
      <c r="AN2268" s="100"/>
      <c r="AO2268" s="100"/>
      <c r="AP2268" s="100"/>
      <c r="AQ2268" s="100"/>
      <c r="AR2268" s="100"/>
      <c r="AS2268" s="100"/>
      <c r="AT2268" s="100"/>
      <c r="AU2268" s="100"/>
    </row>
    <row r="2269" spans="27:47">
      <c r="AA2269" s="100"/>
      <c r="AB2269" s="100"/>
      <c r="AC2269" s="100"/>
      <c r="AD2269" s="100"/>
      <c r="AE2269" s="100"/>
      <c r="AF2269" s="103"/>
      <c r="AG2269" s="101"/>
      <c r="AN2269" s="100"/>
      <c r="AO2269" s="100"/>
      <c r="AP2269" s="100"/>
      <c r="AQ2269" s="100"/>
      <c r="AR2269" s="100"/>
      <c r="AS2269" s="100"/>
      <c r="AT2269" s="100"/>
      <c r="AU2269" s="100"/>
    </row>
    <row r="2270" spans="27:47">
      <c r="AA2270" s="100"/>
      <c r="AB2270" s="100"/>
      <c r="AC2270" s="100"/>
      <c r="AD2270" s="100"/>
      <c r="AE2270" s="100"/>
      <c r="AF2270" s="103"/>
      <c r="AG2270" s="101"/>
      <c r="AN2270" s="100"/>
      <c r="AO2270" s="100"/>
      <c r="AP2270" s="100"/>
      <c r="AQ2270" s="100"/>
      <c r="AR2270" s="100"/>
      <c r="AS2270" s="100"/>
      <c r="AT2270" s="100"/>
      <c r="AU2270" s="100"/>
    </row>
    <row r="2271" spans="27:47">
      <c r="AA2271" s="100"/>
      <c r="AB2271" s="100"/>
      <c r="AC2271" s="100"/>
      <c r="AD2271" s="100"/>
      <c r="AE2271" s="100"/>
      <c r="AF2271" s="103"/>
      <c r="AG2271" s="101"/>
      <c r="AN2271" s="100"/>
      <c r="AO2271" s="100"/>
      <c r="AP2271" s="100"/>
      <c r="AQ2271" s="100"/>
      <c r="AR2271" s="100"/>
      <c r="AS2271" s="100"/>
      <c r="AT2271" s="100"/>
      <c r="AU2271" s="100"/>
    </row>
    <row r="2272" spans="27:47">
      <c r="AA2272" s="100"/>
      <c r="AB2272" s="100"/>
      <c r="AC2272" s="100"/>
      <c r="AD2272" s="100"/>
      <c r="AE2272" s="100"/>
      <c r="AF2272" s="103"/>
      <c r="AG2272" s="101"/>
      <c r="AN2272" s="100"/>
      <c r="AO2272" s="100"/>
      <c r="AP2272" s="100"/>
      <c r="AQ2272" s="100"/>
      <c r="AR2272" s="100"/>
      <c r="AS2272" s="100"/>
      <c r="AT2272" s="100"/>
      <c r="AU2272" s="100"/>
    </row>
    <row r="2273" spans="27:47">
      <c r="AA2273" s="100"/>
      <c r="AB2273" s="100"/>
      <c r="AC2273" s="100"/>
      <c r="AD2273" s="100"/>
      <c r="AE2273" s="100"/>
      <c r="AF2273" s="103"/>
      <c r="AG2273" s="101"/>
      <c r="AN2273" s="100"/>
      <c r="AO2273" s="100"/>
      <c r="AP2273" s="100"/>
      <c r="AQ2273" s="100"/>
      <c r="AR2273" s="100"/>
      <c r="AS2273" s="100"/>
      <c r="AT2273" s="100"/>
      <c r="AU2273" s="100"/>
    </row>
    <row r="2274" spans="27:47">
      <c r="AA2274" s="100"/>
      <c r="AB2274" s="100"/>
      <c r="AC2274" s="100"/>
      <c r="AD2274" s="100"/>
      <c r="AE2274" s="100"/>
      <c r="AF2274" s="103"/>
      <c r="AG2274" s="101"/>
      <c r="AN2274" s="100"/>
      <c r="AO2274" s="100"/>
      <c r="AP2274" s="100"/>
      <c r="AQ2274" s="100"/>
      <c r="AR2274" s="100"/>
      <c r="AS2274" s="100"/>
      <c r="AT2274" s="100"/>
      <c r="AU2274" s="100"/>
    </row>
    <row r="2275" spans="27:47">
      <c r="AA2275" s="100"/>
      <c r="AB2275" s="100"/>
      <c r="AC2275" s="100"/>
      <c r="AD2275" s="100"/>
      <c r="AE2275" s="100"/>
      <c r="AF2275" s="103"/>
      <c r="AG2275" s="101"/>
      <c r="AN2275" s="100"/>
      <c r="AO2275" s="100"/>
      <c r="AP2275" s="100"/>
      <c r="AQ2275" s="100"/>
      <c r="AR2275" s="100"/>
      <c r="AS2275" s="100"/>
      <c r="AT2275" s="100"/>
      <c r="AU2275" s="100"/>
    </row>
    <row r="2276" spans="27:47">
      <c r="AA2276" s="100"/>
      <c r="AB2276" s="100"/>
      <c r="AC2276" s="100"/>
      <c r="AD2276" s="100"/>
      <c r="AE2276" s="100"/>
      <c r="AF2276" s="103"/>
      <c r="AG2276" s="101"/>
      <c r="AN2276" s="100"/>
      <c r="AO2276" s="100"/>
      <c r="AP2276" s="100"/>
      <c r="AQ2276" s="100"/>
      <c r="AR2276" s="100"/>
      <c r="AS2276" s="100"/>
      <c r="AT2276" s="100"/>
      <c r="AU2276" s="100"/>
    </row>
    <row r="2277" spans="27:47">
      <c r="AA2277" s="100"/>
      <c r="AB2277" s="100"/>
      <c r="AC2277" s="100"/>
      <c r="AD2277" s="100"/>
      <c r="AE2277" s="100"/>
      <c r="AF2277" s="103"/>
      <c r="AG2277" s="101"/>
      <c r="AN2277" s="100"/>
      <c r="AO2277" s="100"/>
      <c r="AP2277" s="100"/>
      <c r="AQ2277" s="100"/>
      <c r="AR2277" s="100"/>
      <c r="AS2277" s="100"/>
      <c r="AT2277" s="100"/>
      <c r="AU2277" s="100"/>
    </row>
    <row r="2278" spans="27:47">
      <c r="AA2278" s="100"/>
      <c r="AB2278" s="100"/>
      <c r="AC2278" s="100"/>
      <c r="AD2278" s="100"/>
      <c r="AE2278" s="100"/>
      <c r="AF2278" s="103"/>
      <c r="AG2278" s="101"/>
      <c r="AN2278" s="100"/>
      <c r="AO2278" s="100"/>
      <c r="AP2278" s="100"/>
      <c r="AQ2278" s="100"/>
      <c r="AR2278" s="100"/>
      <c r="AS2278" s="100"/>
      <c r="AT2278" s="100"/>
      <c r="AU2278" s="100"/>
    </row>
    <row r="2279" spans="27:47">
      <c r="AA2279" s="100"/>
      <c r="AB2279" s="100"/>
      <c r="AC2279" s="100"/>
      <c r="AD2279" s="100"/>
      <c r="AE2279" s="100"/>
      <c r="AF2279" s="103"/>
      <c r="AG2279" s="101"/>
      <c r="AN2279" s="100"/>
      <c r="AO2279" s="100"/>
      <c r="AP2279" s="100"/>
      <c r="AQ2279" s="100"/>
      <c r="AR2279" s="100"/>
      <c r="AS2279" s="100"/>
      <c r="AT2279" s="100"/>
      <c r="AU2279" s="100"/>
    </row>
    <row r="2280" spans="27:47">
      <c r="AA2280" s="100"/>
      <c r="AB2280" s="100"/>
      <c r="AC2280" s="100"/>
      <c r="AD2280" s="100"/>
      <c r="AE2280" s="100"/>
      <c r="AF2280" s="103"/>
      <c r="AG2280" s="101"/>
      <c r="AN2280" s="100"/>
      <c r="AO2280" s="100"/>
      <c r="AP2280" s="100"/>
      <c r="AQ2280" s="100"/>
      <c r="AR2280" s="100"/>
      <c r="AS2280" s="100"/>
      <c r="AT2280" s="100"/>
      <c r="AU2280" s="100"/>
    </row>
    <row r="2281" spans="27:47">
      <c r="AA2281" s="100"/>
      <c r="AB2281" s="100"/>
      <c r="AC2281" s="100"/>
      <c r="AD2281" s="100"/>
      <c r="AE2281" s="100"/>
      <c r="AF2281" s="103"/>
      <c r="AG2281" s="101"/>
      <c r="AN2281" s="100"/>
      <c r="AO2281" s="100"/>
      <c r="AP2281" s="100"/>
      <c r="AQ2281" s="100"/>
      <c r="AR2281" s="100"/>
      <c r="AS2281" s="100"/>
      <c r="AT2281" s="100"/>
      <c r="AU2281" s="100"/>
    </row>
    <row r="2282" spans="27:47">
      <c r="AA2282" s="100"/>
      <c r="AB2282" s="100"/>
      <c r="AC2282" s="100"/>
      <c r="AD2282" s="100"/>
      <c r="AE2282" s="100"/>
      <c r="AF2282" s="103"/>
      <c r="AG2282" s="101"/>
      <c r="AN2282" s="100"/>
      <c r="AO2282" s="100"/>
      <c r="AP2282" s="100"/>
      <c r="AQ2282" s="100"/>
      <c r="AR2282" s="100"/>
      <c r="AS2282" s="100"/>
      <c r="AT2282" s="100"/>
      <c r="AU2282" s="100"/>
    </row>
    <row r="2283" spans="27:47">
      <c r="AA2283" s="100"/>
      <c r="AB2283" s="100"/>
      <c r="AC2283" s="100"/>
      <c r="AD2283" s="100"/>
      <c r="AE2283" s="100"/>
      <c r="AF2283" s="103"/>
      <c r="AG2283" s="101"/>
      <c r="AN2283" s="100"/>
      <c r="AO2283" s="100"/>
      <c r="AP2283" s="100"/>
      <c r="AQ2283" s="100"/>
      <c r="AR2283" s="100"/>
      <c r="AS2283" s="100"/>
      <c r="AT2283" s="100"/>
      <c r="AU2283" s="100"/>
    </row>
    <row r="2284" spans="27:47">
      <c r="AA2284" s="100"/>
      <c r="AB2284" s="100"/>
      <c r="AC2284" s="100"/>
      <c r="AD2284" s="100"/>
      <c r="AE2284" s="100"/>
      <c r="AF2284" s="103"/>
      <c r="AG2284" s="101"/>
      <c r="AN2284" s="100"/>
      <c r="AO2284" s="100"/>
      <c r="AP2284" s="100"/>
      <c r="AQ2284" s="100"/>
      <c r="AR2284" s="100"/>
      <c r="AS2284" s="100"/>
      <c r="AT2284" s="100"/>
      <c r="AU2284" s="100"/>
    </row>
    <row r="2285" spans="27:47">
      <c r="AA2285" s="100"/>
      <c r="AB2285" s="100"/>
      <c r="AC2285" s="100"/>
      <c r="AD2285" s="100"/>
      <c r="AE2285" s="100"/>
      <c r="AF2285" s="103"/>
      <c r="AG2285" s="101"/>
      <c r="AN2285" s="100"/>
      <c r="AO2285" s="100"/>
      <c r="AP2285" s="100"/>
      <c r="AQ2285" s="100"/>
      <c r="AR2285" s="100"/>
      <c r="AS2285" s="100"/>
      <c r="AT2285" s="100"/>
      <c r="AU2285" s="100"/>
    </row>
    <row r="2286" spans="27:47">
      <c r="AA2286" s="100"/>
      <c r="AB2286" s="100"/>
      <c r="AC2286" s="100"/>
      <c r="AD2286" s="100"/>
      <c r="AE2286" s="100"/>
      <c r="AF2286" s="103"/>
      <c r="AG2286" s="101"/>
      <c r="AN2286" s="100"/>
      <c r="AO2286" s="100"/>
      <c r="AP2286" s="100"/>
      <c r="AQ2286" s="100"/>
      <c r="AR2286" s="100"/>
      <c r="AS2286" s="100"/>
      <c r="AT2286" s="100"/>
      <c r="AU2286" s="100"/>
    </row>
    <row r="2287" spans="27:47">
      <c r="AA2287" s="100"/>
      <c r="AB2287" s="100"/>
      <c r="AC2287" s="100"/>
      <c r="AD2287" s="100"/>
      <c r="AE2287" s="100"/>
      <c r="AF2287" s="103"/>
      <c r="AG2287" s="101"/>
      <c r="AN2287" s="100"/>
      <c r="AO2287" s="100"/>
      <c r="AP2287" s="100"/>
      <c r="AQ2287" s="100"/>
      <c r="AR2287" s="100"/>
      <c r="AS2287" s="100"/>
      <c r="AT2287" s="100"/>
      <c r="AU2287" s="100"/>
    </row>
    <row r="2288" spans="27:47">
      <c r="AA2288" s="100"/>
      <c r="AB2288" s="100"/>
      <c r="AC2288" s="100"/>
      <c r="AD2288" s="100"/>
      <c r="AE2288" s="100"/>
      <c r="AF2288" s="103"/>
      <c r="AG2288" s="101"/>
      <c r="AN2288" s="100"/>
      <c r="AO2288" s="100"/>
      <c r="AP2288" s="100"/>
      <c r="AQ2288" s="100"/>
      <c r="AR2288" s="100"/>
      <c r="AS2288" s="100"/>
      <c r="AT2288" s="100"/>
      <c r="AU2288" s="100"/>
    </row>
    <row r="2289" spans="27:47">
      <c r="AA2289" s="100"/>
      <c r="AB2289" s="100"/>
      <c r="AC2289" s="100"/>
      <c r="AD2289" s="100"/>
      <c r="AE2289" s="100"/>
      <c r="AF2289" s="103"/>
      <c r="AG2289" s="101"/>
      <c r="AN2289" s="100"/>
      <c r="AO2289" s="100"/>
      <c r="AP2289" s="100"/>
      <c r="AQ2289" s="100"/>
      <c r="AR2289" s="100"/>
      <c r="AS2289" s="100"/>
      <c r="AT2289" s="100"/>
      <c r="AU2289" s="100"/>
    </row>
    <row r="2290" spans="27:47">
      <c r="AA2290" s="100"/>
      <c r="AB2290" s="100"/>
      <c r="AC2290" s="100"/>
      <c r="AD2290" s="100"/>
      <c r="AE2290" s="100"/>
      <c r="AF2290" s="103"/>
      <c r="AG2290" s="101"/>
      <c r="AN2290" s="100"/>
      <c r="AO2290" s="100"/>
      <c r="AP2290" s="100"/>
      <c r="AQ2290" s="100"/>
      <c r="AR2290" s="100"/>
      <c r="AS2290" s="100"/>
      <c r="AT2290" s="100"/>
      <c r="AU2290" s="100"/>
    </row>
    <row r="2291" spans="27:47">
      <c r="AA2291" s="100"/>
      <c r="AB2291" s="100"/>
      <c r="AC2291" s="100"/>
      <c r="AD2291" s="100"/>
      <c r="AE2291" s="100"/>
      <c r="AF2291" s="103"/>
      <c r="AG2291" s="101"/>
      <c r="AN2291" s="100"/>
      <c r="AO2291" s="100"/>
      <c r="AP2291" s="100"/>
      <c r="AQ2291" s="100"/>
      <c r="AR2291" s="100"/>
      <c r="AS2291" s="100"/>
      <c r="AT2291" s="100"/>
      <c r="AU2291" s="100"/>
    </row>
    <row r="2292" spans="27:47">
      <c r="AA2292" s="100"/>
      <c r="AB2292" s="100"/>
      <c r="AC2292" s="100"/>
      <c r="AD2292" s="100"/>
      <c r="AE2292" s="100"/>
      <c r="AF2292" s="103"/>
      <c r="AG2292" s="101"/>
      <c r="AN2292" s="100"/>
      <c r="AO2292" s="100"/>
      <c r="AP2292" s="100"/>
      <c r="AQ2292" s="100"/>
      <c r="AR2292" s="100"/>
      <c r="AS2292" s="100"/>
      <c r="AT2292" s="100"/>
      <c r="AU2292" s="100"/>
    </row>
    <row r="2293" spans="27:47">
      <c r="AA2293" s="100"/>
      <c r="AB2293" s="100"/>
      <c r="AC2293" s="100"/>
      <c r="AD2293" s="100"/>
      <c r="AE2293" s="100"/>
      <c r="AF2293" s="103"/>
      <c r="AG2293" s="101"/>
      <c r="AN2293" s="100"/>
      <c r="AO2293" s="100"/>
      <c r="AP2293" s="100"/>
      <c r="AQ2293" s="100"/>
      <c r="AR2293" s="100"/>
      <c r="AS2293" s="100"/>
      <c r="AT2293" s="100"/>
      <c r="AU2293" s="100"/>
    </row>
    <row r="2294" spans="27:47">
      <c r="AA2294" s="100"/>
      <c r="AB2294" s="100"/>
      <c r="AC2294" s="100"/>
      <c r="AD2294" s="100"/>
      <c r="AE2294" s="100"/>
      <c r="AF2294" s="103"/>
      <c r="AG2294" s="101"/>
      <c r="AN2294" s="100"/>
      <c r="AO2294" s="100"/>
      <c r="AP2294" s="100"/>
      <c r="AQ2294" s="100"/>
      <c r="AR2294" s="100"/>
      <c r="AS2294" s="100"/>
      <c r="AT2294" s="100"/>
      <c r="AU2294" s="100"/>
    </row>
    <row r="2295" spans="27:47">
      <c r="AA2295" s="100"/>
      <c r="AB2295" s="100"/>
      <c r="AC2295" s="100"/>
      <c r="AD2295" s="100"/>
      <c r="AE2295" s="100"/>
      <c r="AF2295" s="103"/>
      <c r="AG2295" s="101"/>
      <c r="AN2295" s="100"/>
      <c r="AO2295" s="100"/>
      <c r="AP2295" s="100"/>
      <c r="AQ2295" s="100"/>
      <c r="AR2295" s="100"/>
      <c r="AS2295" s="100"/>
      <c r="AT2295" s="100"/>
      <c r="AU2295" s="100"/>
    </row>
    <row r="2296" spans="27:47">
      <c r="AA2296" s="100"/>
      <c r="AB2296" s="100"/>
      <c r="AC2296" s="100"/>
      <c r="AD2296" s="100"/>
      <c r="AE2296" s="100"/>
      <c r="AF2296" s="103"/>
      <c r="AG2296" s="101"/>
      <c r="AN2296" s="100"/>
      <c r="AO2296" s="100"/>
      <c r="AP2296" s="100"/>
      <c r="AQ2296" s="100"/>
      <c r="AR2296" s="100"/>
      <c r="AS2296" s="100"/>
      <c r="AT2296" s="100"/>
      <c r="AU2296" s="100"/>
    </row>
    <row r="2297" spans="27:47">
      <c r="AA2297" s="100"/>
      <c r="AB2297" s="100"/>
      <c r="AC2297" s="100"/>
      <c r="AD2297" s="100"/>
      <c r="AE2297" s="100"/>
      <c r="AF2297" s="103"/>
      <c r="AG2297" s="101"/>
      <c r="AN2297" s="100"/>
      <c r="AO2297" s="100"/>
      <c r="AP2297" s="100"/>
      <c r="AQ2297" s="100"/>
      <c r="AR2297" s="100"/>
      <c r="AS2297" s="100"/>
      <c r="AT2297" s="100"/>
      <c r="AU2297" s="100"/>
    </row>
    <row r="2298" spans="27:47">
      <c r="AA2298" s="100"/>
      <c r="AB2298" s="100"/>
      <c r="AC2298" s="100"/>
      <c r="AD2298" s="100"/>
      <c r="AE2298" s="100"/>
      <c r="AF2298" s="103"/>
      <c r="AG2298" s="101"/>
      <c r="AN2298" s="100"/>
      <c r="AO2298" s="100"/>
      <c r="AP2298" s="100"/>
      <c r="AQ2298" s="100"/>
      <c r="AR2298" s="100"/>
      <c r="AS2298" s="100"/>
      <c r="AT2298" s="100"/>
      <c r="AU2298" s="100"/>
    </row>
    <row r="2299" spans="27:47">
      <c r="AA2299" s="100"/>
      <c r="AB2299" s="100"/>
      <c r="AC2299" s="100"/>
      <c r="AD2299" s="100"/>
      <c r="AE2299" s="100"/>
      <c r="AF2299" s="103"/>
      <c r="AG2299" s="101"/>
      <c r="AN2299" s="100"/>
      <c r="AO2299" s="100"/>
      <c r="AP2299" s="100"/>
      <c r="AQ2299" s="100"/>
      <c r="AR2299" s="100"/>
      <c r="AS2299" s="100"/>
      <c r="AT2299" s="100"/>
      <c r="AU2299" s="100"/>
    </row>
    <row r="2300" spans="27:47">
      <c r="AA2300" s="100"/>
      <c r="AB2300" s="100"/>
      <c r="AC2300" s="100"/>
      <c r="AD2300" s="100"/>
      <c r="AE2300" s="100"/>
      <c r="AF2300" s="103"/>
      <c r="AG2300" s="101"/>
      <c r="AN2300" s="100"/>
      <c r="AO2300" s="100"/>
      <c r="AP2300" s="100"/>
      <c r="AQ2300" s="100"/>
      <c r="AR2300" s="100"/>
      <c r="AS2300" s="100"/>
      <c r="AT2300" s="100"/>
      <c r="AU2300" s="100"/>
    </row>
    <row r="2301" spans="27:47">
      <c r="AA2301" s="100"/>
      <c r="AB2301" s="100"/>
      <c r="AC2301" s="100"/>
      <c r="AD2301" s="100"/>
      <c r="AE2301" s="100"/>
      <c r="AF2301" s="103"/>
      <c r="AG2301" s="101"/>
      <c r="AN2301" s="100"/>
      <c r="AO2301" s="100"/>
      <c r="AP2301" s="100"/>
      <c r="AQ2301" s="100"/>
      <c r="AR2301" s="100"/>
      <c r="AS2301" s="100"/>
      <c r="AT2301" s="100"/>
      <c r="AU2301" s="100"/>
    </row>
    <row r="2302" spans="27:47">
      <c r="AA2302" s="100"/>
      <c r="AB2302" s="100"/>
      <c r="AC2302" s="100"/>
      <c r="AD2302" s="100"/>
      <c r="AE2302" s="100"/>
      <c r="AF2302" s="103"/>
      <c r="AG2302" s="101"/>
      <c r="AN2302" s="100"/>
      <c r="AO2302" s="100"/>
      <c r="AP2302" s="100"/>
      <c r="AQ2302" s="100"/>
      <c r="AR2302" s="100"/>
      <c r="AS2302" s="100"/>
      <c r="AT2302" s="100"/>
      <c r="AU2302" s="100"/>
    </row>
    <row r="2303" spans="27:47">
      <c r="AA2303" s="100"/>
      <c r="AB2303" s="100"/>
      <c r="AC2303" s="100"/>
      <c r="AD2303" s="100"/>
      <c r="AE2303" s="100"/>
      <c r="AF2303" s="103"/>
      <c r="AG2303" s="101"/>
      <c r="AN2303" s="100"/>
      <c r="AO2303" s="100"/>
      <c r="AP2303" s="100"/>
      <c r="AQ2303" s="100"/>
      <c r="AR2303" s="100"/>
      <c r="AS2303" s="100"/>
      <c r="AT2303" s="100"/>
      <c r="AU2303" s="100"/>
    </row>
    <row r="2304" spans="27:47">
      <c r="AA2304" s="100"/>
      <c r="AB2304" s="100"/>
      <c r="AC2304" s="100"/>
      <c r="AD2304" s="100"/>
      <c r="AE2304" s="100"/>
      <c r="AF2304" s="103"/>
      <c r="AG2304" s="101"/>
      <c r="AN2304" s="100"/>
      <c r="AO2304" s="100"/>
      <c r="AP2304" s="100"/>
      <c r="AQ2304" s="100"/>
      <c r="AR2304" s="100"/>
      <c r="AS2304" s="100"/>
      <c r="AT2304" s="100"/>
      <c r="AU2304" s="100"/>
    </row>
    <row r="2305" spans="27:47">
      <c r="AA2305" s="100"/>
      <c r="AB2305" s="100"/>
      <c r="AC2305" s="100"/>
      <c r="AD2305" s="100"/>
      <c r="AE2305" s="100"/>
      <c r="AF2305" s="103"/>
      <c r="AG2305" s="101"/>
      <c r="AN2305" s="100"/>
      <c r="AO2305" s="100"/>
      <c r="AP2305" s="100"/>
      <c r="AQ2305" s="100"/>
      <c r="AR2305" s="100"/>
      <c r="AS2305" s="100"/>
      <c r="AT2305" s="100"/>
      <c r="AU2305" s="100"/>
    </row>
    <row r="2306" spans="27:47">
      <c r="AA2306" s="100"/>
      <c r="AB2306" s="100"/>
      <c r="AC2306" s="100"/>
      <c r="AD2306" s="100"/>
      <c r="AE2306" s="100"/>
      <c r="AF2306" s="103"/>
      <c r="AG2306" s="101"/>
      <c r="AN2306" s="100"/>
      <c r="AO2306" s="100"/>
      <c r="AP2306" s="100"/>
      <c r="AQ2306" s="100"/>
      <c r="AR2306" s="100"/>
      <c r="AS2306" s="100"/>
      <c r="AT2306" s="100"/>
      <c r="AU2306" s="100"/>
    </row>
    <row r="2307" spans="27:47">
      <c r="AA2307" s="100"/>
      <c r="AB2307" s="100"/>
      <c r="AC2307" s="100"/>
      <c r="AD2307" s="100"/>
      <c r="AE2307" s="100"/>
      <c r="AF2307" s="103"/>
      <c r="AG2307" s="101"/>
      <c r="AN2307" s="100"/>
      <c r="AO2307" s="100"/>
      <c r="AP2307" s="100"/>
      <c r="AQ2307" s="100"/>
      <c r="AR2307" s="100"/>
      <c r="AS2307" s="100"/>
      <c r="AT2307" s="100"/>
      <c r="AU2307" s="100"/>
    </row>
    <row r="2308" spans="27:47">
      <c r="AA2308" s="100"/>
      <c r="AB2308" s="100"/>
      <c r="AC2308" s="100"/>
      <c r="AD2308" s="100"/>
      <c r="AE2308" s="100"/>
      <c r="AF2308" s="103"/>
      <c r="AG2308" s="101"/>
      <c r="AN2308" s="100"/>
      <c r="AO2308" s="100"/>
      <c r="AP2308" s="100"/>
      <c r="AQ2308" s="100"/>
      <c r="AR2308" s="100"/>
      <c r="AS2308" s="100"/>
      <c r="AT2308" s="100"/>
      <c r="AU2308" s="100"/>
    </row>
    <row r="2309" spans="27:47">
      <c r="AA2309" s="100"/>
      <c r="AB2309" s="100"/>
      <c r="AC2309" s="100"/>
      <c r="AD2309" s="100"/>
      <c r="AE2309" s="100"/>
      <c r="AF2309" s="103"/>
      <c r="AG2309" s="101"/>
      <c r="AN2309" s="100"/>
      <c r="AO2309" s="100"/>
      <c r="AP2309" s="100"/>
      <c r="AQ2309" s="100"/>
      <c r="AR2309" s="100"/>
      <c r="AS2309" s="100"/>
      <c r="AT2309" s="100"/>
      <c r="AU2309" s="100"/>
    </row>
    <row r="2310" spans="27:47">
      <c r="AA2310" s="100"/>
      <c r="AB2310" s="100"/>
      <c r="AC2310" s="100"/>
      <c r="AD2310" s="100"/>
      <c r="AE2310" s="100"/>
      <c r="AF2310" s="103"/>
      <c r="AG2310" s="101"/>
      <c r="AN2310" s="100"/>
      <c r="AO2310" s="100"/>
      <c r="AP2310" s="100"/>
      <c r="AQ2310" s="100"/>
      <c r="AR2310" s="100"/>
      <c r="AS2310" s="100"/>
      <c r="AT2310" s="100"/>
      <c r="AU2310" s="100"/>
    </row>
    <row r="2311" spans="27:47">
      <c r="AA2311" s="100"/>
      <c r="AB2311" s="100"/>
      <c r="AC2311" s="100"/>
      <c r="AD2311" s="100"/>
      <c r="AE2311" s="100"/>
      <c r="AF2311" s="103"/>
      <c r="AG2311" s="101"/>
      <c r="AN2311" s="100"/>
      <c r="AO2311" s="100"/>
      <c r="AP2311" s="100"/>
      <c r="AQ2311" s="100"/>
      <c r="AR2311" s="100"/>
      <c r="AS2311" s="100"/>
      <c r="AT2311" s="100"/>
      <c r="AU2311" s="100"/>
    </row>
    <row r="2312" spans="27:47">
      <c r="AA2312" s="100"/>
      <c r="AB2312" s="100"/>
      <c r="AC2312" s="100"/>
      <c r="AD2312" s="100"/>
      <c r="AE2312" s="100"/>
      <c r="AF2312" s="103"/>
      <c r="AG2312" s="101"/>
      <c r="AN2312" s="100"/>
      <c r="AO2312" s="100"/>
      <c r="AP2312" s="100"/>
      <c r="AQ2312" s="100"/>
      <c r="AR2312" s="100"/>
      <c r="AS2312" s="100"/>
      <c r="AT2312" s="100"/>
      <c r="AU2312" s="100"/>
    </row>
    <row r="2313" spans="27:47">
      <c r="AA2313" s="100"/>
      <c r="AB2313" s="100"/>
      <c r="AC2313" s="100"/>
      <c r="AD2313" s="100"/>
      <c r="AE2313" s="100"/>
      <c r="AF2313" s="103"/>
      <c r="AG2313" s="101"/>
      <c r="AN2313" s="100"/>
      <c r="AO2313" s="100"/>
      <c r="AP2313" s="100"/>
      <c r="AQ2313" s="100"/>
      <c r="AR2313" s="100"/>
      <c r="AS2313" s="100"/>
      <c r="AT2313" s="100"/>
      <c r="AU2313" s="100"/>
    </row>
    <row r="2314" spans="27:47">
      <c r="AA2314" s="100"/>
      <c r="AB2314" s="100"/>
      <c r="AC2314" s="100"/>
      <c r="AD2314" s="100"/>
      <c r="AE2314" s="100"/>
      <c r="AF2314" s="103"/>
      <c r="AG2314" s="101"/>
      <c r="AN2314" s="100"/>
      <c r="AO2314" s="100"/>
      <c r="AP2314" s="100"/>
      <c r="AQ2314" s="100"/>
      <c r="AR2314" s="100"/>
      <c r="AS2314" s="100"/>
      <c r="AT2314" s="100"/>
      <c r="AU2314" s="100"/>
    </row>
    <row r="2315" spans="27:47">
      <c r="AA2315" s="100"/>
      <c r="AB2315" s="100"/>
      <c r="AC2315" s="100"/>
      <c r="AD2315" s="100"/>
      <c r="AE2315" s="100"/>
      <c r="AF2315" s="103"/>
      <c r="AG2315" s="101"/>
      <c r="AN2315" s="100"/>
      <c r="AO2315" s="100"/>
      <c r="AP2315" s="100"/>
      <c r="AQ2315" s="100"/>
      <c r="AR2315" s="100"/>
      <c r="AS2315" s="100"/>
      <c r="AT2315" s="100"/>
      <c r="AU2315" s="100"/>
    </row>
    <row r="2316" spans="27:47">
      <c r="AA2316" s="100"/>
      <c r="AB2316" s="100"/>
      <c r="AC2316" s="100"/>
      <c r="AD2316" s="100"/>
      <c r="AE2316" s="100"/>
      <c r="AF2316" s="103"/>
      <c r="AG2316" s="101"/>
      <c r="AN2316" s="100"/>
      <c r="AO2316" s="100"/>
      <c r="AP2316" s="100"/>
      <c r="AQ2316" s="100"/>
      <c r="AR2316" s="100"/>
      <c r="AS2316" s="100"/>
      <c r="AT2316" s="100"/>
      <c r="AU2316" s="100"/>
    </row>
    <row r="2317" spans="27:47">
      <c r="AA2317" s="100"/>
      <c r="AB2317" s="100"/>
      <c r="AC2317" s="100"/>
      <c r="AD2317" s="100"/>
      <c r="AE2317" s="100"/>
      <c r="AF2317" s="103"/>
      <c r="AG2317" s="101"/>
      <c r="AN2317" s="100"/>
      <c r="AO2317" s="100"/>
      <c r="AP2317" s="100"/>
      <c r="AQ2317" s="100"/>
      <c r="AR2317" s="100"/>
      <c r="AS2317" s="100"/>
      <c r="AT2317" s="100"/>
      <c r="AU2317" s="100"/>
    </row>
    <row r="2318" spans="27:47">
      <c r="AA2318" s="100"/>
      <c r="AB2318" s="100"/>
      <c r="AC2318" s="100"/>
      <c r="AD2318" s="100"/>
      <c r="AE2318" s="100"/>
      <c r="AF2318" s="103"/>
      <c r="AG2318" s="101"/>
      <c r="AN2318" s="100"/>
      <c r="AO2318" s="100"/>
      <c r="AP2318" s="100"/>
      <c r="AQ2318" s="100"/>
      <c r="AR2318" s="100"/>
      <c r="AS2318" s="100"/>
      <c r="AT2318" s="100"/>
      <c r="AU2318" s="100"/>
    </row>
    <row r="2319" spans="27:47">
      <c r="AA2319" s="100"/>
      <c r="AB2319" s="100"/>
      <c r="AC2319" s="100"/>
      <c r="AD2319" s="100"/>
      <c r="AE2319" s="100"/>
      <c r="AF2319" s="103"/>
      <c r="AG2319" s="101"/>
      <c r="AN2319" s="100"/>
      <c r="AO2319" s="100"/>
      <c r="AP2319" s="100"/>
      <c r="AQ2319" s="100"/>
      <c r="AR2319" s="100"/>
      <c r="AS2319" s="100"/>
      <c r="AT2319" s="100"/>
      <c r="AU2319" s="100"/>
    </row>
    <row r="2320" spans="27:47">
      <c r="AA2320" s="100"/>
      <c r="AB2320" s="100"/>
      <c r="AC2320" s="100"/>
      <c r="AD2320" s="100"/>
      <c r="AE2320" s="100"/>
      <c r="AF2320" s="103"/>
      <c r="AG2320" s="101"/>
      <c r="AN2320" s="100"/>
      <c r="AO2320" s="100"/>
      <c r="AP2320" s="100"/>
      <c r="AQ2320" s="100"/>
      <c r="AR2320" s="100"/>
      <c r="AS2320" s="100"/>
      <c r="AT2320" s="100"/>
      <c r="AU2320" s="100"/>
    </row>
    <row r="2321" spans="27:47">
      <c r="AA2321" s="100"/>
      <c r="AB2321" s="100"/>
      <c r="AC2321" s="100"/>
      <c r="AD2321" s="100"/>
      <c r="AE2321" s="100"/>
      <c r="AF2321" s="103"/>
      <c r="AG2321" s="101"/>
      <c r="AN2321" s="100"/>
      <c r="AO2321" s="100"/>
      <c r="AP2321" s="100"/>
      <c r="AQ2321" s="100"/>
      <c r="AR2321" s="100"/>
      <c r="AS2321" s="100"/>
      <c r="AT2321" s="100"/>
      <c r="AU2321" s="100"/>
    </row>
    <row r="2322" spans="27:47">
      <c r="AA2322" s="100"/>
      <c r="AB2322" s="100"/>
      <c r="AC2322" s="100"/>
      <c r="AD2322" s="100"/>
      <c r="AE2322" s="100"/>
      <c r="AF2322" s="103"/>
      <c r="AG2322" s="101"/>
      <c r="AN2322" s="100"/>
      <c r="AO2322" s="100"/>
      <c r="AP2322" s="100"/>
      <c r="AQ2322" s="100"/>
      <c r="AR2322" s="100"/>
      <c r="AS2322" s="100"/>
      <c r="AT2322" s="100"/>
      <c r="AU2322" s="100"/>
    </row>
    <row r="2323" spans="27:47">
      <c r="AA2323" s="100"/>
      <c r="AB2323" s="100"/>
      <c r="AC2323" s="100"/>
      <c r="AD2323" s="100"/>
      <c r="AE2323" s="100"/>
      <c r="AF2323" s="103"/>
      <c r="AG2323" s="101"/>
      <c r="AN2323" s="100"/>
      <c r="AO2323" s="100"/>
      <c r="AP2323" s="100"/>
      <c r="AQ2323" s="100"/>
      <c r="AR2323" s="100"/>
      <c r="AS2323" s="100"/>
      <c r="AT2323" s="100"/>
      <c r="AU2323" s="100"/>
    </row>
    <row r="2324" spans="27:47">
      <c r="AA2324" s="100"/>
      <c r="AB2324" s="100"/>
      <c r="AC2324" s="100"/>
      <c r="AD2324" s="100"/>
      <c r="AE2324" s="100"/>
      <c r="AF2324" s="103"/>
      <c r="AG2324" s="101"/>
      <c r="AN2324" s="100"/>
      <c r="AO2324" s="100"/>
      <c r="AP2324" s="100"/>
      <c r="AQ2324" s="100"/>
      <c r="AR2324" s="100"/>
      <c r="AS2324" s="100"/>
      <c r="AT2324" s="100"/>
      <c r="AU2324" s="100"/>
    </row>
    <row r="2325" spans="27:47">
      <c r="AA2325" s="100"/>
      <c r="AB2325" s="100"/>
      <c r="AC2325" s="100"/>
      <c r="AD2325" s="100"/>
      <c r="AE2325" s="100"/>
      <c r="AF2325" s="103"/>
      <c r="AG2325" s="101"/>
      <c r="AN2325" s="100"/>
      <c r="AO2325" s="100"/>
      <c r="AP2325" s="100"/>
      <c r="AQ2325" s="100"/>
      <c r="AR2325" s="100"/>
      <c r="AS2325" s="100"/>
      <c r="AT2325" s="100"/>
      <c r="AU2325" s="100"/>
    </row>
    <row r="2326" spans="27:47">
      <c r="AA2326" s="100"/>
      <c r="AB2326" s="100"/>
      <c r="AC2326" s="100"/>
      <c r="AD2326" s="100"/>
      <c r="AE2326" s="100"/>
      <c r="AF2326" s="103"/>
      <c r="AG2326" s="101"/>
      <c r="AN2326" s="100"/>
      <c r="AO2326" s="100"/>
      <c r="AP2326" s="100"/>
      <c r="AQ2326" s="100"/>
      <c r="AR2326" s="100"/>
      <c r="AS2326" s="100"/>
      <c r="AT2326" s="100"/>
      <c r="AU2326" s="100"/>
    </row>
    <row r="2327" spans="27:47">
      <c r="AA2327" s="100"/>
      <c r="AB2327" s="100"/>
      <c r="AC2327" s="100"/>
      <c r="AD2327" s="100"/>
      <c r="AE2327" s="100"/>
      <c r="AF2327" s="103"/>
      <c r="AG2327" s="101"/>
      <c r="AN2327" s="100"/>
      <c r="AO2327" s="100"/>
      <c r="AP2327" s="100"/>
      <c r="AQ2327" s="100"/>
      <c r="AR2327" s="100"/>
      <c r="AS2327" s="100"/>
      <c r="AT2327" s="100"/>
      <c r="AU2327" s="100"/>
    </row>
    <row r="2328" spans="27:47">
      <c r="AA2328" s="100"/>
      <c r="AB2328" s="100"/>
      <c r="AC2328" s="100"/>
      <c r="AD2328" s="100"/>
      <c r="AE2328" s="100"/>
      <c r="AF2328" s="103"/>
      <c r="AG2328" s="101"/>
      <c r="AN2328" s="100"/>
      <c r="AO2328" s="100"/>
      <c r="AP2328" s="100"/>
      <c r="AQ2328" s="100"/>
      <c r="AR2328" s="100"/>
      <c r="AS2328" s="100"/>
      <c r="AT2328" s="100"/>
      <c r="AU2328" s="100"/>
    </row>
    <row r="2329" spans="27:47">
      <c r="AA2329" s="100"/>
      <c r="AB2329" s="100"/>
      <c r="AC2329" s="100"/>
      <c r="AD2329" s="100"/>
      <c r="AE2329" s="100"/>
      <c r="AF2329" s="103"/>
      <c r="AG2329" s="101"/>
      <c r="AN2329" s="100"/>
      <c r="AO2329" s="100"/>
      <c r="AP2329" s="100"/>
      <c r="AQ2329" s="100"/>
      <c r="AR2329" s="100"/>
      <c r="AS2329" s="100"/>
      <c r="AT2329" s="100"/>
      <c r="AU2329" s="100"/>
    </row>
    <row r="2330" spans="27:47">
      <c r="AA2330" s="100"/>
      <c r="AB2330" s="100"/>
      <c r="AC2330" s="100"/>
      <c r="AD2330" s="100"/>
      <c r="AE2330" s="100"/>
      <c r="AF2330" s="103"/>
      <c r="AG2330" s="101"/>
      <c r="AN2330" s="100"/>
      <c r="AO2330" s="100"/>
      <c r="AP2330" s="100"/>
      <c r="AQ2330" s="100"/>
      <c r="AR2330" s="100"/>
      <c r="AS2330" s="100"/>
      <c r="AT2330" s="100"/>
      <c r="AU2330" s="100"/>
    </row>
    <row r="2331" spans="27:47">
      <c r="AA2331" s="100"/>
      <c r="AB2331" s="100"/>
      <c r="AC2331" s="100"/>
      <c r="AD2331" s="100"/>
      <c r="AE2331" s="100"/>
      <c r="AF2331" s="103"/>
      <c r="AG2331" s="101"/>
      <c r="AN2331" s="100"/>
      <c r="AO2331" s="100"/>
      <c r="AP2331" s="100"/>
      <c r="AQ2331" s="100"/>
      <c r="AR2331" s="100"/>
      <c r="AS2331" s="100"/>
      <c r="AT2331" s="100"/>
      <c r="AU2331" s="100"/>
    </row>
    <row r="2332" spans="27:47">
      <c r="AA2332" s="100"/>
      <c r="AB2332" s="100"/>
      <c r="AC2332" s="100"/>
      <c r="AD2332" s="100"/>
      <c r="AE2332" s="100"/>
      <c r="AF2332" s="103"/>
      <c r="AG2332" s="101"/>
      <c r="AN2332" s="100"/>
      <c r="AO2332" s="100"/>
      <c r="AP2332" s="100"/>
      <c r="AQ2332" s="100"/>
      <c r="AR2332" s="100"/>
      <c r="AS2332" s="100"/>
      <c r="AT2332" s="100"/>
      <c r="AU2332" s="100"/>
    </row>
    <row r="2333" spans="27:47">
      <c r="AA2333" s="100"/>
      <c r="AB2333" s="100"/>
      <c r="AC2333" s="100"/>
      <c r="AD2333" s="100"/>
      <c r="AE2333" s="100"/>
      <c r="AF2333" s="103"/>
      <c r="AG2333" s="101"/>
      <c r="AN2333" s="100"/>
      <c r="AO2333" s="100"/>
      <c r="AP2333" s="100"/>
      <c r="AQ2333" s="100"/>
      <c r="AR2333" s="100"/>
      <c r="AS2333" s="100"/>
      <c r="AT2333" s="100"/>
      <c r="AU2333" s="100"/>
    </row>
    <row r="2334" spans="27:47">
      <c r="AA2334" s="100"/>
      <c r="AB2334" s="100"/>
      <c r="AC2334" s="100"/>
      <c r="AD2334" s="100"/>
      <c r="AE2334" s="100"/>
      <c r="AF2334" s="103"/>
      <c r="AG2334" s="101"/>
      <c r="AN2334" s="100"/>
      <c r="AO2334" s="100"/>
      <c r="AP2334" s="100"/>
      <c r="AQ2334" s="100"/>
      <c r="AR2334" s="100"/>
      <c r="AS2334" s="100"/>
      <c r="AT2334" s="100"/>
      <c r="AU2334" s="100"/>
    </row>
    <row r="2335" spans="27:47">
      <c r="AA2335" s="100"/>
      <c r="AB2335" s="100"/>
      <c r="AC2335" s="100"/>
      <c r="AD2335" s="100"/>
      <c r="AE2335" s="100"/>
      <c r="AF2335" s="103"/>
      <c r="AG2335" s="101"/>
      <c r="AN2335" s="100"/>
      <c r="AO2335" s="100"/>
      <c r="AP2335" s="100"/>
      <c r="AQ2335" s="100"/>
      <c r="AR2335" s="100"/>
      <c r="AS2335" s="100"/>
      <c r="AT2335" s="100"/>
      <c r="AU2335" s="100"/>
    </row>
    <row r="2336" spans="27:47">
      <c r="AA2336" s="100"/>
      <c r="AB2336" s="100"/>
      <c r="AC2336" s="100"/>
      <c r="AD2336" s="100"/>
      <c r="AE2336" s="100"/>
      <c r="AF2336" s="103"/>
      <c r="AG2336" s="101"/>
      <c r="AN2336" s="100"/>
      <c r="AO2336" s="100"/>
      <c r="AP2336" s="100"/>
      <c r="AQ2336" s="100"/>
      <c r="AR2336" s="100"/>
      <c r="AS2336" s="100"/>
      <c r="AT2336" s="100"/>
      <c r="AU2336" s="100"/>
    </row>
    <row r="2337" spans="27:47">
      <c r="AA2337" s="100"/>
      <c r="AB2337" s="100"/>
      <c r="AC2337" s="100"/>
      <c r="AD2337" s="100"/>
      <c r="AE2337" s="100"/>
      <c r="AF2337" s="103"/>
      <c r="AG2337" s="101"/>
      <c r="AN2337" s="100"/>
      <c r="AO2337" s="100"/>
      <c r="AP2337" s="100"/>
      <c r="AQ2337" s="100"/>
      <c r="AR2337" s="100"/>
      <c r="AS2337" s="100"/>
      <c r="AT2337" s="100"/>
      <c r="AU2337" s="100"/>
    </row>
    <row r="2338" spans="27:47">
      <c r="AA2338" s="100"/>
      <c r="AB2338" s="100"/>
      <c r="AC2338" s="100"/>
      <c r="AD2338" s="100"/>
      <c r="AE2338" s="100"/>
      <c r="AF2338" s="103"/>
      <c r="AG2338" s="101"/>
      <c r="AN2338" s="100"/>
      <c r="AO2338" s="100"/>
      <c r="AP2338" s="100"/>
      <c r="AQ2338" s="100"/>
      <c r="AR2338" s="100"/>
      <c r="AS2338" s="100"/>
      <c r="AT2338" s="100"/>
      <c r="AU2338" s="100"/>
    </row>
    <row r="2339" spans="27:47">
      <c r="AA2339" s="100"/>
      <c r="AB2339" s="100"/>
      <c r="AC2339" s="100"/>
      <c r="AD2339" s="100"/>
      <c r="AE2339" s="100"/>
      <c r="AF2339" s="103"/>
      <c r="AG2339" s="101"/>
      <c r="AN2339" s="100"/>
      <c r="AO2339" s="100"/>
      <c r="AP2339" s="100"/>
      <c r="AQ2339" s="100"/>
      <c r="AR2339" s="100"/>
      <c r="AS2339" s="100"/>
      <c r="AT2339" s="100"/>
      <c r="AU2339" s="100"/>
    </row>
    <row r="2340" spans="27:47">
      <c r="AA2340" s="100"/>
      <c r="AB2340" s="100"/>
      <c r="AC2340" s="100"/>
      <c r="AD2340" s="100"/>
      <c r="AE2340" s="100"/>
      <c r="AF2340" s="103"/>
      <c r="AG2340" s="101"/>
      <c r="AN2340" s="100"/>
      <c r="AO2340" s="100"/>
      <c r="AP2340" s="100"/>
      <c r="AQ2340" s="100"/>
      <c r="AR2340" s="100"/>
      <c r="AS2340" s="100"/>
      <c r="AT2340" s="100"/>
      <c r="AU2340" s="100"/>
    </row>
    <row r="2341" spans="27:47">
      <c r="AA2341" s="100"/>
      <c r="AB2341" s="100"/>
      <c r="AC2341" s="100"/>
      <c r="AD2341" s="100"/>
      <c r="AE2341" s="100"/>
      <c r="AF2341" s="103"/>
      <c r="AG2341" s="101"/>
      <c r="AN2341" s="100"/>
      <c r="AO2341" s="100"/>
      <c r="AP2341" s="100"/>
      <c r="AQ2341" s="100"/>
      <c r="AR2341" s="100"/>
      <c r="AS2341" s="100"/>
      <c r="AT2341" s="100"/>
      <c r="AU2341" s="100"/>
    </row>
    <row r="2342" spans="27:47">
      <c r="AA2342" s="100"/>
      <c r="AB2342" s="100"/>
      <c r="AC2342" s="100"/>
      <c r="AD2342" s="100"/>
      <c r="AE2342" s="100"/>
      <c r="AF2342" s="103"/>
      <c r="AG2342" s="101"/>
      <c r="AN2342" s="100"/>
      <c r="AO2342" s="100"/>
      <c r="AP2342" s="100"/>
      <c r="AQ2342" s="100"/>
      <c r="AR2342" s="100"/>
      <c r="AS2342" s="100"/>
      <c r="AT2342" s="100"/>
      <c r="AU2342" s="100"/>
    </row>
    <row r="2343" spans="27:47">
      <c r="AA2343" s="100"/>
      <c r="AB2343" s="100"/>
      <c r="AC2343" s="100"/>
      <c r="AD2343" s="100"/>
      <c r="AE2343" s="100"/>
      <c r="AF2343" s="103"/>
      <c r="AG2343" s="101"/>
      <c r="AN2343" s="100"/>
      <c r="AO2343" s="100"/>
      <c r="AP2343" s="100"/>
      <c r="AQ2343" s="100"/>
      <c r="AR2343" s="100"/>
      <c r="AS2343" s="100"/>
      <c r="AT2343" s="100"/>
      <c r="AU2343" s="100"/>
    </row>
    <row r="2344" spans="27:47">
      <c r="AA2344" s="100"/>
      <c r="AB2344" s="100"/>
      <c r="AC2344" s="100"/>
      <c r="AD2344" s="100"/>
      <c r="AE2344" s="100"/>
      <c r="AF2344" s="103"/>
      <c r="AG2344" s="101"/>
      <c r="AN2344" s="100"/>
      <c r="AO2344" s="100"/>
      <c r="AP2344" s="100"/>
      <c r="AQ2344" s="100"/>
      <c r="AR2344" s="100"/>
      <c r="AS2344" s="100"/>
      <c r="AT2344" s="100"/>
      <c r="AU2344" s="100"/>
    </row>
    <row r="2345" spans="27:47">
      <c r="AA2345" s="100"/>
      <c r="AB2345" s="100"/>
      <c r="AC2345" s="100"/>
      <c r="AD2345" s="100"/>
      <c r="AE2345" s="100"/>
      <c r="AF2345" s="103"/>
      <c r="AG2345" s="101"/>
      <c r="AN2345" s="100"/>
      <c r="AO2345" s="100"/>
      <c r="AP2345" s="100"/>
      <c r="AQ2345" s="100"/>
      <c r="AR2345" s="100"/>
      <c r="AS2345" s="100"/>
      <c r="AT2345" s="100"/>
      <c r="AU2345" s="100"/>
    </row>
    <row r="2346" spans="27:47">
      <c r="AA2346" s="100"/>
      <c r="AB2346" s="100"/>
      <c r="AC2346" s="100"/>
      <c r="AD2346" s="100"/>
      <c r="AE2346" s="100"/>
      <c r="AF2346" s="103"/>
      <c r="AG2346" s="101"/>
      <c r="AN2346" s="100"/>
      <c r="AO2346" s="100"/>
      <c r="AP2346" s="100"/>
      <c r="AQ2346" s="100"/>
      <c r="AR2346" s="100"/>
      <c r="AS2346" s="100"/>
      <c r="AT2346" s="100"/>
      <c r="AU2346" s="100"/>
    </row>
    <row r="2347" spans="27:47">
      <c r="AA2347" s="100"/>
      <c r="AB2347" s="100"/>
      <c r="AC2347" s="100"/>
      <c r="AD2347" s="100"/>
      <c r="AE2347" s="100"/>
      <c r="AF2347" s="103"/>
      <c r="AG2347" s="101"/>
      <c r="AN2347" s="100"/>
      <c r="AO2347" s="100"/>
      <c r="AP2347" s="100"/>
      <c r="AQ2347" s="100"/>
      <c r="AR2347" s="100"/>
      <c r="AS2347" s="100"/>
      <c r="AT2347" s="100"/>
      <c r="AU2347" s="100"/>
    </row>
    <row r="2348" spans="27:47">
      <c r="AA2348" s="100"/>
      <c r="AB2348" s="100"/>
      <c r="AC2348" s="100"/>
      <c r="AD2348" s="100"/>
      <c r="AE2348" s="100"/>
      <c r="AF2348" s="103"/>
      <c r="AG2348" s="101"/>
      <c r="AN2348" s="100"/>
      <c r="AO2348" s="100"/>
      <c r="AP2348" s="100"/>
      <c r="AQ2348" s="100"/>
      <c r="AR2348" s="100"/>
      <c r="AS2348" s="100"/>
      <c r="AT2348" s="100"/>
      <c r="AU2348" s="100"/>
    </row>
    <row r="2349" spans="27:47">
      <c r="AA2349" s="100"/>
      <c r="AB2349" s="100"/>
      <c r="AC2349" s="100"/>
      <c r="AD2349" s="100"/>
      <c r="AE2349" s="100"/>
      <c r="AF2349" s="103"/>
      <c r="AG2349" s="101"/>
      <c r="AN2349" s="100"/>
      <c r="AO2349" s="100"/>
      <c r="AP2349" s="100"/>
      <c r="AQ2349" s="100"/>
      <c r="AR2349" s="100"/>
      <c r="AS2349" s="100"/>
      <c r="AT2349" s="100"/>
      <c r="AU2349" s="100"/>
    </row>
    <row r="2350" spans="27:47">
      <c r="AA2350" s="100"/>
      <c r="AB2350" s="100"/>
      <c r="AC2350" s="100"/>
      <c r="AD2350" s="100"/>
      <c r="AE2350" s="100"/>
      <c r="AF2350" s="103"/>
      <c r="AG2350" s="101"/>
      <c r="AN2350" s="100"/>
      <c r="AO2350" s="100"/>
      <c r="AP2350" s="100"/>
      <c r="AQ2350" s="100"/>
      <c r="AR2350" s="100"/>
      <c r="AS2350" s="100"/>
      <c r="AT2350" s="100"/>
      <c r="AU2350" s="100"/>
    </row>
    <row r="2351" spans="27:47">
      <c r="AA2351" s="100"/>
      <c r="AB2351" s="100"/>
      <c r="AC2351" s="100"/>
      <c r="AD2351" s="100"/>
      <c r="AE2351" s="100"/>
      <c r="AF2351" s="103"/>
      <c r="AG2351" s="101"/>
      <c r="AN2351" s="100"/>
      <c r="AO2351" s="100"/>
      <c r="AP2351" s="100"/>
      <c r="AQ2351" s="100"/>
      <c r="AR2351" s="100"/>
      <c r="AS2351" s="100"/>
      <c r="AT2351" s="100"/>
      <c r="AU2351" s="100"/>
    </row>
    <row r="2352" spans="27:47">
      <c r="AA2352" s="100"/>
      <c r="AB2352" s="100"/>
      <c r="AC2352" s="100"/>
      <c r="AD2352" s="100"/>
      <c r="AE2352" s="100"/>
      <c r="AF2352" s="103"/>
      <c r="AG2352" s="101"/>
      <c r="AN2352" s="100"/>
      <c r="AO2352" s="100"/>
      <c r="AP2352" s="100"/>
      <c r="AQ2352" s="100"/>
      <c r="AR2352" s="100"/>
      <c r="AS2352" s="100"/>
      <c r="AT2352" s="100"/>
      <c r="AU2352" s="100"/>
    </row>
    <row r="2353" spans="27:47">
      <c r="AA2353" s="100"/>
      <c r="AB2353" s="100"/>
      <c r="AC2353" s="100"/>
      <c r="AD2353" s="100"/>
      <c r="AE2353" s="100"/>
      <c r="AF2353" s="103"/>
      <c r="AG2353" s="101"/>
      <c r="AN2353" s="100"/>
      <c r="AO2353" s="100"/>
      <c r="AP2353" s="100"/>
      <c r="AQ2353" s="100"/>
      <c r="AR2353" s="100"/>
      <c r="AS2353" s="100"/>
      <c r="AT2353" s="100"/>
      <c r="AU2353" s="100"/>
    </row>
    <row r="2354" spans="27:47">
      <c r="AA2354" s="100"/>
      <c r="AB2354" s="100"/>
      <c r="AC2354" s="100"/>
      <c r="AD2354" s="100"/>
      <c r="AE2354" s="100"/>
      <c r="AF2354" s="103"/>
      <c r="AG2354" s="101"/>
      <c r="AN2354" s="100"/>
      <c r="AO2354" s="100"/>
      <c r="AP2354" s="100"/>
      <c r="AQ2354" s="100"/>
      <c r="AR2354" s="100"/>
      <c r="AS2354" s="100"/>
      <c r="AT2354" s="100"/>
      <c r="AU2354" s="100"/>
    </row>
    <row r="2355" spans="27:47">
      <c r="AA2355" s="100"/>
      <c r="AB2355" s="100"/>
      <c r="AC2355" s="100"/>
      <c r="AD2355" s="100"/>
      <c r="AE2355" s="100"/>
      <c r="AF2355" s="103"/>
      <c r="AG2355" s="101"/>
      <c r="AN2355" s="100"/>
      <c r="AO2355" s="100"/>
      <c r="AP2355" s="100"/>
      <c r="AQ2355" s="100"/>
      <c r="AR2355" s="100"/>
      <c r="AS2355" s="100"/>
      <c r="AT2355" s="100"/>
      <c r="AU2355" s="100"/>
    </row>
    <row r="2356" spans="27:47">
      <c r="AA2356" s="100"/>
      <c r="AB2356" s="100"/>
      <c r="AC2356" s="100"/>
      <c r="AD2356" s="100"/>
      <c r="AE2356" s="100"/>
      <c r="AF2356" s="103"/>
      <c r="AG2356" s="101"/>
      <c r="AN2356" s="100"/>
      <c r="AO2356" s="100"/>
      <c r="AP2356" s="100"/>
      <c r="AQ2356" s="100"/>
      <c r="AR2356" s="100"/>
      <c r="AS2356" s="100"/>
      <c r="AT2356" s="100"/>
      <c r="AU2356" s="100"/>
    </row>
    <row r="2357" spans="27:47">
      <c r="AA2357" s="100"/>
      <c r="AB2357" s="100"/>
      <c r="AC2357" s="100"/>
      <c r="AD2357" s="100"/>
      <c r="AE2357" s="100"/>
      <c r="AF2357" s="103"/>
      <c r="AG2357" s="101"/>
      <c r="AN2357" s="100"/>
      <c r="AO2357" s="100"/>
      <c r="AP2357" s="100"/>
      <c r="AQ2357" s="100"/>
      <c r="AR2357" s="100"/>
      <c r="AS2357" s="100"/>
      <c r="AT2357" s="100"/>
      <c r="AU2357" s="100"/>
    </row>
    <row r="2358" spans="27:47">
      <c r="AA2358" s="100"/>
      <c r="AB2358" s="100"/>
      <c r="AC2358" s="100"/>
      <c r="AD2358" s="100"/>
      <c r="AE2358" s="100"/>
      <c r="AF2358" s="103"/>
      <c r="AG2358" s="101"/>
      <c r="AN2358" s="100"/>
      <c r="AO2358" s="100"/>
      <c r="AP2358" s="100"/>
      <c r="AQ2358" s="100"/>
      <c r="AR2358" s="100"/>
      <c r="AS2358" s="100"/>
      <c r="AT2358" s="100"/>
      <c r="AU2358" s="100"/>
    </row>
    <row r="2359" spans="27:47">
      <c r="AA2359" s="100"/>
      <c r="AB2359" s="100"/>
      <c r="AC2359" s="100"/>
      <c r="AD2359" s="100"/>
      <c r="AE2359" s="100"/>
      <c r="AF2359" s="103"/>
      <c r="AG2359" s="101"/>
      <c r="AN2359" s="100"/>
      <c r="AO2359" s="100"/>
      <c r="AP2359" s="100"/>
      <c r="AQ2359" s="100"/>
      <c r="AR2359" s="100"/>
      <c r="AS2359" s="100"/>
      <c r="AT2359" s="100"/>
      <c r="AU2359" s="100"/>
    </row>
    <row r="2360" spans="27:47">
      <c r="AA2360" s="100"/>
      <c r="AB2360" s="100"/>
      <c r="AC2360" s="100"/>
      <c r="AD2360" s="100"/>
      <c r="AE2360" s="100"/>
      <c r="AF2360" s="103"/>
      <c r="AG2360" s="101"/>
      <c r="AN2360" s="100"/>
      <c r="AO2360" s="100"/>
      <c r="AP2360" s="100"/>
      <c r="AQ2360" s="100"/>
      <c r="AR2360" s="100"/>
      <c r="AS2360" s="100"/>
      <c r="AT2360" s="100"/>
      <c r="AU2360" s="100"/>
    </row>
    <row r="2361" spans="27:47">
      <c r="AA2361" s="100"/>
      <c r="AB2361" s="100"/>
      <c r="AC2361" s="100"/>
      <c r="AD2361" s="100"/>
      <c r="AE2361" s="100"/>
      <c r="AF2361" s="103"/>
      <c r="AG2361" s="101"/>
      <c r="AN2361" s="100"/>
      <c r="AO2361" s="100"/>
      <c r="AP2361" s="100"/>
      <c r="AQ2361" s="100"/>
      <c r="AR2361" s="100"/>
      <c r="AS2361" s="100"/>
      <c r="AT2361" s="100"/>
      <c r="AU2361" s="100"/>
    </row>
    <row r="2362" spans="27:47">
      <c r="AA2362" s="100"/>
      <c r="AB2362" s="100"/>
      <c r="AC2362" s="100"/>
      <c r="AD2362" s="100"/>
      <c r="AE2362" s="100"/>
      <c r="AF2362" s="103"/>
      <c r="AG2362" s="101"/>
      <c r="AN2362" s="100"/>
      <c r="AO2362" s="100"/>
      <c r="AP2362" s="100"/>
      <c r="AQ2362" s="100"/>
      <c r="AR2362" s="100"/>
      <c r="AS2362" s="100"/>
      <c r="AT2362" s="100"/>
      <c r="AU2362" s="100"/>
    </row>
    <row r="2363" spans="27:47">
      <c r="AA2363" s="100"/>
      <c r="AB2363" s="100"/>
      <c r="AC2363" s="100"/>
      <c r="AD2363" s="100"/>
      <c r="AE2363" s="100"/>
      <c r="AF2363" s="103"/>
      <c r="AG2363" s="101"/>
      <c r="AN2363" s="100"/>
      <c r="AO2363" s="100"/>
      <c r="AP2363" s="100"/>
      <c r="AQ2363" s="100"/>
      <c r="AR2363" s="100"/>
      <c r="AS2363" s="100"/>
      <c r="AT2363" s="100"/>
      <c r="AU2363" s="100"/>
    </row>
    <row r="2364" spans="27:47">
      <c r="AA2364" s="100"/>
      <c r="AB2364" s="100"/>
      <c r="AC2364" s="100"/>
      <c r="AD2364" s="100"/>
      <c r="AE2364" s="100"/>
      <c r="AF2364" s="103"/>
      <c r="AG2364" s="101"/>
      <c r="AN2364" s="100"/>
      <c r="AO2364" s="100"/>
      <c r="AP2364" s="100"/>
      <c r="AQ2364" s="100"/>
      <c r="AR2364" s="100"/>
      <c r="AS2364" s="100"/>
      <c r="AT2364" s="100"/>
      <c r="AU2364" s="100"/>
    </row>
    <row r="2365" spans="27:47">
      <c r="AA2365" s="100"/>
      <c r="AB2365" s="100"/>
      <c r="AC2365" s="100"/>
      <c r="AD2365" s="100"/>
      <c r="AE2365" s="100"/>
      <c r="AF2365" s="103"/>
      <c r="AG2365" s="101"/>
      <c r="AN2365" s="100"/>
      <c r="AO2365" s="100"/>
      <c r="AP2365" s="100"/>
      <c r="AQ2365" s="100"/>
      <c r="AR2365" s="100"/>
      <c r="AS2365" s="100"/>
      <c r="AT2365" s="100"/>
      <c r="AU2365" s="100"/>
    </row>
    <row r="2366" spans="27:47">
      <c r="AA2366" s="100"/>
      <c r="AB2366" s="100"/>
      <c r="AC2366" s="100"/>
      <c r="AD2366" s="100"/>
      <c r="AE2366" s="100"/>
      <c r="AF2366" s="103"/>
      <c r="AG2366" s="101"/>
      <c r="AN2366" s="100"/>
      <c r="AO2366" s="100"/>
      <c r="AP2366" s="100"/>
      <c r="AQ2366" s="100"/>
      <c r="AR2366" s="100"/>
      <c r="AS2366" s="100"/>
      <c r="AT2366" s="100"/>
      <c r="AU2366" s="100"/>
    </row>
    <row r="2367" spans="27:47">
      <c r="AA2367" s="100"/>
      <c r="AB2367" s="100"/>
      <c r="AC2367" s="100"/>
      <c r="AD2367" s="100"/>
      <c r="AE2367" s="100"/>
      <c r="AF2367" s="103"/>
      <c r="AG2367" s="101"/>
      <c r="AN2367" s="100"/>
      <c r="AO2367" s="100"/>
      <c r="AP2367" s="100"/>
      <c r="AQ2367" s="100"/>
      <c r="AR2367" s="100"/>
      <c r="AS2367" s="100"/>
      <c r="AT2367" s="100"/>
      <c r="AU2367" s="100"/>
    </row>
    <row r="2368" spans="27:47">
      <c r="AA2368" s="100"/>
      <c r="AB2368" s="100"/>
      <c r="AC2368" s="100"/>
      <c r="AD2368" s="100"/>
      <c r="AE2368" s="100"/>
      <c r="AF2368" s="103"/>
      <c r="AG2368" s="101"/>
      <c r="AN2368" s="100"/>
      <c r="AO2368" s="100"/>
      <c r="AP2368" s="100"/>
      <c r="AQ2368" s="100"/>
      <c r="AR2368" s="100"/>
      <c r="AS2368" s="100"/>
      <c r="AT2368" s="100"/>
      <c r="AU2368" s="100"/>
    </row>
    <row r="2369" spans="27:47">
      <c r="AA2369" s="100"/>
      <c r="AB2369" s="100"/>
      <c r="AC2369" s="100"/>
      <c r="AD2369" s="100"/>
      <c r="AE2369" s="100"/>
      <c r="AF2369" s="103"/>
      <c r="AG2369" s="101"/>
      <c r="AN2369" s="100"/>
      <c r="AO2369" s="100"/>
      <c r="AP2369" s="100"/>
      <c r="AQ2369" s="100"/>
      <c r="AR2369" s="100"/>
      <c r="AS2369" s="100"/>
      <c r="AT2369" s="100"/>
      <c r="AU2369" s="100"/>
    </row>
    <row r="2370" spans="27:47">
      <c r="AA2370" s="100"/>
      <c r="AB2370" s="100"/>
      <c r="AC2370" s="100"/>
      <c r="AD2370" s="100"/>
      <c r="AE2370" s="100"/>
      <c r="AF2370" s="103"/>
      <c r="AG2370" s="101"/>
      <c r="AN2370" s="100"/>
      <c r="AO2370" s="100"/>
      <c r="AP2370" s="100"/>
      <c r="AQ2370" s="100"/>
      <c r="AR2370" s="100"/>
      <c r="AS2370" s="100"/>
      <c r="AT2370" s="100"/>
      <c r="AU2370" s="100"/>
    </row>
    <row r="2371" spans="27:47">
      <c r="AA2371" s="100"/>
      <c r="AB2371" s="100"/>
      <c r="AC2371" s="100"/>
      <c r="AD2371" s="100"/>
      <c r="AE2371" s="100"/>
      <c r="AF2371" s="103"/>
      <c r="AG2371" s="101"/>
      <c r="AN2371" s="100"/>
      <c r="AO2371" s="100"/>
      <c r="AP2371" s="100"/>
      <c r="AQ2371" s="100"/>
      <c r="AR2371" s="100"/>
      <c r="AS2371" s="100"/>
      <c r="AT2371" s="100"/>
      <c r="AU2371" s="100"/>
    </row>
    <row r="2372" spans="27:47">
      <c r="AA2372" s="100"/>
      <c r="AB2372" s="100"/>
      <c r="AC2372" s="100"/>
      <c r="AD2372" s="100"/>
      <c r="AE2372" s="100"/>
      <c r="AF2372" s="103"/>
      <c r="AG2372" s="101"/>
      <c r="AN2372" s="100"/>
      <c r="AO2372" s="100"/>
      <c r="AP2372" s="100"/>
      <c r="AQ2372" s="100"/>
      <c r="AR2372" s="100"/>
      <c r="AS2372" s="100"/>
      <c r="AT2372" s="100"/>
      <c r="AU2372" s="100"/>
    </row>
    <row r="2373" spans="27:47">
      <c r="AA2373" s="100"/>
      <c r="AB2373" s="100"/>
      <c r="AC2373" s="100"/>
      <c r="AD2373" s="100"/>
      <c r="AE2373" s="100"/>
      <c r="AF2373" s="103"/>
      <c r="AG2373" s="101"/>
      <c r="AN2373" s="100"/>
      <c r="AO2373" s="100"/>
      <c r="AP2373" s="100"/>
      <c r="AQ2373" s="100"/>
      <c r="AR2373" s="100"/>
      <c r="AS2373" s="100"/>
      <c r="AT2373" s="100"/>
      <c r="AU2373" s="100"/>
    </row>
    <row r="2374" spans="27:47">
      <c r="AA2374" s="100"/>
      <c r="AB2374" s="100"/>
      <c r="AC2374" s="100"/>
      <c r="AD2374" s="100"/>
      <c r="AE2374" s="100"/>
      <c r="AF2374" s="103"/>
      <c r="AG2374" s="101"/>
      <c r="AN2374" s="100"/>
      <c r="AO2374" s="100"/>
      <c r="AP2374" s="100"/>
      <c r="AQ2374" s="100"/>
      <c r="AR2374" s="100"/>
      <c r="AS2374" s="100"/>
      <c r="AT2374" s="100"/>
      <c r="AU2374" s="100"/>
    </row>
    <row r="2375" spans="27:47">
      <c r="AA2375" s="100"/>
      <c r="AB2375" s="100"/>
      <c r="AC2375" s="100"/>
      <c r="AD2375" s="100"/>
      <c r="AE2375" s="100"/>
      <c r="AF2375" s="103"/>
      <c r="AG2375" s="101"/>
      <c r="AN2375" s="100"/>
      <c r="AO2375" s="100"/>
      <c r="AP2375" s="100"/>
      <c r="AQ2375" s="100"/>
      <c r="AR2375" s="100"/>
      <c r="AS2375" s="100"/>
      <c r="AT2375" s="100"/>
      <c r="AU2375" s="100"/>
    </row>
    <row r="2376" spans="27:47">
      <c r="AA2376" s="100"/>
      <c r="AB2376" s="100"/>
      <c r="AC2376" s="100"/>
      <c r="AD2376" s="100"/>
      <c r="AE2376" s="100"/>
      <c r="AF2376" s="103"/>
      <c r="AG2376" s="101"/>
      <c r="AN2376" s="100"/>
      <c r="AO2376" s="100"/>
      <c r="AP2376" s="100"/>
      <c r="AQ2376" s="100"/>
      <c r="AR2376" s="100"/>
      <c r="AS2376" s="100"/>
      <c r="AT2376" s="100"/>
      <c r="AU2376" s="100"/>
    </row>
    <row r="2377" spans="27:47">
      <c r="AA2377" s="100"/>
      <c r="AB2377" s="100"/>
      <c r="AC2377" s="100"/>
      <c r="AD2377" s="100"/>
      <c r="AE2377" s="100"/>
      <c r="AF2377" s="103"/>
      <c r="AG2377" s="101"/>
      <c r="AN2377" s="100"/>
      <c r="AO2377" s="100"/>
      <c r="AP2377" s="100"/>
      <c r="AQ2377" s="100"/>
      <c r="AR2377" s="100"/>
      <c r="AS2377" s="100"/>
      <c r="AT2377" s="100"/>
      <c r="AU2377" s="100"/>
    </row>
    <row r="2378" spans="27:47">
      <c r="AA2378" s="100"/>
      <c r="AB2378" s="100"/>
      <c r="AC2378" s="100"/>
      <c r="AD2378" s="100"/>
      <c r="AE2378" s="100"/>
      <c r="AF2378" s="103"/>
      <c r="AG2378" s="101"/>
      <c r="AN2378" s="100"/>
      <c r="AO2378" s="100"/>
      <c r="AP2378" s="100"/>
      <c r="AQ2378" s="100"/>
      <c r="AR2378" s="100"/>
      <c r="AS2378" s="100"/>
      <c r="AT2378" s="100"/>
      <c r="AU2378" s="100"/>
    </row>
    <row r="2379" spans="27:47">
      <c r="AA2379" s="100"/>
      <c r="AB2379" s="100"/>
      <c r="AC2379" s="100"/>
      <c r="AD2379" s="100"/>
      <c r="AE2379" s="100"/>
      <c r="AF2379" s="103"/>
      <c r="AG2379" s="101"/>
      <c r="AN2379" s="100"/>
      <c r="AO2379" s="100"/>
      <c r="AP2379" s="100"/>
      <c r="AQ2379" s="100"/>
      <c r="AR2379" s="100"/>
      <c r="AS2379" s="100"/>
      <c r="AT2379" s="100"/>
      <c r="AU2379" s="100"/>
    </row>
    <row r="2380" spans="27:47">
      <c r="AA2380" s="100"/>
      <c r="AB2380" s="100"/>
      <c r="AC2380" s="100"/>
      <c r="AD2380" s="100"/>
      <c r="AE2380" s="100"/>
      <c r="AF2380" s="103"/>
      <c r="AG2380" s="101"/>
      <c r="AN2380" s="100"/>
      <c r="AO2380" s="100"/>
      <c r="AP2380" s="100"/>
      <c r="AQ2380" s="100"/>
      <c r="AR2380" s="100"/>
      <c r="AS2380" s="100"/>
      <c r="AT2380" s="100"/>
      <c r="AU2380" s="100"/>
    </row>
    <row r="2381" spans="27:47">
      <c r="AA2381" s="100"/>
      <c r="AB2381" s="100"/>
      <c r="AC2381" s="100"/>
      <c r="AD2381" s="100"/>
      <c r="AE2381" s="100"/>
      <c r="AF2381" s="103"/>
      <c r="AG2381" s="101"/>
      <c r="AN2381" s="100"/>
      <c r="AO2381" s="100"/>
      <c r="AP2381" s="100"/>
      <c r="AQ2381" s="100"/>
      <c r="AR2381" s="100"/>
      <c r="AS2381" s="100"/>
      <c r="AT2381" s="100"/>
      <c r="AU2381" s="100"/>
    </row>
    <row r="2382" spans="27:47">
      <c r="AA2382" s="100"/>
      <c r="AB2382" s="100"/>
      <c r="AC2382" s="100"/>
      <c r="AD2382" s="100"/>
      <c r="AE2382" s="100"/>
      <c r="AF2382" s="103"/>
      <c r="AG2382" s="101"/>
      <c r="AN2382" s="100"/>
      <c r="AO2382" s="100"/>
      <c r="AP2382" s="100"/>
      <c r="AQ2382" s="100"/>
      <c r="AR2382" s="100"/>
      <c r="AS2382" s="100"/>
      <c r="AT2382" s="100"/>
      <c r="AU2382" s="100"/>
    </row>
    <row r="2383" spans="27:47">
      <c r="AA2383" s="100"/>
      <c r="AB2383" s="100"/>
      <c r="AC2383" s="100"/>
      <c r="AD2383" s="100"/>
      <c r="AE2383" s="100"/>
      <c r="AF2383" s="103"/>
      <c r="AG2383" s="101"/>
      <c r="AN2383" s="100"/>
      <c r="AO2383" s="100"/>
      <c r="AP2383" s="100"/>
      <c r="AQ2383" s="100"/>
      <c r="AR2383" s="100"/>
      <c r="AS2383" s="100"/>
      <c r="AT2383" s="100"/>
      <c r="AU2383" s="100"/>
    </row>
    <row r="2384" spans="27:47">
      <c r="AA2384" s="100"/>
      <c r="AB2384" s="100"/>
      <c r="AC2384" s="100"/>
      <c r="AD2384" s="100"/>
      <c r="AE2384" s="100"/>
      <c r="AF2384" s="103"/>
      <c r="AG2384" s="101"/>
      <c r="AN2384" s="100"/>
      <c r="AO2384" s="100"/>
      <c r="AP2384" s="100"/>
      <c r="AQ2384" s="100"/>
      <c r="AR2384" s="100"/>
      <c r="AS2384" s="100"/>
      <c r="AT2384" s="100"/>
      <c r="AU2384" s="100"/>
    </row>
    <row r="2385" spans="27:47">
      <c r="AA2385" s="100"/>
      <c r="AB2385" s="100"/>
      <c r="AC2385" s="100"/>
      <c r="AD2385" s="100"/>
      <c r="AE2385" s="100"/>
      <c r="AF2385" s="103"/>
      <c r="AG2385" s="101"/>
      <c r="AN2385" s="100"/>
      <c r="AO2385" s="100"/>
      <c r="AP2385" s="100"/>
      <c r="AQ2385" s="100"/>
      <c r="AR2385" s="100"/>
      <c r="AS2385" s="100"/>
      <c r="AT2385" s="100"/>
      <c r="AU2385" s="100"/>
    </row>
    <row r="2386" spans="27:47">
      <c r="AA2386" s="100"/>
      <c r="AB2386" s="100"/>
      <c r="AC2386" s="100"/>
      <c r="AD2386" s="100"/>
      <c r="AE2386" s="100"/>
      <c r="AF2386" s="103"/>
      <c r="AG2386" s="101"/>
      <c r="AN2386" s="100"/>
      <c r="AO2386" s="100"/>
      <c r="AP2386" s="100"/>
      <c r="AQ2386" s="100"/>
      <c r="AR2386" s="100"/>
      <c r="AS2386" s="100"/>
      <c r="AT2386" s="100"/>
      <c r="AU2386" s="100"/>
    </row>
    <row r="2387" spans="27:47">
      <c r="AA2387" s="100"/>
      <c r="AB2387" s="100"/>
      <c r="AC2387" s="100"/>
      <c r="AD2387" s="100"/>
      <c r="AE2387" s="100"/>
      <c r="AF2387" s="103"/>
      <c r="AG2387" s="101"/>
      <c r="AN2387" s="100"/>
      <c r="AO2387" s="100"/>
      <c r="AP2387" s="100"/>
      <c r="AQ2387" s="100"/>
      <c r="AR2387" s="100"/>
      <c r="AS2387" s="100"/>
      <c r="AT2387" s="100"/>
      <c r="AU2387" s="100"/>
    </row>
    <row r="2388" spans="27:47">
      <c r="AA2388" s="100"/>
      <c r="AB2388" s="100"/>
      <c r="AC2388" s="100"/>
      <c r="AD2388" s="100"/>
      <c r="AE2388" s="100"/>
      <c r="AF2388" s="103"/>
      <c r="AG2388" s="101"/>
      <c r="AN2388" s="100"/>
      <c r="AO2388" s="100"/>
      <c r="AP2388" s="100"/>
      <c r="AQ2388" s="100"/>
      <c r="AR2388" s="100"/>
      <c r="AS2388" s="100"/>
      <c r="AT2388" s="100"/>
      <c r="AU2388" s="100"/>
    </row>
    <row r="2389" spans="27:47">
      <c r="AA2389" s="100"/>
      <c r="AB2389" s="100"/>
      <c r="AC2389" s="100"/>
      <c r="AD2389" s="100"/>
      <c r="AE2389" s="100"/>
      <c r="AF2389" s="103"/>
      <c r="AG2389" s="101"/>
      <c r="AN2389" s="100"/>
      <c r="AO2389" s="100"/>
      <c r="AP2389" s="100"/>
      <c r="AQ2389" s="100"/>
      <c r="AR2389" s="100"/>
      <c r="AS2389" s="100"/>
      <c r="AT2389" s="100"/>
      <c r="AU2389" s="100"/>
    </row>
    <row r="2390" spans="27:47">
      <c r="AA2390" s="100"/>
      <c r="AB2390" s="100"/>
      <c r="AC2390" s="100"/>
      <c r="AD2390" s="100"/>
      <c r="AE2390" s="100"/>
      <c r="AF2390" s="103"/>
      <c r="AG2390" s="101"/>
      <c r="AN2390" s="100"/>
      <c r="AO2390" s="100"/>
      <c r="AP2390" s="100"/>
      <c r="AQ2390" s="100"/>
      <c r="AR2390" s="100"/>
      <c r="AS2390" s="100"/>
      <c r="AT2390" s="100"/>
      <c r="AU2390" s="100"/>
    </row>
    <row r="2391" spans="27:47">
      <c r="AA2391" s="100"/>
      <c r="AB2391" s="100"/>
      <c r="AC2391" s="100"/>
      <c r="AD2391" s="100"/>
      <c r="AE2391" s="100"/>
      <c r="AF2391" s="103"/>
      <c r="AG2391" s="101"/>
      <c r="AN2391" s="100"/>
      <c r="AO2391" s="100"/>
      <c r="AP2391" s="100"/>
      <c r="AQ2391" s="100"/>
      <c r="AR2391" s="100"/>
      <c r="AS2391" s="100"/>
      <c r="AT2391" s="100"/>
      <c r="AU2391" s="100"/>
    </row>
    <row r="2392" spans="27:47">
      <c r="AA2392" s="100"/>
      <c r="AB2392" s="100"/>
      <c r="AC2392" s="100"/>
      <c r="AD2392" s="100"/>
      <c r="AE2392" s="100"/>
      <c r="AF2392" s="103"/>
      <c r="AG2392" s="101"/>
      <c r="AN2392" s="100"/>
      <c r="AO2392" s="100"/>
      <c r="AP2392" s="100"/>
      <c r="AQ2392" s="100"/>
      <c r="AR2392" s="100"/>
      <c r="AS2392" s="100"/>
      <c r="AT2392" s="100"/>
      <c r="AU2392" s="100"/>
    </row>
    <row r="2393" spans="27:47">
      <c r="AA2393" s="100"/>
      <c r="AB2393" s="100"/>
      <c r="AC2393" s="100"/>
      <c r="AD2393" s="100"/>
      <c r="AE2393" s="100"/>
      <c r="AF2393" s="103"/>
      <c r="AG2393" s="101"/>
      <c r="AN2393" s="100"/>
      <c r="AO2393" s="100"/>
      <c r="AP2393" s="100"/>
      <c r="AQ2393" s="100"/>
      <c r="AR2393" s="100"/>
      <c r="AS2393" s="100"/>
      <c r="AT2393" s="100"/>
      <c r="AU2393" s="100"/>
    </row>
    <row r="2394" spans="27:47">
      <c r="AA2394" s="100"/>
      <c r="AB2394" s="100"/>
      <c r="AC2394" s="100"/>
      <c r="AD2394" s="100"/>
      <c r="AE2394" s="100"/>
      <c r="AF2394" s="103"/>
      <c r="AG2394" s="101"/>
      <c r="AN2394" s="100"/>
      <c r="AO2394" s="100"/>
      <c r="AP2394" s="100"/>
      <c r="AQ2394" s="100"/>
      <c r="AR2394" s="100"/>
      <c r="AS2394" s="100"/>
      <c r="AT2394" s="100"/>
      <c r="AU2394" s="100"/>
    </row>
    <row r="2395" spans="27:47">
      <c r="AA2395" s="100"/>
      <c r="AB2395" s="100"/>
      <c r="AC2395" s="100"/>
      <c r="AD2395" s="100"/>
      <c r="AE2395" s="100"/>
      <c r="AF2395" s="103"/>
      <c r="AG2395" s="101"/>
      <c r="AN2395" s="100"/>
      <c r="AO2395" s="100"/>
      <c r="AP2395" s="100"/>
      <c r="AQ2395" s="100"/>
      <c r="AR2395" s="100"/>
      <c r="AS2395" s="100"/>
      <c r="AT2395" s="100"/>
      <c r="AU2395" s="100"/>
    </row>
    <row r="2396" spans="27:47">
      <c r="AA2396" s="100"/>
      <c r="AB2396" s="100"/>
      <c r="AC2396" s="100"/>
      <c r="AD2396" s="100"/>
      <c r="AE2396" s="100"/>
      <c r="AF2396" s="103"/>
      <c r="AG2396" s="101"/>
      <c r="AN2396" s="100"/>
      <c r="AO2396" s="100"/>
      <c r="AP2396" s="100"/>
      <c r="AQ2396" s="100"/>
      <c r="AR2396" s="100"/>
      <c r="AS2396" s="100"/>
      <c r="AT2396" s="100"/>
      <c r="AU2396" s="100"/>
    </row>
    <row r="2397" spans="27:47">
      <c r="AA2397" s="100"/>
      <c r="AB2397" s="100"/>
      <c r="AC2397" s="100"/>
      <c r="AD2397" s="100"/>
      <c r="AE2397" s="100"/>
      <c r="AF2397" s="103"/>
      <c r="AG2397" s="101"/>
      <c r="AN2397" s="100"/>
      <c r="AO2397" s="100"/>
      <c r="AP2397" s="100"/>
      <c r="AQ2397" s="100"/>
      <c r="AR2397" s="100"/>
      <c r="AS2397" s="100"/>
      <c r="AT2397" s="100"/>
      <c r="AU2397" s="100"/>
    </row>
    <row r="2398" spans="27:47">
      <c r="AA2398" s="100"/>
      <c r="AB2398" s="100"/>
      <c r="AC2398" s="100"/>
      <c r="AD2398" s="100"/>
      <c r="AE2398" s="100"/>
      <c r="AF2398" s="103"/>
      <c r="AG2398" s="101"/>
      <c r="AN2398" s="100"/>
      <c r="AO2398" s="100"/>
      <c r="AP2398" s="100"/>
      <c r="AQ2398" s="100"/>
      <c r="AR2398" s="100"/>
      <c r="AS2398" s="100"/>
      <c r="AT2398" s="100"/>
      <c r="AU2398" s="100"/>
    </row>
    <row r="2399" spans="27:47">
      <c r="AA2399" s="100"/>
      <c r="AB2399" s="100"/>
      <c r="AC2399" s="100"/>
      <c r="AD2399" s="100"/>
      <c r="AE2399" s="100"/>
      <c r="AF2399" s="103"/>
      <c r="AG2399" s="101"/>
      <c r="AN2399" s="100"/>
      <c r="AO2399" s="100"/>
      <c r="AP2399" s="100"/>
      <c r="AQ2399" s="100"/>
      <c r="AR2399" s="100"/>
      <c r="AS2399" s="100"/>
      <c r="AT2399" s="100"/>
      <c r="AU2399" s="100"/>
    </row>
    <row r="2400" spans="27:47">
      <c r="AA2400" s="100"/>
      <c r="AB2400" s="100"/>
      <c r="AC2400" s="100"/>
      <c r="AD2400" s="100"/>
      <c r="AE2400" s="100"/>
      <c r="AF2400" s="103"/>
      <c r="AG2400" s="101"/>
      <c r="AN2400" s="100"/>
      <c r="AO2400" s="100"/>
      <c r="AP2400" s="100"/>
      <c r="AQ2400" s="100"/>
      <c r="AR2400" s="100"/>
      <c r="AS2400" s="100"/>
      <c r="AT2400" s="100"/>
      <c r="AU2400" s="100"/>
    </row>
    <row r="2401" spans="27:47">
      <c r="AA2401" s="100"/>
      <c r="AB2401" s="100"/>
      <c r="AC2401" s="100"/>
      <c r="AD2401" s="100"/>
      <c r="AE2401" s="100"/>
      <c r="AF2401" s="103"/>
      <c r="AG2401" s="101"/>
      <c r="AN2401" s="100"/>
      <c r="AO2401" s="100"/>
      <c r="AP2401" s="100"/>
      <c r="AQ2401" s="100"/>
      <c r="AR2401" s="100"/>
      <c r="AS2401" s="100"/>
      <c r="AT2401" s="100"/>
      <c r="AU2401" s="100"/>
    </row>
    <row r="2402" spans="27:47">
      <c r="AA2402" s="100"/>
      <c r="AB2402" s="100"/>
      <c r="AC2402" s="100"/>
      <c r="AD2402" s="100"/>
      <c r="AE2402" s="100"/>
      <c r="AF2402" s="103"/>
      <c r="AG2402" s="101"/>
      <c r="AN2402" s="100"/>
      <c r="AO2402" s="100"/>
      <c r="AP2402" s="100"/>
      <c r="AQ2402" s="100"/>
      <c r="AR2402" s="100"/>
      <c r="AS2402" s="100"/>
      <c r="AT2402" s="100"/>
      <c r="AU2402" s="100"/>
    </row>
    <row r="2403" spans="27:47">
      <c r="AA2403" s="100"/>
      <c r="AB2403" s="100"/>
      <c r="AC2403" s="100"/>
      <c r="AD2403" s="100"/>
      <c r="AE2403" s="100"/>
      <c r="AF2403" s="103"/>
      <c r="AG2403" s="101"/>
      <c r="AN2403" s="100"/>
      <c r="AO2403" s="100"/>
      <c r="AP2403" s="100"/>
      <c r="AQ2403" s="100"/>
      <c r="AR2403" s="100"/>
      <c r="AS2403" s="100"/>
      <c r="AT2403" s="100"/>
      <c r="AU2403" s="100"/>
    </row>
    <row r="2404" spans="27:47">
      <c r="AA2404" s="100"/>
      <c r="AB2404" s="100"/>
      <c r="AC2404" s="100"/>
      <c r="AD2404" s="100"/>
      <c r="AE2404" s="100"/>
      <c r="AF2404" s="103"/>
      <c r="AG2404" s="101"/>
      <c r="AN2404" s="100"/>
      <c r="AO2404" s="100"/>
      <c r="AP2404" s="100"/>
      <c r="AQ2404" s="100"/>
      <c r="AR2404" s="100"/>
      <c r="AS2404" s="100"/>
      <c r="AT2404" s="100"/>
      <c r="AU2404" s="100"/>
    </row>
    <row r="2405" spans="27:47">
      <c r="AA2405" s="100"/>
      <c r="AB2405" s="100"/>
      <c r="AC2405" s="100"/>
      <c r="AD2405" s="100"/>
      <c r="AE2405" s="100"/>
      <c r="AF2405" s="103"/>
      <c r="AG2405" s="101"/>
      <c r="AN2405" s="100"/>
      <c r="AO2405" s="100"/>
      <c r="AP2405" s="100"/>
      <c r="AQ2405" s="100"/>
      <c r="AR2405" s="100"/>
      <c r="AS2405" s="100"/>
      <c r="AT2405" s="100"/>
      <c r="AU2405" s="100"/>
    </row>
    <row r="2406" spans="27:47">
      <c r="AA2406" s="100"/>
      <c r="AB2406" s="100"/>
      <c r="AC2406" s="100"/>
      <c r="AD2406" s="100"/>
      <c r="AE2406" s="100"/>
      <c r="AF2406" s="103"/>
      <c r="AG2406" s="101"/>
      <c r="AN2406" s="100"/>
      <c r="AO2406" s="100"/>
      <c r="AP2406" s="100"/>
      <c r="AQ2406" s="100"/>
      <c r="AR2406" s="100"/>
      <c r="AS2406" s="100"/>
      <c r="AT2406" s="100"/>
      <c r="AU2406" s="100"/>
    </row>
    <row r="2407" spans="27:47">
      <c r="AA2407" s="100"/>
      <c r="AB2407" s="100"/>
      <c r="AC2407" s="100"/>
      <c r="AD2407" s="100"/>
      <c r="AE2407" s="100"/>
      <c r="AF2407" s="103"/>
      <c r="AG2407" s="101"/>
      <c r="AN2407" s="100"/>
      <c r="AO2407" s="100"/>
      <c r="AP2407" s="100"/>
      <c r="AQ2407" s="100"/>
      <c r="AR2407" s="100"/>
      <c r="AS2407" s="100"/>
      <c r="AT2407" s="100"/>
      <c r="AU2407" s="100"/>
    </row>
    <row r="2408" spans="27:47">
      <c r="AA2408" s="100"/>
      <c r="AB2408" s="100"/>
      <c r="AC2408" s="100"/>
      <c r="AD2408" s="100"/>
      <c r="AE2408" s="100"/>
      <c r="AF2408" s="103"/>
      <c r="AG2408" s="101"/>
      <c r="AN2408" s="100"/>
      <c r="AO2408" s="100"/>
      <c r="AP2408" s="100"/>
      <c r="AQ2408" s="100"/>
      <c r="AR2408" s="100"/>
      <c r="AS2408" s="100"/>
      <c r="AT2408" s="100"/>
      <c r="AU2408" s="100"/>
    </row>
    <row r="2409" spans="27:47">
      <c r="AA2409" s="100"/>
      <c r="AB2409" s="100"/>
      <c r="AC2409" s="100"/>
      <c r="AD2409" s="100"/>
      <c r="AE2409" s="100"/>
      <c r="AF2409" s="103"/>
      <c r="AG2409" s="101"/>
      <c r="AN2409" s="100"/>
      <c r="AO2409" s="100"/>
      <c r="AP2409" s="100"/>
      <c r="AQ2409" s="100"/>
      <c r="AR2409" s="100"/>
      <c r="AS2409" s="100"/>
      <c r="AT2409" s="100"/>
      <c r="AU2409" s="100"/>
    </row>
    <row r="2410" spans="27:47">
      <c r="AA2410" s="100"/>
      <c r="AB2410" s="100"/>
      <c r="AC2410" s="100"/>
      <c r="AD2410" s="100"/>
      <c r="AE2410" s="100"/>
      <c r="AF2410" s="103"/>
      <c r="AG2410" s="101"/>
      <c r="AN2410" s="100"/>
      <c r="AO2410" s="100"/>
      <c r="AP2410" s="100"/>
      <c r="AQ2410" s="100"/>
      <c r="AR2410" s="100"/>
      <c r="AS2410" s="100"/>
      <c r="AT2410" s="100"/>
      <c r="AU2410" s="100"/>
    </row>
    <row r="2411" spans="27:47">
      <c r="AA2411" s="100"/>
      <c r="AB2411" s="100"/>
      <c r="AC2411" s="100"/>
      <c r="AD2411" s="100"/>
      <c r="AE2411" s="100"/>
      <c r="AF2411" s="103"/>
      <c r="AG2411" s="101"/>
      <c r="AN2411" s="100"/>
      <c r="AO2411" s="100"/>
      <c r="AP2411" s="100"/>
      <c r="AQ2411" s="100"/>
      <c r="AR2411" s="100"/>
      <c r="AS2411" s="100"/>
      <c r="AT2411" s="100"/>
      <c r="AU2411" s="100"/>
    </row>
    <row r="2412" spans="27:47">
      <c r="AA2412" s="100"/>
      <c r="AB2412" s="100"/>
      <c r="AC2412" s="100"/>
      <c r="AD2412" s="100"/>
      <c r="AE2412" s="100"/>
      <c r="AF2412" s="103"/>
      <c r="AG2412" s="101"/>
      <c r="AN2412" s="100"/>
      <c r="AO2412" s="100"/>
      <c r="AP2412" s="100"/>
      <c r="AQ2412" s="100"/>
      <c r="AR2412" s="100"/>
      <c r="AS2412" s="100"/>
      <c r="AT2412" s="100"/>
      <c r="AU2412" s="100"/>
    </row>
    <row r="2413" spans="27:47">
      <c r="AA2413" s="100"/>
      <c r="AB2413" s="100"/>
      <c r="AC2413" s="100"/>
      <c r="AD2413" s="100"/>
      <c r="AE2413" s="100"/>
      <c r="AF2413" s="103"/>
      <c r="AG2413" s="101"/>
      <c r="AN2413" s="100"/>
      <c r="AO2413" s="100"/>
      <c r="AP2413" s="100"/>
      <c r="AQ2413" s="100"/>
      <c r="AR2413" s="100"/>
      <c r="AS2413" s="100"/>
      <c r="AT2413" s="100"/>
      <c r="AU2413" s="100"/>
    </row>
    <row r="2414" spans="27:47">
      <c r="AA2414" s="100"/>
      <c r="AB2414" s="100"/>
      <c r="AC2414" s="100"/>
      <c r="AD2414" s="100"/>
      <c r="AE2414" s="100"/>
      <c r="AF2414" s="103"/>
      <c r="AG2414" s="101"/>
      <c r="AN2414" s="100"/>
      <c r="AO2414" s="100"/>
      <c r="AP2414" s="100"/>
      <c r="AQ2414" s="100"/>
      <c r="AR2414" s="100"/>
      <c r="AS2414" s="100"/>
      <c r="AT2414" s="100"/>
      <c r="AU2414" s="100"/>
    </row>
    <row r="2415" spans="27:47">
      <c r="AA2415" s="100"/>
      <c r="AB2415" s="100"/>
      <c r="AC2415" s="100"/>
      <c r="AD2415" s="100"/>
      <c r="AE2415" s="100"/>
      <c r="AF2415" s="103"/>
      <c r="AG2415" s="101"/>
      <c r="AN2415" s="100"/>
      <c r="AO2415" s="100"/>
      <c r="AP2415" s="100"/>
      <c r="AQ2415" s="100"/>
      <c r="AR2415" s="100"/>
      <c r="AS2415" s="100"/>
      <c r="AT2415" s="100"/>
      <c r="AU2415" s="100"/>
    </row>
    <row r="2416" spans="27:47">
      <c r="AA2416" s="100"/>
      <c r="AB2416" s="100"/>
      <c r="AC2416" s="100"/>
      <c r="AD2416" s="100"/>
      <c r="AE2416" s="100"/>
      <c r="AF2416" s="103"/>
      <c r="AG2416" s="101"/>
      <c r="AN2416" s="100"/>
      <c r="AO2416" s="100"/>
      <c r="AP2416" s="100"/>
      <c r="AQ2416" s="100"/>
      <c r="AR2416" s="100"/>
      <c r="AS2416" s="100"/>
      <c r="AT2416" s="100"/>
      <c r="AU2416" s="100"/>
    </row>
    <row r="2417" spans="27:47">
      <c r="AA2417" s="100"/>
      <c r="AB2417" s="100"/>
      <c r="AC2417" s="100"/>
      <c r="AD2417" s="100"/>
      <c r="AE2417" s="100"/>
      <c r="AF2417" s="103"/>
      <c r="AG2417" s="101"/>
      <c r="AN2417" s="100"/>
      <c r="AO2417" s="100"/>
      <c r="AP2417" s="100"/>
      <c r="AQ2417" s="100"/>
      <c r="AR2417" s="100"/>
      <c r="AS2417" s="100"/>
      <c r="AT2417" s="100"/>
      <c r="AU2417" s="100"/>
    </row>
    <row r="2418" spans="27:47">
      <c r="AA2418" s="100"/>
      <c r="AB2418" s="100"/>
      <c r="AC2418" s="100"/>
      <c r="AD2418" s="100"/>
      <c r="AE2418" s="100"/>
      <c r="AF2418" s="103"/>
      <c r="AG2418" s="101"/>
      <c r="AN2418" s="100"/>
      <c r="AO2418" s="100"/>
      <c r="AP2418" s="100"/>
      <c r="AQ2418" s="100"/>
      <c r="AR2418" s="100"/>
      <c r="AS2418" s="100"/>
      <c r="AT2418" s="100"/>
      <c r="AU2418" s="100"/>
    </row>
    <row r="2419" spans="27:47">
      <c r="AA2419" s="100"/>
      <c r="AB2419" s="100"/>
      <c r="AC2419" s="100"/>
      <c r="AD2419" s="100"/>
      <c r="AE2419" s="100"/>
      <c r="AF2419" s="103"/>
      <c r="AG2419" s="101"/>
      <c r="AN2419" s="100"/>
      <c r="AO2419" s="100"/>
      <c r="AP2419" s="100"/>
      <c r="AQ2419" s="100"/>
      <c r="AR2419" s="100"/>
      <c r="AS2419" s="100"/>
      <c r="AT2419" s="100"/>
      <c r="AU2419" s="100"/>
    </row>
    <row r="2420" spans="27:47">
      <c r="AA2420" s="100"/>
      <c r="AB2420" s="100"/>
      <c r="AC2420" s="100"/>
      <c r="AD2420" s="100"/>
      <c r="AE2420" s="100"/>
      <c r="AF2420" s="103"/>
      <c r="AG2420" s="101"/>
      <c r="AN2420" s="100"/>
      <c r="AO2420" s="100"/>
      <c r="AP2420" s="100"/>
      <c r="AQ2420" s="100"/>
      <c r="AR2420" s="100"/>
      <c r="AS2420" s="100"/>
      <c r="AT2420" s="100"/>
      <c r="AU2420" s="100"/>
    </row>
    <row r="2421" spans="27:47">
      <c r="AA2421" s="100"/>
      <c r="AB2421" s="100"/>
      <c r="AC2421" s="100"/>
      <c r="AD2421" s="100"/>
      <c r="AE2421" s="100"/>
      <c r="AF2421" s="103"/>
      <c r="AG2421" s="101"/>
      <c r="AN2421" s="100"/>
      <c r="AO2421" s="100"/>
      <c r="AP2421" s="100"/>
      <c r="AQ2421" s="100"/>
      <c r="AR2421" s="100"/>
      <c r="AS2421" s="100"/>
      <c r="AT2421" s="100"/>
      <c r="AU2421" s="100"/>
    </row>
    <row r="2422" spans="27:47">
      <c r="AA2422" s="100"/>
      <c r="AB2422" s="100"/>
      <c r="AC2422" s="100"/>
      <c r="AD2422" s="100"/>
      <c r="AE2422" s="100"/>
      <c r="AF2422" s="103"/>
      <c r="AG2422" s="101"/>
      <c r="AN2422" s="100"/>
      <c r="AO2422" s="100"/>
      <c r="AP2422" s="100"/>
      <c r="AQ2422" s="100"/>
      <c r="AR2422" s="100"/>
      <c r="AS2422" s="100"/>
      <c r="AT2422" s="100"/>
      <c r="AU2422" s="100"/>
    </row>
    <row r="2423" spans="27:47">
      <c r="AA2423" s="100"/>
      <c r="AB2423" s="100"/>
      <c r="AC2423" s="100"/>
      <c r="AD2423" s="100"/>
      <c r="AE2423" s="100"/>
      <c r="AF2423" s="103"/>
      <c r="AG2423" s="101"/>
      <c r="AN2423" s="100"/>
      <c r="AO2423" s="100"/>
      <c r="AP2423" s="100"/>
      <c r="AQ2423" s="100"/>
      <c r="AR2423" s="100"/>
      <c r="AS2423" s="100"/>
      <c r="AT2423" s="100"/>
      <c r="AU2423" s="100"/>
    </row>
    <row r="2424" spans="27:47">
      <c r="AA2424" s="100"/>
      <c r="AB2424" s="100"/>
      <c r="AC2424" s="100"/>
      <c r="AD2424" s="100"/>
      <c r="AE2424" s="100"/>
      <c r="AF2424" s="103"/>
      <c r="AG2424" s="101"/>
      <c r="AN2424" s="100"/>
      <c r="AO2424" s="100"/>
      <c r="AP2424" s="100"/>
      <c r="AQ2424" s="100"/>
      <c r="AR2424" s="100"/>
      <c r="AS2424" s="100"/>
      <c r="AT2424" s="100"/>
      <c r="AU2424" s="100"/>
    </row>
    <row r="2425" spans="27:47">
      <c r="AA2425" s="100"/>
      <c r="AB2425" s="100"/>
      <c r="AC2425" s="100"/>
      <c r="AD2425" s="100"/>
      <c r="AE2425" s="100"/>
      <c r="AF2425" s="103"/>
      <c r="AG2425" s="101"/>
      <c r="AN2425" s="100"/>
      <c r="AO2425" s="100"/>
      <c r="AP2425" s="100"/>
      <c r="AQ2425" s="100"/>
      <c r="AR2425" s="100"/>
      <c r="AS2425" s="100"/>
      <c r="AT2425" s="100"/>
      <c r="AU2425" s="100"/>
    </row>
    <row r="2426" spans="27:47">
      <c r="AA2426" s="100"/>
      <c r="AB2426" s="100"/>
      <c r="AC2426" s="100"/>
      <c r="AD2426" s="100"/>
      <c r="AE2426" s="100"/>
      <c r="AF2426" s="103"/>
      <c r="AG2426" s="101"/>
      <c r="AN2426" s="100"/>
      <c r="AO2426" s="100"/>
      <c r="AP2426" s="100"/>
      <c r="AQ2426" s="100"/>
      <c r="AR2426" s="100"/>
      <c r="AS2426" s="100"/>
      <c r="AT2426" s="100"/>
      <c r="AU2426" s="100"/>
    </row>
    <row r="2427" spans="27:47">
      <c r="AA2427" s="100"/>
      <c r="AB2427" s="100"/>
      <c r="AC2427" s="100"/>
      <c r="AD2427" s="100"/>
      <c r="AE2427" s="100"/>
      <c r="AF2427" s="103"/>
      <c r="AG2427" s="101"/>
      <c r="AN2427" s="100"/>
      <c r="AO2427" s="100"/>
      <c r="AP2427" s="100"/>
      <c r="AQ2427" s="100"/>
      <c r="AR2427" s="100"/>
      <c r="AS2427" s="100"/>
      <c r="AT2427" s="100"/>
      <c r="AU2427" s="100"/>
    </row>
    <row r="2428" spans="27:47">
      <c r="AA2428" s="100"/>
      <c r="AB2428" s="100"/>
      <c r="AC2428" s="100"/>
      <c r="AD2428" s="100"/>
      <c r="AE2428" s="100"/>
      <c r="AF2428" s="103"/>
      <c r="AG2428" s="101"/>
      <c r="AN2428" s="100"/>
      <c r="AO2428" s="100"/>
      <c r="AP2428" s="100"/>
      <c r="AQ2428" s="100"/>
      <c r="AR2428" s="100"/>
      <c r="AS2428" s="100"/>
      <c r="AT2428" s="100"/>
      <c r="AU2428" s="100"/>
    </row>
    <row r="2429" spans="27:47">
      <c r="AA2429" s="100"/>
      <c r="AB2429" s="100"/>
      <c r="AC2429" s="100"/>
      <c r="AD2429" s="100"/>
      <c r="AE2429" s="100"/>
      <c r="AF2429" s="103"/>
      <c r="AG2429" s="101"/>
      <c r="AN2429" s="100"/>
      <c r="AO2429" s="100"/>
      <c r="AP2429" s="100"/>
      <c r="AQ2429" s="100"/>
      <c r="AR2429" s="100"/>
      <c r="AS2429" s="100"/>
      <c r="AT2429" s="100"/>
      <c r="AU2429" s="100"/>
    </row>
    <row r="2430" spans="27:47">
      <c r="AA2430" s="100"/>
      <c r="AB2430" s="100"/>
      <c r="AC2430" s="100"/>
      <c r="AD2430" s="100"/>
      <c r="AE2430" s="100"/>
      <c r="AF2430" s="103"/>
      <c r="AG2430" s="101"/>
      <c r="AN2430" s="100"/>
      <c r="AO2430" s="100"/>
      <c r="AP2430" s="100"/>
      <c r="AQ2430" s="100"/>
      <c r="AR2430" s="100"/>
      <c r="AS2430" s="100"/>
      <c r="AT2430" s="100"/>
      <c r="AU2430" s="100"/>
    </row>
    <row r="2431" spans="27:47">
      <c r="AA2431" s="100"/>
      <c r="AB2431" s="100"/>
      <c r="AC2431" s="100"/>
      <c r="AD2431" s="100"/>
      <c r="AE2431" s="100"/>
      <c r="AF2431" s="103"/>
      <c r="AG2431" s="101"/>
      <c r="AN2431" s="100"/>
      <c r="AO2431" s="100"/>
      <c r="AP2431" s="100"/>
      <c r="AQ2431" s="100"/>
      <c r="AR2431" s="100"/>
      <c r="AS2431" s="100"/>
      <c r="AT2431" s="100"/>
      <c r="AU2431" s="100"/>
    </row>
    <row r="2432" spans="27:47">
      <c r="AA2432" s="100"/>
      <c r="AB2432" s="100"/>
      <c r="AC2432" s="100"/>
      <c r="AD2432" s="100"/>
      <c r="AE2432" s="100"/>
      <c r="AF2432" s="103"/>
      <c r="AG2432" s="101"/>
      <c r="AN2432" s="100"/>
      <c r="AO2432" s="100"/>
      <c r="AP2432" s="100"/>
      <c r="AQ2432" s="100"/>
      <c r="AR2432" s="100"/>
      <c r="AS2432" s="100"/>
      <c r="AT2432" s="100"/>
      <c r="AU2432" s="100"/>
    </row>
    <row r="2433" spans="27:47">
      <c r="AA2433" s="100"/>
      <c r="AB2433" s="100"/>
      <c r="AC2433" s="100"/>
      <c r="AD2433" s="100"/>
      <c r="AE2433" s="100"/>
      <c r="AF2433" s="103"/>
      <c r="AG2433" s="101"/>
      <c r="AN2433" s="100"/>
      <c r="AO2433" s="100"/>
      <c r="AP2433" s="100"/>
      <c r="AQ2433" s="100"/>
      <c r="AR2433" s="100"/>
      <c r="AS2433" s="100"/>
      <c r="AT2433" s="100"/>
      <c r="AU2433" s="100"/>
    </row>
    <row r="2434" spans="27:47">
      <c r="AA2434" s="100"/>
      <c r="AB2434" s="100"/>
      <c r="AC2434" s="100"/>
      <c r="AD2434" s="100"/>
      <c r="AE2434" s="100"/>
      <c r="AF2434" s="103"/>
      <c r="AG2434" s="101"/>
      <c r="AN2434" s="100"/>
      <c r="AO2434" s="100"/>
      <c r="AP2434" s="100"/>
      <c r="AQ2434" s="100"/>
      <c r="AR2434" s="100"/>
      <c r="AS2434" s="100"/>
      <c r="AT2434" s="100"/>
      <c r="AU2434" s="100"/>
    </row>
    <row r="2435" spans="27:47">
      <c r="AA2435" s="100"/>
      <c r="AB2435" s="100"/>
      <c r="AC2435" s="100"/>
      <c r="AD2435" s="100"/>
      <c r="AE2435" s="100"/>
      <c r="AF2435" s="103"/>
      <c r="AG2435" s="101"/>
      <c r="AN2435" s="100"/>
      <c r="AO2435" s="100"/>
      <c r="AP2435" s="100"/>
      <c r="AQ2435" s="100"/>
      <c r="AR2435" s="100"/>
      <c r="AS2435" s="100"/>
      <c r="AT2435" s="100"/>
      <c r="AU2435" s="100"/>
    </row>
    <row r="2436" spans="27:47">
      <c r="AA2436" s="100"/>
      <c r="AB2436" s="100"/>
      <c r="AC2436" s="100"/>
      <c r="AD2436" s="100"/>
      <c r="AE2436" s="100"/>
      <c r="AF2436" s="103"/>
      <c r="AG2436" s="101"/>
      <c r="AN2436" s="100"/>
      <c r="AO2436" s="100"/>
      <c r="AP2436" s="100"/>
      <c r="AQ2436" s="100"/>
      <c r="AR2436" s="100"/>
      <c r="AS2436" s="100"/>
      <c r="AT2436" s="100"/>
      <c r="AU2436" s="100"/>
    </row>
    <row r="2437" spans="27:47">
      <c r="AA2437" s="100"/>
      <c r="AB2437" s="100"/>
      <c r="AC2437" s="100"/>
      <c r="AD2437" s="100"/>
      <c r="AE2437" s="100"/>
      <c r="AF2437" s="103"/>
      <c r="AG2437" s="101"/>
      <c r="AN2437" s="100"/>
      <c r="AO2437" s="100"/>
      <c r="AP2437" s="100"/>
      <c r="AQ2437" s="100"/>
      <c r="AR2437" s="100"/>
      <c r="AS2437" s="100"/>
      <c r="AT2437" s="100"/>
      <c r="AU2437" s="100"/>
    </row>
    <row r="2438" spans="27:47">
      <c r="AA2438" s="100"/>
      <c r="AB2438" s="100"/>
      <c r="AC2438" s="100"/>
      <c r="AD2438" s="100"/>
      <c r="AE2438" s="100"/>
      <c r="AF2438" s="103"/>
      <c r="AG2438" s="101"/>
      <c r="AN2438" s="100"/>
      <c r="AO2438" s="100"/>
      <c r="AP2438" s="100"/>
      <c r="AQ2438" s="100"/>
      <c r="AR2438" s="100"/>
      <c r="AS2438" s="100"/>
      <c r="AT2438" s="100"/>
      <c r="AU2438" s="100"/>
    </row>
    <row r="2439" spans="27:47">
      <c r="AA2439" s="100"/>
      <c r="AB2439" s="100"/>
      <c r="AC2439" s="100"/>
      <c r="AD2439" s="100"/>
      <c r="AE2439" s="100"/>
      <c r="AF2439" s="103"/>
      <c r="AG2439" s="101"/>
      <c r="AN2439" s="100"/>
      <c r="AO2439" s="100"/>
      <c r="AP2439" s="100"/>
      <c r="AQ2439" s="100"/>
      <c r="AR2439" s="100"/>
      <c r="AS2439" s="100"/>
      <c r="AT2439" s="100"/>
      <c r="AU2439" s="100"/>
    </row>
    <row r="2440" spans="27:47">
      <c r="AA2440" s="100"/>
      <c r="AB2440" s="100"/>
      <c r="AC2440" s="100"/>
      <c r="AD2440" s="100"/>
      <c r="AE2440" s="100"/>
      <c r="AF2440" s="103"/>
      <c r="AG2440" s="101"/>
      <c r="AN2440" s="100"/>
      <c r="AO2440" s="100"/>
      <c r="AP2440" s="100"/>
      <c r="AQ2440" s="100"/>
      <c r="AR2440" s="100"/>
      <c r="AS2440" s="100"/>
      <c r="AT2440" s="100"/>
      <c r="AU2440" s="100"/>
    </row>
    <row r="2441" spans="27:47">
      <c r="AA2441" s="100"/>
      <c r="AB2441" s="100"/>
      <c r="AC2441" s="100"/>
      <c r="AD2441" s="100"/>
      <c r="AE2441" s="100"/>
      <c r="AF2441" s="103"/>
      <c r="AG2441" s="101"/>
      <c r="AN2441" s="100"/>
      <c r="AO2441" s="100"/>
      <c r="AP2441" s="100"/>
      <c r="AQ2441" s="100"/>
      <c r="AR2441" s="100"/>
      <c r="AS2441" s="100"/>
      <c r="AT2441" s="100"/>
      <c r="AU2441" s="100"/>
    </row>
    <row r="2442" spans="27:47">
      <c r="AA2442" s="100"/>
      <c r="AB2442" s="100"/>
      <c r="AC2442" s="100"/>
      <c r="AD2442" s="100"/>
      <c r="AE2442" s="100"/>
      <c r="AF2442" s="103"/>
      <c r="AG2442" s="101"/>
      <c r="AN2442" s="100"/>
      <c r="AO2442" s="100"/>
      <c r="AP2442" s="100"/>
      <c r="AQ2442" s="100"/>
      <c r="AR2442" s="100"/>
      <c r="AS2442" s="100"/>
      <c r="AT2442" s="100"/>
      <c r="AU2442" s="100"/>
    </row>
    <row r="2443" spans="27:47">
      <c r="AA2443" s="100"/>
      <c r="AB2443" s="100"/>
      <c r="AC2443" s="100"/>
      <c r="AD2443" s="100"/>
      <c r="AE2443" s="100"/>
      <c r="AF2443" s="103"/>
      <c r="AG2443" s="101"/>
      <c r="AN2443" s="100"/>
      <c r="AO2443" s="100"/>
      <c r="AP2443" s="100"/>
      <c r="AQ2443" s="100"/>
      <c r="AR2443" s="100"/>
      <c r="AS2443" s="100"/>
      <c r="AT2443" s="100"/>
      <c r="AU2443" s="100"/>
    </row>
    <row r="2444" spans="27:47">
      <c r="AA2444" s="100"/>
      <c r="AB2444" s="100"/>
      <c r="AC2444" s="100"/>
      <c r="AD2444" s="100"/>
      <c r="AE2444" s="100"/>
      <c r="AF2444" s="103"/>
      <c r="AG2444" s="101"/>
      <c r="AN2444" s="100"/>
      <c r="AO2444" s="100"/>
      <c r="AP2444" s="100"/>
      <c r="AQ2444" s="100"/>
      <c r="AR2444" s="100"/>
      <c r="AS2444" s="100"/>
      <c r="AT2444" s="100"/>
      <c r="AU2444" s="100"/>
    </row>
    <row r="2445" spans="27:47">
      <c r="AA2445" s="100"/>
      <c r="AB2445" s="100"/>
      <c r="AC2445" s="100"/>
      <c r="AD2445" s="100"/>
      <c r="AE2445" s="100"/>
      <c r="AF2445" s="103"/>
      <c r="AG2445" s="101"/>
      <c r="AN2445" s="100"/>
      <c r="AO2445" s="100"/>
      <c r="AP2445" s="100"/>
      <c r="AQ2445" s="100"/>
      <c r="AR2445" s="100"/>
      <c r="AS2445" s="100"/>
      <c r="AT2445" s="100"/>
      <c r="AU2445" s="100"/>
    </row>
    <row r="2446" spans="27:47">
      <c r="AA2446" s="100"/>
      <c r="AB2446" s="100"/>
      <c r="AC2446" s="100"/>
      <c r="AD2446" s="100"/>
      <c r="AE2446" s="100"/>
      <c r="AF2446" s="103"/>
      <c r="AG2446" s="101"/>
      <c r="AN2446" s="100"/>
      <c r="AO2446" s="100"/>
      <c r="AP2446" s="100"/>
      <c r="AQ2446" s="100"/>
      <c r="AR2446" s="100"/>
      <c r="AS2446" s="100"/>
      <c r="AT2446" s="100"/>
      <c r="AU2446" s="100"/>
    </row>
    <row r="2447" spans="27:47">
      <c r="AA2447" s="100"/>
      <c r="AB2447" s="100"/>
      <c r="AC2447" s="100"/>
      <c r="AD2447" s="100"/>
      <c r="AE2447" s="100"/>
      <c r="AF2447" s="103"/>
      <c r="AG2447" s="101"/>
      <c r="AN2447" s="100"/>
      <c r="AO2447" s="100"/>
      <c r="AP2447" s="100"/>
      <c r="AQ2447" s="100"/>
      <c r="AR2447" s="100"/>
      <c r="AS2447" s="100"/>
      <c r="AT2447" s="100"/>
      <c r="AU2447" s="100"/>
    </row>
    <row r="2448" spans="27:47">
      <c r="AA2448" s="100"/>
      <c r="AB2448" s="100"/>
      <c r="AC2448" s="100"/>
      <c r="AD2448" s="100"/>
      <c r="AE2448" s="100"/>
      <c r="AF2448" s="103"/>
      <c r="AG2448" s="101"/>
      <c r="AN2448" s="100"/>
      <c r="AO2448" s="100"/>
      <c r="AP2448" s="100"/>
      <c r="AQ2448" s="100"/>
      <c r="AR2448" s="100"/>
      <c r="AS2448" s="100"/>
      <c r="AT2448" s="100"/>
      <c r="AU2448" s="100"/>
    </row>
    <row r="2449" spans="27:47">
      <c r="AA2449" s="100"/>
      <c r="AB2449" s="100"/>
      <c r="AC2449" s="100"/>
      <c r="AD2449" s="100"/>
      <c r="AE2449" s="100"/>
      <c r="AF2449" s="103"/>
      <c r="AG2449" s="101"/>
      <c r="AN2449" s="100"/>
      <c r="AO2449" s="100"/>
      <c r="AP2449" s="100"/>
      <c r="AQ2449" s="100"/>
      <c r="AR2449" s="100"/>
      <c r="AS2449" s="100"/>
      <c r="AT2449" s="100"/>
      <c r="AU2449" s="100"/>
    </row>
    <row r="2450" spans="27:47">
      <c r="AA2450" s="100"/>
      <c r="AB2450" s="100"/>
      <c r="AC2450" s="100"/>
      <c r="AD2450" s="100"/>
      <c r="AE2450" s="100"/>
      <c r="AF2450" s="103"/>
      <c r="AG2450" s="101"/>
      <c r="AN2450" s="100"/>
      <c r="AO2450" s="100"/>
      <c r="AP2450" s="100"/>
      <c r="AQ2450" s="100"/>
      <c r="AR2450" s="100"/>
      <c r="AS2450" s="100"/>
      <c r="AT2450" s="100"/>
      <c r="AU2450" s="100"/>
    </row>
    <row r="2451" spans="27:47">
      <c r="AA2451" s="100"/>
      <c r="AB2451" s="100"/>
      <c r="AC2451" s="100"/>
      <c r="AD2451" s="100"/>
      <c r="AE2451" s="100"/>
      <c r="AF2451" s="103"/>
      <c r="AG2451" s="101"/>
      <c r="AN2451" s="100"/>
      <c r="AO2451" s="100"/>
      <c r="AP2451" s="100"/>
      <c r="AQ2451" s="100"/>
      <c r="AR2451" s="100"/>
      <c r="AS2451" s="100"/>
      <c r="AT2451" s="100"/>
      <c r="AU2451" s="100"/>
    </row>
    <row r="2452" spans="27:47">
      <c r="AA2452" s="100"/>
      <c r="AB2452" s="100"/>
      <c r="AC2452" s="100"/>
      <c r="AD2452" s="100"/>
      <c r="AE2452" s="100"/>
      <c r="AF2452" s="103"/>
      <c r="AG2452" s="101"/>
      <c r="AN2452" s="100"/>
      <c r="AO2452" s="100"/>
      <c r="AP2452" s="100"/>
      <c r="AQ2452" s="100"/>
      <c r="AR2452" s="100"/>
      <c r="AS2452" s="100"/>
      <c r="AT2452" s="100"/>
      <c r="AU2452" s="100"/>
    </row>
    <row r="2453" spans="27:47">
      <c r="AA2453" s="100"/>
      <c r="AB2453" s="100"/>
      <c r="AC2453" s="100"/>
      <c r="AD2453" s="100"/>
      <c r="AE2453" s="100"/>
      <c r="AF2453" s="103"/>
      <c r="AG2453" s="101"/>
      <c r="AN2453" s="100"/>
      <c r="AO2453" s="100"/>
      <c r="AP2453" s="100"/>
      <c r="AQ2453" s="100"/>
      <c r="AR2453" s="100"/>
      <c r="AS2453" s="100"/>
      <c r="AT2453" s="100"/>
      <c r="AU2453" s="100"/>
    </row>
    <row r="2454" spans="27:47">
      <c r="AA2454" s="100"/>
      <c r="AB2454" s="100"/>
      <c r="AC2454" s="100"/>
      <c r="AD2454" s="100"/>
      <c r="AE2454" s="100"/>
      <c r="AF2454" s="103"/>
      <c r="AG2454" s="101"/>
      <c r="AN2454" s="100"/>
      <c r="AO2454" s="100"/>
      <c r="AP2454" s="100"/>
      <c r="AQ2454" s="100"/>
      <c r="AR2454" s="100"/>
      <c r="AS2454" s="100"/>
      <c r="AT2454" s="100"/>
      <c r="AU2454" s="100"/>
    </row>
    <row r="2455" spans="27:47">
      <c r="AA2455" s="100"/>
      <c r="AB2455" s="100"/>
      <c r="AC2455" s="100"/>
      <c r="AD2455" s="100"/>
      <c r="AE2455" s="100"/>
      <c r="AF2455" s="103"/>
      <c r="AG2455" s="101"/>
      <c r="AN2455" s="100"/>
      <c r="AO2455" s="100"/>
      <c r="AP2455" s="100"/>
      <c r="AQ2455" s="100"/>
      <c r="AR2455" s="100"/>
      <c r="AS2455" s="100"/>
      <c r="AT2455" s="100"/>
      <c r="AU2455" s="100"/>
    </row>
    <row r="2456" spans="27:47">
      <c r="AA2456" s="100"/>
      <c r="AB2456" s="100"/>
      <c r="AC2456" s="100"/>
      <c r="AD2456" s="100"/>
      <c r="AE2456" s="100"/>
      <c r="AF2456" s="103"/>
      <c r="AG2456" s="101"/>
      <c r="AN2456" s="100"/>
      <c r="AO2456" s="100"/>
      <c r="AP2456" s="100"/>
      <c r="AQ2456" s="100"/>
      <c r="AR2456" s="100"/>
      <c r="AS2456" s="100"/>
      <c r="AT2456" s="100"/>
      <c r="AU2456" s="100"/>
    </row>
    <row r="2457" spans="27:47">
      <c r="AA2457" s="100"/>
      <c r="AB2457" s="100"/>
      <c r="AC2457" s="100"/>
      <c r="AD2457" s="100"/>
      <c r="AE2457" s="100"/>
      <c r="AF2457" s="103"/>
      <c r="AG2457" s="101"/>
      <c r="AN2457" s="100"/>
      <c r="AO2457" s="100"/>
      <c r="AP2457" s="100"/>
      <c r="AQ2457" s="100"/>
      <c r="AR2457" s="100"/>
      <c r="AS2457" s="100"/>
      <c r="AT2457" s="100"/>
      <c r="AU2457" s="100"/>
    </row>
    <row r="2458" spans="27:47">
      <c r="AA2458" s="100"/>
      <c r="AB2458" s="100"/>
      <c r="AC2458" s="100"/>
      <c r="AD2458" s="100"/>
      <c r="AE2458" s="100"/>
      <c r="AF2458" s="103"/>
      <c r="AG2458" s="101"/>
      <c r="AN2458" s="100"/>
      <c r="AO2458" s="100"/>
      <c r="AP2458" s="100"/>
      <c r="AQ2458" s="100"/>
      <c r="AR2458" s="100"/>
      <c r="AS2458" s="100"/>
      <c r="AT2458" s="100"/>
      <c r="AU2458" s="100"/>
    </row>
    <row r="2459" spans="27:47">
      <c r="AA2459" s="100"/>
      <c r="AB2459" s="100"/>
      <c r="AC2459" s="100"/>
      <c r="AD2459" s="100"/>
      <c r="AE2459" s="100"/>
      <c r="AF2459" s="103"/>
      <c r="AG2459" s="101"/>
      <c r="AN2459" s="100"/>
      <c r="AO2459" s="100"/>
      <c r="AP2459" s="100"/>
      <c r="AQ2459" s="100"/>
      <c r="AR2459" s="100"/>
      <c r="AS2459" s="100"/>
      <c r="AT2459" s="100"/>
      <c r="AU2459" s="100"/>
    </row>
    <row r="2460" spans="27:47">
      <c r="AA2460" s="100"/>
      <c r="AB2460" s="100"/>
      <c r="AC2460" s="100"/>
      <c r="AD2460" s="100"/>
      <c r="AE2460" s="100"/>
      <c r="AF2460" s="103"/>
      <c r="AG2460" s="101"/>
      <c r="AN2460" s="100"/>
      <c r="AO2460" s="100"/>
      <c r="AP2460" s="100"/>
      <c r="AQ2460" s="100"/>
      <c r="AR2460" s="100"/>
      <c r="AS2460" s="100"/>
      <c r="AT2460" s="100"/>
      <c r="AU2460" s="100"/>
    </row>
    <row r="2461" spans="27:47">
      <c r="AA2461" s="100"/>
      <c r="AB2461" s="100"/>
      <c r="AC2461" s="100"/>
      <c r="AD2461" s="100"/>
      <c r="AE2461" s="100"/>
      <c r="AF2461" s="103"/>
      <c r="AG2461" s="101"/>
      <c r="AN2461" s="100"/>
      <c r="AO2461" s="100"/>
      <c r="AP2461" s="100"/>
      <c r="AQ2461" s="100"/>
      <c r="AR2461" s="100"/>
      <c r="AS2461" s="100"/>
      <c r="AT2461" s="100"/>
      <c r="AU2461" s="100"/>
    </row>
    <row r="2462" spans="27:47">
      <c r="AA2462" s="100"/>
      <c r="AB2462" s="100"/>
      <c r="AC2462" s="100"/>
      <c r="AD2462" s="100"/>
      <c r="AE2462" s="100"/>
      <c r="AF2462" s="103"/>
      <c r="AG2462" s="101"/>
      <c r="AN2462" s="100"/>
      <c r="AO2462" s="100"/>
      <c r="AP2462" s="100"/>
      <c r="AQ2462" s="100"/>
      <c r="AR2462" s="100"/>
      <c r="AS2462" s="100"/>
      <c r="AT2462" s="100"/>
      <c r="AU2462" s="100"/>
    </row>
    <row r="2463" spans="27:47">
      <c r="AA2463" s="100"/>
      <c r="AB2463" s="100"/>
      <c r="AC2463" s="100"/>
      <c r="AD2463" s="100"/>
      <c r="AE2463" s="100"/>
      <c r="AF2463" s="103"/>
      <c r="AG2463" s="101"/>
      <c r="AN2463" s="100"/>
      <c r="AO2463" s="100"/>
      <c r="AP2463" s="100"/>
      <c r="AQ2463" s="100"/>
      <c r="AR2463" s="100"/>
      <c r="AS2463" s="100"/>
      <c r="AT2463" s="100"/>
      <c r="AU2463" s="100"/>
    </row>
    <row r="2464" spans="27:47">
      <c r="AA2464" s="100"/>
      <c r="AB2464" s="100"/>
      <c r="AC2464" s="100"/>
      <c r="AD2464" s="100"/>
      <c r="AE2464" s="100"/>
      <c r="AF2464" s="103"/>
      <c r="AG2464" s="101"/>
      <c r="AN2464" s="100"/>
      <c r="AO2464" s="100"/>
      <c r="AP2464" s="100"/>
      <c r="AQ2464" s="100"/>
      <c r="AR2464" s="100"/>
      <c r="AS2464" s="100"/>
      <c r="AT2464" s="100"/>
      <c r="AU2464" s="100"/>
    </row>
    <row r="2465" spans="27:47">
      <c r="AA2465" s="100"/>
      <c r="AB2465" s="100"/>
      <c r="AC2465" s="100"/>
      <c r="AD2465" s="100"/>
      <c r="AE2465" s="100"/>
      <c r="AF2465" s="103"/>
      <c r="AG2465" s="101"/>
      <c r="AN2465" s="100"/>
      <c r="AO2465" s="100"/>
      <c r="AP2465" s="100"/>
      <c r="AQ2465" s="100"/>
      <c r="AR2465" s="100"/>
      <c r="AS2465" s="100"/>
      <c r="AT2465" s="100"/>
      <c r="AU2465" s="100"/>
    </row>
    <row r="2466" spans="27:47">
      <c r="AA2466" s="100"/>
      <c r="AB2466" s="100"/>
      <c r="AC2466" s="100"/>
      <c r="AD2466" s="100"/>
      <c r="AE2466" s="100"/>
      <c r="AF2466" s="103"/>
      <c r="AG2466" s="101"/>
      <c r="AN2466" s="100"/>
      <c r="AO2466" s="100"/>
      <c r="AP2466" s="100"/>
      <c r="AQ2466" s="100"/>
      <c r="AR2466" s="100"/>
      <c r="AS2466" s="100"/>
      <c r="AT2466" s="100"/>
      <c r="AU2466" s="100"/>
    </row>
    <row r="2467" spans="27:47">
      <c r="AA2467" s="100"/>
      <c r="AB2467" s="100"/>
      <c r="AC2467" s="100"/>
      <c r="AD2467" s="100"/>
      <c r="AE2467" s="100"/>
      <c r="AF2467" s="103"/>
      <c r="AG2467" s="101"/>
      <c r="AN2467" s="100"/>
      <c r="AO2467" s="100"/>
      <c r="AP2467" s="100"/>
      <c r="AQ2467" s="100"/>
      <c r="AR2467" s="100"/>
      <c r="AS2467" s="100"/>
      <c r="AT2467" s="100"/>
      <c r="AU2467" s="100"/>
    </row>
    <row r="2468" spans="27:47">
      <c r="AA2468" s="100"/>
      <c r="AB2468" s="100"/>
      <c r="AC2468" s="100"/>
      <c r="AD2468" s="100"/>
      <c r="AE2468" s="100"/>
      <c r="AF2468" s="103"/>
      <c r="AG2468" s="101"/>
      <c r="AN2468" s="100"/>
      <c r="AO2468" s="100"/>
      <c r="AP2468" s="100"/>
      <c r="AQ2468" s="100"/>
      <c r="AR2468" s="100"/>
      <c r="AS2468" s="100"/>
      <c r="AT2468" s="100"/>
      <c r="AU2468" s="100"/>
    </row>
    <row r="2469" spans="27:47">
      <c r="AA2469" s="100"/>
      <c r="AB2469" s="100"/>
      <c r="AC2469" s="100"/>
      <c r="AD2469" s="100"/>
      <c r="AE2469" s="100"/>
      <c r="AF2469" s="103"/>
      <c r="AG2469" s="101"/>
      <c r="AN2469" s="100"/>
      <c r="AO2469" s="100"/>
      <c r="AP2469" s="100"/>
      <c r="AQ2469" s="100"/>
      <c r="AR2469" s="100"/>
      <c r="AS2469" s="100"/>
      <c r="AT2469" s="100"/>
      <c r="AU2469" s="100"/>
    </row>
    <row r="2470" spans="27:47">
      <c r="AA2470" s="100"/>
      <c r="AB2470" s="100"/>
      <c r="AC2470" s="100"/>
      <c r="AD2470" s="100"/>
      <c r="AE2470" s="100"/>
      <c r="AF2470" s="103"/>
      <c r="AG2470" s="101"/>
      <c r="AN2470" s="100"/>
      <c r="AO2470" s="100"/>
      <c r="AP2470" s="100"/>
      <c r="AQ2470" s="100"/>
      <c r="AR2470" s="100"/>
      <c r="AS2470" s="100"/>
      <c r="AT2470" s="100"/>
      <c r="AU2470" s="100"/>
    </row>
    <row r="2471" spans="27:47">
      <c r="AA2471" s="100"/>
      <c r="AB2471" s="100"/>
      <c r="AC2471" s="100"/>
      <c r="AD2471" s="100"/>
      <c r="AE2471" s="100"/>
      <c r="AF2471" s="103"/>
      <c r="AG2471" s="101"/>
      <c r="AN2471" s="100"/>
      <c r="AO2471" s="100"/>
      <c r="AP2471" s="100"/>
      <c r="AQ2471" s="100"/>
      <c r="AR2471" s="100"/>
      <c r="AS2471" s="100"/>
      <c r="AT2471" s="100"/>
      <c r="AU2471" s="100"/>
    </row>
    <row r="2472" spans="27:47">
      <c r="AA2472" s="100"/>
      <c r="AB2472" s="100"/>
      <c r="AC2472" s="100"/>
      <c r="AD2472" s="100"/>
      <c r="AE2472" s="100"/>
      <c r="AF2472" s="103"/>
      <c r="AG2472" s="101"/>
      <c r="AN2472" s="100"/>
      <c r="AO2472" s="100"/>
      <c r="AP2472" s="100"/>
      <c r="AQ2472" s="100"/>
      <c r="AR2472" s="100"/>
      <c r="AS2472" s="100"/>
      <c r="AT2472" s="100"/>
      <c r="AU2472" s="100"/>
    </row>
    <row r="2473" spans="27:47">
      <c r="AA2473" s="100"/>
      <c r="AB2473" s="100"/>
      <c r="AC2473" s="100"/>
      <c r="AD2473" s="100"/>
      <c r="AE2473" s="100"/>
      <c r="AF2473" s="103"/>
      <c r="AG2473" s="101"/>
      <c r="AN2473" s="100"/>
      <c r="AO2473" s="100"/>
      <c r="AP2473" s="100"/>
      <c r="AQ2473" s="100"/>
      <c r="AR2473" s="100"/>
      <c r="AS2473" s="100"/>
      <c r="AT2473" s="100"/>
      <c r="AU2473" s="100"/>
    </row>
    <row r="2474" spans="27:47">
      <c r="AA2474" s="100"/>
      <c r="AB2474" s="100"/>
      <c r="AC2474" s="100"/>
      <c r="AD2474" s="100"/>
      <c r="AE2474" s="100"/>
      <c r="AF2474" s="103"/>
      <c r="AG2474" s="101"/>
      <c r="AN2474" s="100"/>
      <c r="AO2474" s="100"/>
      <c r="AP2474" s="100"/>
      <c r="AQ2474" s="100"/>
      <c r="AR2474" s="100"/>
      <c r="AS2474" s="100"/>
      <c r="AT2474" s="100"/>
      <c r="AU2474" s="100"/>
    </row>
    <row r="2475" spans="27:47">
      <c r="AA2475" s="100"/>
      <c r="AB2475" s="100"/>
      <c r="AC2475" s="100"/>
      <c r="AD2475" s="100"/>
      <c r="AE2475" s="100"/>
      <c r="AF2475" s="103"/>
      <c r="AG2475" s="101"/>
      <c r="AN2475" s="100"/>
      <c r="AO2475" s="100"/>
      <c r="AP2475" s="100"/>
      <c r="AQ2475" s="100"/>
      <c r="AR2475" s="100"/>
      <c r="AS2475" s="100"/>
      <c r="AT2475" s="100"/>
      <c r="AU2475" s="100"/>
    </row>
    <row r="2476" spans="27:47">
      <c r="AA2476" s="100"/>
      <c r="AB2476" s="100"/>
      <c r="AC2476" s="100"/>
      <c r="AD2476" s="100"/>
      <c r="AE2476" s="100"/>
      <c r="AF2476" s="103"/>
      <c r="AG2476" s="101"/>
      <c r="AN2476" s="100"/>
      <c r="AO2476" s="100"/>
      <c r="AP2476" s="100"/>
      <c r="AQ2476" s="100"/>
      <c r="AR2476" s="100"/>
      <c r="AS2476" s="100"/>
      <c r="AT2476" s="100"/>
      <c r="AU2476" s="100"/>
    </row>
    <row r="2477" spans="27:47">
      <c r="AA2477" s="100"/>
      <c r="AB2477" s="100"/>
      <c r="AC2477" s="100"/>
      <c r="AD2477" s="100"/>
      <c r="AE2477" s="100"/>
      <c r="AF2477" s="103"/>
      <c r="AG2477" s="101"/>
      <c r="AN2477" s="100"/>
      <c r="AO2477" s="100"/>
      <c r="AP2477" s="100"/>
      <c r="AQ2477" s="100"/>
      <c r="AR2477" s="100"/>
      <c r="AS2477" s="100"/>
      <c r="AT2477" s="100"/>
      <c r="AU2477" s="100"/>
    </row>
    <row r="2478" spans="27:47">
      <c r="AA2478" s="100"/>
      <c r="AB2478" s="100"/>
      <c r="AC2478" s="100"/>
      <c r="AD2478" s="100"/>
      <c r="AE2478" s="100"/>
      <c r="AF2478" s="103"/>
      <c r="AG2478" s="101"/>
      <c r="AN2478" s="100"/>
      <c r="AO2478" s="100"/>
      <c r="AP2478" s="100"/>
      <c r="AQ2478" s="100"/>
      <c r="AR2478" s="100"/>
      <c r="AS2478" s="100"/>
      <c r="AT2478" s="100"/>
      <c r="AU2478" s="100"/>
    </row>
    <row r="2479" spans="27:47">
      <c r="AA2479" s="100"/>
      <c r="AB2479" s="100"/>
      <c r="AC2479" s="100"/>
      <c r="AD2479" s="100"/>
      <c r="AE2479" s="100"/>
      <c r="AF2479" s="103"/>
      <c r="AG2479" s="101"/>
      <c r="AN2479" s="100"/>
      <c r="AO2479" s="100"/>
      <c r="AP2479" s="100"/>
      <c r="AQ2479" s="100"/>
      <c r="AR2479" s="100"/>
      <c r="AS2479" s="100"/>
      <c r="AT2479" s="100"/>
      <c r="AU2479" s="100"/>
    </row>
    <row r="2480" spans="27:47">
      <c r="AA2480" s="100"/>
      <c r="AB2480" s="100"/>
      <c r="AC2480" s="100"/>
      <c r="AD2480" s="100"/>
      <c r="AE2480" s="100"/>
      <c r="AF2480" s="103"/>
      <c r="AG2480" s="101"/>
      <c r="AN2480" s="100"/>
      <c r="AO2480" s="100"/>
      <c r="AP2480" s="100"/>
      <c r="AQ2480" s="100"/>
      <c r="AR2480" s="100"/>
      <c r="AS2480" s="100"/>
      <c r="AT2480" s="100"/>
      <c r="AU2480" s="100"/>
    </row>
    <row r="2481" spans="27:47">
      <c r="AA2481" s="100"/>
      <c r="AB2481" s="100"/>
      <c r="AC2481" s="100"/>
      <c r="AD2481" s="100"/>
      <c r="AE2481" s="100"/>
      <c r="AF2481" s="103"/>
      <c r="AG2481" s="101"/>
      <c r="AN2481" s="100"/>
      <c r="AO2481" s="100"/>
      <c r="AP2481" s="100"/>
      <c r="AQ2481" s="100"/>
      <c r="AR2481" s="100"/>
      <c r="AS2481" s="100"/>
      <c r="AT2481" s="100"/>
      <c r="AU2481" s="100"/>
    </row>
    <row r="2482" spans="27:47">
      <c r="AA2482" s="100"/>
      <c r="AB2482" s="100"/>
      <c r="AC2482" s="100"/>
      <c r="AD2482" s="100"/>
      <c r="AE2482" s="100"/>
      <c r="AF2482" s="103"/>
      <c r="AG2482" s="101"/>
      <c r="AN2482" s="100"/>
      <c r="AO2482" s="100"/>
      <c r="AP2482" s="100"/>
      <c r="AQ2482" s="100"/>
      <c r="AR2482" s="100"/>
      <c r="AS2482" s="100"/>
      <c r="AT2482" s="100"/>
      <c r="AU2482" s="100"/>
    </row>
    <row r="2483" spans="27:47">
      <c r="AA2483" s="100"/>
      <c r="AB2483" s="100"/>
      <c r="AC2483" s="100"/>
      <c r="AD2483" s="100"/>
      <c r="AE2483" s="100"/>
      <c r="AF2483" s="103"/>
      <c r="AG2483" s="101"/>
      <c r="AN2483" s="100"/>
      <c r="AO2483" s="100"/>
      <c r="AP2483" s="100"/>
      <c r="AQ2483" s="100"/>
      <c r="AR2483" s="100"/>
      <c r="AS2483" s="100"/>
      <c r="AT2483" s="100"/>
      <c r="AU2483" s="100"/>
    </row>
    <row r="2484" spans="27:47">
      <c r="AA2484" s="100"/>
      <c r="AB2484" s="100"/>
      <c r="AC2484" s="100"/>
      <c r="AD2484" s="100"/>
      <c r="AE2484" s="100"/>
      <c r="AF2484" s="103"/>
      <c r="AG2484" s="101"/>
      <c r="AN2484" s="100"/>
      <c r="AO2484" s="100"/>
      <c r="AP2484" s="100"/>
      <c r="AQ2484" s="100"/>
      <c r="AR2484" s="100"/>
      <c r="AS2484" s="100"/>
      <c r="AT2484" s="100"/>
      <c r="AU2484" s="100"/>
    </row>
    <row r="2485" spans="27:47">
      <c r="AA2485" s="100"/>
      <c r="AB2485" s="100"/>
      <c r="AC2485" s="100"/>
      <c r="AD2485" s="100"/>
      <c r="AE2485" s="100"/>
      <c r="AF2485" s="103"/>
      <c r="AG2485" s="101"/>
      <c r="AN2485" s="100"/>
      <c r="AO2485" s="100"/>
      <c r="AP2485" s="100"/>
      <c r="AQ2485" s="100"/>
      <c r="AR2485" s="100"/>
      <c r="AS2485" s="100"/>
      <c r="AT2485" s="100"/>
      <c r="AU2485" s="100"/>
    </row>
    <row r="2486" spans="27:47">
      <c r="AA2486" s="100"/>
      <c r="AB2486" s="100"/>
      <c r="AC2486" s="100"/>
      <c r="AD2486" s="100"/>
      <c r="AE2486" s="100"/>
      <c r="AF2486" s="103"/>
      <c r="AG2486" s="101"/>
      <c r="AN2486" s="100"/>
      <c r="AO2486" s="100"/>
      <c r="AP2486" s="100"/>
      <c r="AQ2486" s="100"/>
      <c r="AR2486" s="100"/>
      <c r="AS2486" s="100"/>
      <c r="AT2486" s="100"/>
      <c r="AU2486" s="100"/>
    </row>
    <row r="2487" spans="27:47">
      <c r="AA2487" s="100"/>
      <c r="AB2487" s="100"/>
      <c r="AC2487" s="100"/>
      <c r="AD2487" s="100"/>
      <c r="AE2487" s="100"/>
      <c r="AF2487" s="103"/>
      <c r="AG2487" s="101"/>
      <c r="AN2487" s="100"/>
      <c r="AO2487" s="100"/>
      <c r="AP2487" s="100"/>
      <c r="AQ2487" s="100"/>
      <c r="AR2487" s="100"/>
      <c r="AS2487" s="100"/>
      <c r="AT2487" s="100"/>
      <c r="AU2487" s="100"/>
    </row>
    <row r="2488" spans="27:47">
      <c r="AA2488" s="100"/>
      <c r="AB2488" s="100"/>
      <c r="AC2488" s="100"/>
      <c r="AD2488" s="100"/>
      <c r="AE2488" s="100"/>
      <c r="AF2488" s="103"/>
      <c r="AG2488" s="101"/>
      <c r="AN2488" s="100"/>
      <c r="AO2488" s="100"/>
      <c r="AP2488" s="100"/>
      <c r="AQ2488" s="100"/>
      <c r="AR2488" s="100"/>
      <c r="AS2488" s="100"/>
      <c r="AT2488" s="100"/>
      <c r="AU2488" s="100"/>
    </row>
    <row r="2489" spans="27:47">
      <c r="AA2489" s="100"/>
      <c r="AB2489" s="100"/>
      <c r="AC2489" s="100"/>
      <c r="AD2489" s="100"/>
      <c r="AE2489" s="100"/>
      <c r="AF2489" s="103"/>
      <c r="AG2489" s="101"/>
      <c r="AN2489" s="100"/>
      <c r="AO2489" s="100"/>
      <c r="AP2489" s="100"/>
      <c r="AQ2489" s="100"/>
      <c r="AR2489" s="100"/>
      <c r="AS2489" s="100"/>
      <c r="AT2489" s="100"/>
      <c r="AU2489" s="100"/>
    </row>
    <row r="2490" spans="27:47">
      <c r="AA2490" s="100"/>
      <c r="AB2490" s="100"/>
      <c r="AC2490" s="100"/>
      <c r="AD2490" s="100"/>
      <c r="AE2490" s="100"/>
      <c r="AF2490" s="103"/>
      <c r="AG2490" s="101"/>
      <c r="AN2490" s="100"/>
      <c r="AO2490" s="100"/>
      <c r="AP2490" s="100"/>
      <c r="AQ2490" s="100"/>
      <c r="AR2490" s="100"/>
      <c r="AS2490" s="100"/>
      <c r="AT2490" s="100"/>
      <c r="AU2490" s="100"/>
    </row>
    <row r="2491" spans="27:47">
      <c r="AA2491" s="100"/>
      <c r="AB2491" s="100"/>
      <c r="AC2491" s="100"/>
      <c r="AD2491" s="100"/>
      <c r="AE2491" s="100"/>
      <c r="AF2491" s="103"/>
      <c r="AG2491" s="101"/>
      <c r="AN2491" s="100"/>
      <c r="AO2491" s="100"/>
      <c r="AP2491" s="100"/>
      <c r="AQ2491" s="100"/>
      <c r="AR2491" s="100"/>
      <c r="AS2491" s="100"/>
      <c r="AT2491" s="100"/>
      <c r="AU2491" s="100"/>
    </row>
    <row r="2492" spans="27:47">
      <c r="AA2492" s="100"/>
      <c r="AB2492" s="100"/>
      <c r="AC2492" s="100"/>
      <c r="AD2492" s="100"/>
      <c r="AE2492" s="100"/>
      <c r="AF2492" s="103"/>
      <c r="AG2492" s="101"/>
      <c r="AN2492" s="100"/>
      <c r="AO2492" s="100"/>
      <c r="AP2492" s="100"/>
      <c r="AQ2492" s="100"/>
      <c r="AR2492" s="100"/>
      <c r="AS2492" s="100"/>
      <c r="AT2492" s="100"/>
      <c r="AU2492" s="100"/>
    </row>
    <row r="2493" spans="27:47">
      <c r="AA2493" s="100"/>
      <c r="AB2493" s="100"/>
      <c r="AC2493" s="100"/>
      <c r="AD2493" s="100"/>
      <c r="AE2493" s="100"/>
      <c r="AF2493" s="103"/>
      <c r="AG2493" s="101"/>
      <c r="AN2493" s="100"/>
      <c r="AO2493" s="100"/>
      <c r="AP2493" s="100"/>
      <c r="AQ2493" s="100"/>
      <c r="AR2493" s="100"/>
      <c r="AS2493" s="100"/>
      <c r="AT2493" s="100"/>
      <c r="AU2493" s="100"/>
    </row>
    <row r="2494" spans="27:47">
      <c r="AA2494" s="100"/>
      <c r="AB2494" s="100"/>
      <c r="AC2494" s="100"/>
      <c r="AD2494" s="100"/>
      <c r="AE2494" s="100"/>
      <c r="AF2494" s="103"/>
      <c r="AG2494" s="101"/>
      <c r="AN2494" s="100"/>
      <c r="AO2494" s="100"/>
      <c r="AP2494" s="100"/>
      <c r="AQ2494" s="100"/>
      <c r="AR2494" s="100"/>
      <c r="AS2494" s="100"/>
      <c r="AT2494" s="100"/>
      <c r="AU2494" s="100"/>
    </row>
    <row r="2495" spans="27:47">
      <c r="AA2495" s="100"/>
      <c r="AB2495" s="100"/>
      <c r="AC2495" s="100"/>
      <c r="AD2495" s="100"/>
      <c r="AE2495" s="100"/>
      <c r="AF2495" s="103"/>
      <c r="AG2495" s="101"/>
      <c r="AN2495" s="100"/>
      <c r="AO2495" s="100"/>
      <c r="AP2495" s="100"/>
      <c r="AQ2495" s="100"/>
      <c r="AR2495" s="100"/>
      <c r="AS2495" s="100"/>
      <c r="AT2495" s="100"/>
      <c r="AU2495" s="100"/>
    </row>
    <row r="2496" spans="27:47">
      <c r="AA2496" s="100"/>
      <c r="AB2496" s="100"/>
      <c r="AC2496" s="100"/>
      <c r="AD2496" s="100"/>
      <c r="AE2496" s="100"/>
      <c r="AF2496" s="103"/>
      <c r="AG2496" s="101"/>
      <c r="AN2496" s="100"/>
      <c r="AO2496" s="100"/>
      <c r="AP2496" s="100"/>
      <c r="AQ2496" s="100"/>
      <c r="AR2496" s="100"/>
      <c r="AS2496" s="100"/>
      <c r="AT2496" s="100"/>
      <c r="AU2496" s="100"/>
    </row>
    <row r="2497" spans="27:47">
      <c r="AA2497" s="100"/>
      <c r="AB2497" s="100"/>
      <c r="AC2497" s="100"/>
      <c r="AD2497" s="100"/>
      <c r="AE2497" s="100"/>
      <c r="AF2497" s="103"/>
      <c r="AG2497" s="101"/>
      <c r="AN2497" s="100"/>
      <c r="AO2497" s="100"/>
      <c r="AP2497" s="100"/>
      <c r="AQ2497" s="100"/>
      <c r="AR2497" s="100"/>
      <c r="AS2497" s="100"/>
      <c r="AT2497" s="100"/>
      <c r="AU2497" s="100"/>
    </row>
    <row r="2498" spans="27:47">
      <c r="AA2498" s="100"/>
      <c r="AB2498" s="100"/>
      <c r="AC2498" s="100"/>
      <c r="AD2498" s="100"/>
      <c r="AE2498" s="100"/>
      <c r="AF2498" s="103"/>
      <c r="AG2498" s="101"/>
      <c r="AN2498" s="100"/>
      <c r="AO2498" s="100"/>
      <c r="AP2498" s="100"/>
      <c r="AQ2498" s="100"/>
      <c r="AR2498" s="100"/>
      <c r="AS2498" s="100"/>
      <c r="AT2498" s="100"/>
      <c r="AU2498" s="100"/>
    </row>
    <row r="2499" spans="27:47">
      <c r="AA2499" s="100"/>
      <c r="AB2499" s="100"/>
      <c r="AC2499" s="100"/>
      <c r="AD2499" s="100"/>
      <c r="AE2499" s="100"/>
      <c r="AF2499" s="103"/>
      <c r="AG2499" s="101"/>
      <c r="AN2499" s="100"/>
      <c r="AO2499" s="100"/>
      <c r="AP2499" s="100"/>
      <c r="AQ2499" s="100"/>
      <c r="AR2499" s="100"/>
      <c r="AS2499" s="100"/>
      <c r="AT2499" s="100"/>
      <c r="AU2499" s="100"/>
    </row>
    <row r="2500" spans="27:47">
      <c r="AA2500" s="100"/>
      <c r="AB2500" s="100"/>
      <c r="AC2500" s="100"/>
      <c r="AD2500" s="100"/>
      <c r="AE2500" s="100"/>
      <c r="AF2500" s="103"/>
      <c r="AG2500" s="101"/>
      <c r="AN2500" s="100"/>
      <c r="AO2500" s="100"/>
      <c r="AP2500" s="100"/>
      <c r="AQ2500" s="100"/>
      <c r="AR2500" s="100"/>
      <c r="AS2500" s="100"/>
      <c r="AT2500" s="100"/>
      <c r="AU2500" s="100"/>
    </row>
    <row r="2501" spans="27:47">
      <c r="AA2501" s="100"/>
      <c r="AB2501" s="100"/>
      <c r="AC2501" s="100"/>
      <c r="AD2501" s="100"/>
      <c r="AE2501" s="100"/>
      <c r="AF2501" s="103"/>
      <c r="AG2501" s="101"/>
      <c r="AN2501" s="100"/>
      <c r="AO2501" s="100"/>
      <c r="AP2501" s="100"/>
      <c r="AQ2501" s="100"/>
      <c r="AR2501" s="100"/>
      <c r="AS2501" s="100"/>
      <c r="AT2501" s="100"/>
      <c r="AU2501" s="100"/>
    </row>
    <row r="2502" spans="27:47">
      <c r="AA2502" s="100"/>
      <c r="AB2502" s="100"/>
      <c r="AC2502" s="100"/>
      <c r="AD2502" s="100"/>
      <c r="AE2502" s="100"/>
      <c r="AF2502" s="103"/>
      <c r="AG2502" s="101"/>
      <c r="AN2502" s="100"/>
      <c r="AO2502" s="100"/>
      <c r="AP2502" s="100"/>
      <c r="AQ2502" s="100"/>
      <c r="AR2502" s="100"/>
      <c r="AS2502" s="100"/>
      <c r="AT2502" s="100"/>
      <c r="AU2502" s="100"/>
    </row>
    <row r="2503" spans="27:47">
      <c r="AA2503" s="100"/>
      <c r="AB2503" s="100"/>
      <c r="AC2503" s="100"/>
      <c r="AD2503" s="100"/>
      <c r="AE2503" s="100"/>
      <c r="AF2503" s="103"/>
      <c r="AG2503" s="101"/>
      <c r="AN2503" s="100"/>
      <c r="AO2503" s="100"/>
      <c r="AP2503" s="100"/>
      <c r="AQ2503" s="100"/>
      <c r="AR2503" s="100"/>
      <c r="AS2503" s="100"/>
      <c r="AT2503" s="100"/>
      <c r="AU2503" s="100"/>
    </row>
    <row r="2504" spans="27:47">
      <c r="AA2504" s="100"/>
      <c r="AB2504" s="100"/>
      <c r="AC2504" s="100"/>
      <c r="AD2504" s="100"/>
      <c r="AE2504" s="100"/>
      <c r="AF2504" s="103"/>
      <c r="AG2504" s="101"/>
      <c r="AN2504" s="100"/>
      <c r="AO2504" s="100"/>
      <c r="AP2504" s="100"/>
      <c r="AQ2504" s="100"/>
      <c r="AR2504" s="100"/>
      <c r="AS2504" s="100"/>
      <c r="AT2504" s="100"/>
      <c r="AU2504" s="100"/>
    </row>
    <row r="2505" spans="27:47">
      <c r="AA2505" s="100"/>
      <c r="AB2505" s="100"/>
      <c r="AC2505" s="100"/>
      <c r="AD2505" s="100"/>
      <c r="AE2505" s="100"/>
      <c r="AF2505" s="103"/>
      <c r="AG2505" s="101"/>
      <c r="AN2505" s="100"/>
      <c r="AO2505" s="100"/>
      <c r="AP2505" s="100"/>
      <c r="AQ2505" s="100"/>
      <c r="AR2505" s="100"/>
      <c r="AS2505" s="100"/>
      <c r="AT2505" s="100"/>
      <c r="AU2505" s="100"/>
    </row>
    <row r="2506" spans="27:47">
      <c r="AA2506" s="100"/>
      <c r="AB2506" s="100"/>
      <c r="AC2506" s="100"/>
      <c r="AD2506" s="100"/>
      <c r="AE2506" s="100"/>
      <c r="AF2506" s="103"/>
      <c r="AG2506" s="101"/>
      <c r="AN2506" s="100"/>
      <c r="AO2506" s="100"/>
      <c r="AP2506" s="100"/>
      <c r="AQ2506" s="100"/>
      <c r="AR2506" s="100"/>
      <c r="AS2506" s="100"/>
      <c r="AT2506" s="100"/>
      <c r="AU2506" s="100"/>
    </row>
    <row r="2507" spans="27:47">
      <c r="AA2507" s="100"/>
      <c r="AB2507" s="100"/>
      <c r="AC2507" s="100"/>
      <c r="AD2507" s="100"/>
      <c r="AE2507" s="100"/>
      <c r="AF2507" s="103"/>
      <c r="AG2507" s="101"/>
      <c r="AN2507" s="100"/>
      <c r="AO2507" s="100"/>
      <c r="AP2507" s="100"/>
      <c r="AQ2507" s="100"/>
      <c r="AR2507" s="100"/>
      <c r="AS2507" s="100"/>
      <c r="AT2507" s="100"/>
      <c r="AU2507" s="100"/>
    </row>
    <row r="2508" spans="27:47">
      <c r="AA2508" s="100"/>
      <c r="AB2508" s="100"/>
      <c r="AC2508" s="100"/>
      <c r="AD2508" s="100"/>
      <c r="AE2508" s="100"/>
      <c r="AF2508" s="103"/>
      <c r="AG2508" s="101"/>
      <c r="AN2508" s="100"/>
      <c r="AO2508" s="100"/>
      <c r="AP2508" s="100"/>
      <c r="AQ2508" s="100"/>
      <c r="AR2508" s="100"/>
      <c r="AS2508" s="100"/>
      <c r="AT2508" s="100"/>
      <c r="AU2508" s="100"/>
    </row>
    <row r="2509" spans="27:47">
      <c r="AA2509" s="100"/>
      <c r="AB2509" s="100"/>
      <c r="AC2509" s="100"/>
      <c r="AD2509" s="100"/>
      <c r="AE2509" s="100"/>
      <c r="AF2509" s="103"/>
      <c r="AG2509" s="101"/>
      <c r="AN2509" s="100"/>
      <c r="AO2509" s="100"/>
      <c r="AP2509" s="100"/>
      <c r="AQ2509" s="100"/>
      <c r="AR2509" s="100"/>
      <c r="AS2509" s="100"/>
      <c r="AT2509" s="100"/>
      <c r="AU2509" s="100"/>
    </row>
    <row r="2510" spans="27:47">
      <c r="AA2510" s="100"/>
      <c r="AB2510" s="100"/>
      <c r="AC2510" s="100"/>
      <c r="AD2510" s="100"/>
      <c r="AE2510" s="100"/>
      <c r="AF2510" s="103"/>
      <c r="AG2510" s="101"/>
      <c r="AN2510" s="100"/>
      <c r="AO2510" s="100"/>
      <c r="AP2510" s="100"/>
      <c r="AQ2510" s="100"/>
      <c r="AR2510" s="100"/>
      <c r="AS2510" s="100"/>
      <c r="AT2510" s="100"/>
      <c r="AU2510" s="100"/>
    </row>
    <row r="2511" spans="27:47">
      <c r="AA2511" s="100"/>
      <c r="AB2511" s="100"/>
      <c r="AC2511" s="100"/>
      <c r="AD2511" s="100"/>
      <c r="AE2511" s="100"/>
      <c r="AF2511" s="103"/>
      <c r="AG2511" s="101"/>
      <c r="AN2511" s="100"/>
      <c r="AO2511" s="100"/>
      <c r="AP2511" s="100"/>
      <c r="AQ2511" s="100"/>
      <c r="AR2511" s="100"/>
      <c r="AS2511" s="100"/>
      <c r="AT2511" s="100"/>
      <c r="AU2511" s="100"/>
    </row>
    <row r="2512" spans="27:47">
      <c r="AA2512" s="100"/>
      <c r="AB2512" s="100"/>
      <c r="AC2512" s="100"/>
      <c r="AD2512" s="100"/>
      <c r="AE2512" s="100"/>
      <c r="AF2512" s="103"/>
      <c r="AG2512" s="101"/>
      <c r="AN2512" s="100"/>
      <c r="AO2512" s="100"/>
      <c r="AP2512" s="100"/>
      <c r="AQ2512" s="100"/>
      <c r="AR2512" s="100"/>
      <c r="AS2512" s="100"/>
      <c r="AT2512" s="100"/>
      <c r="AU2512" s="100"/>
    </row>
    <row r="2513" spans="27:47">
      <c r="AA2513" s="100"/>
      <c r="AB2513" s="100"/>
      <c r="AC2513" s="100"/>
      <c r="AD2513" s="100"/>
      <c r="AE2513" s="100"/>
      <c r="AF2513" s="103"/>
      <c r="AG2513" s="101"/>
      <c r="AN2513" s="100"/>
      <c r="AO2513" s="100"/>
      <c r="AP2513" s="100"/>
      <c r="AQ2513" s="100"/>
      <c r="AR2513" s="100"/>
      <c r="AS2513" s="100"/>
      <c r="AT2513" s="100"/>
      <c r="AU2513" s="100"/>
    </row>
    <row r="2514" spans="27:47">
      <c r="AA2514" s="100"/>
      <c r="AB2514" s="100"/>
      <c r="AC2514" s="100"/>
      <c r="AD2514" s="100"/>
      <c r="AE2514" s="100"/>
      <c r="AF2514" s="103"/>
      <c r="AG2514" s="101"/>
      <c r="AN2514" s="100"/>
      <c r="AO2514" s="100"/>
      <c r="AP2514" s="100"/>
      <c r="AQ2514" s="100"/>
      <c r="AR2514" s="100"/>
      <c r="AS2514" s="100"/>
      <c r="AT2514" s="100"/>
      <c r="AU2514" s="100"/>
    </row>
    <row r="2515" spans="27:47">
      <c r="AA2515" s="100"/>
      <c r="AB2515" s="100"/>
      <c r="AC2515" s="100"/>
      <c r="AD2515" s="100"/>
      <c r="AE2515" s="100"/>
      <c r="AF2515" s="103"/>
      <c r="AG2515" s="101"/>
      <c r="AN2515" s="100"/>
      <c r="AO2515" s="100"/>
      <c r="AP2515" s="100"/>
      <c r="AQ2515" s="100"/>
      <c r="AR2515" s="100"/>
      <c r="AS2515" s="100"/>
      <c r="AT2515" s="100"/>
      <c r="AU2515" s="100"/>
    </row>
    <row r="2516" spans="27:47">
      <c r="AA2516" s="100"/>
      <c r="AB2516" s="100"/>
      <c r="AC2516" s="100"/>
      <c r="AD2516" s="100"/>
      <c r="AE2516" s="100"/>
      <c r="AF2516" s="103"/>
      <c r="AG2516" s="101"/>
      <c r="AN2516" s="100"/>
      <c r="AO2516" s="100"/>
      <c r="AP2516" s="100"/>
      <c r="AQ2516" s="100"/>
      <c r="AR2516" s="100"/>
      <c r="AS2516" s="100"/>
      <c r="AT2516" s="100"/>
      <c r="AU2516" s="100"/>
    </row>
    <row r="2517" spans="27:47">
      <c r="AA2517" s="100"/>
      <c r="AB2517" s="100"/>
      <c r="AC2517" s="100"/>
      <c r="AD2517" s="100"/>
      <c r="AE2517" s="100"/>
      <c r="AF2517" s="103"/>
      <c r="AG2517" s="101"/>
      <c r="AN2517" s="100"/>
      <c r="AO2517" s="100"/>
      <c r="AP2517" s="100"/>
      <c r="AQ2517" s="100"/>
      <c r="AR2517" s="100"/>
      <c r="AS2517" s="100"/>
      <c r="AT2517" s="100"/>
      <c r="AU2517" s="100"/>
    </row>
    <row r="2518" spans="27:47">
      <c r="AA2518" s="100"/>
      <c r="AB2518" s="100"/>
      <c r="AC2518" s="100"/>
      <c r="AD2518" s="100"/>
      <c r="AE2518" s="100"/>
      <c r="AF2518" s="103"/>
      <c r="AG2518" s="101"/>
      <c r="AN2518" s="100"/>
      <c r="AO2518" s="100"/>
      <c r="AP2518" s="100"/>
      <c r="AQ2518" s="100"/>
      <c r="AR2518" s="100"/>
      <c r="AS2518" s="100"/>
      <c r="AT2518" s="100"/>
      <c r="AU2518" s="100"/>
    </row>
    <row r="2519" spans="27:47">
      <c r="AA2519" s="100"/>
      <c r="AB2519" s="100"/>
      <c r="AC2519" s="100"/>
      <c r="AD2519" s="100"/>
      <c r="AE2519" s="100"/>
      <c r="AF2519" s="103"/>
      <c r="AG2519" s="101"/>
      <c r="AN2519" s="100"/>
      <c r="AO2519" s="100"/>
      <c r="AP2519" s="100"/>
      <c r="AQ2519" s="100"/>
      <c r="AR2519" s="100"/>
      <c r="AS2519" s="100"/>
      <c r="AT2519" s="100"/>
      <c r="AU2519" s="100"/>
    </row>
    <row r="2520" spans="27:47">
      <c r="AA2520" s="100"/>
      <c r="AB2520" s="100"/>
      <c r="AC2520" s="100"/>
      <c r="AD2520" s="100"/>
      <c r="AE2520" s="100"/>
      <c r="AF2520" s="103"/>
      <c r="AG2520" s="101"/>
      <c r="AN2520" s="100"/>
      <c r="AO2520" s="100"/>
      <c r="AP2520" s="100"/>
      <c r="AQ2520" s="100"/>
      <c r="AR2520" s="100"/>
      <c r="AS2520" s="100"/>
      <c r="AT2520" s="100"/>
      <c r="AU2520" s="100"/>
    </row>
    <row r="2521" spans="27:47">
      <c r="AA2521" s="100"/>
      <c r="AB2521" s="100"/>
      <c r="AC2521" s="100"/>
      <c r="AD2521" s="100"/>
      <c r="AE2521" s="100"/>
      <c r="AF2521" s="103"/>
      <c r="AG2521" s="101"/>
      <c r="AN2521" s="100"/>
      <c r="AO2521" s="100"/>
      <c r="AP2521" s="100"/>
      <c r="AQ2521" s="100"/>
      <c r="AR2521" s="100"/>
      <c r="AS2521" s="100"/>
      <c r="AT2521" s="100"/>
      <c r="AU2521" s="100"/>
    </row>
    <row r="2522" spans="27:47">
      <c r="AA2522" s="100"/>
      <c r="AB2522" s="100"/>
      <c r="AC2522" s="100"/>
      <c r="AD2522" s="100"/>
      <c r="AE2522" s="100"/>
      <c r="AF2522" s="103"/>
      <c r="AG2522" s="101"/>
      <c r="AN2522" s="100"/>
      <c r="AO2522" s="100"/>
      <c r="AP2522" s="100"/>
      <c r="AQ2522" s="100"/>
      <c r="AR2522" s="100"/>
      <c r="AS2522" s="100"/>
      <c r="AT2522" s="100"/>
      <c r="AU2522" s="100"/>
    </row>
    <row r="2523" spans="27:47">
      <c r="AA2523" s="100"/>
      <c r="AB2523" s="100"/>
      <c r="AC2523" s="100"/>
      <c r="AD2523" s="100"/>
      <c r="AE2523" s="100"/>
      <c r="AF2523" s="103"/>
      <c r="AG2523" s="101"/>
      <c r="AN2523" s="100"/>
      <c r="AO2523" s="100"/>
      <c r="AP2523" s="100"/>
      <c r="AQ2523" s="100"/>
      <c r="AR2523" s="100"/>
      <c r="AS2523" s="100"/>
      <c r="AT2523" s="100"/>
      <c r="AU2523" s="100"/>
    </row>
    <row r="2524" spans="27:47">
      <c r="AA2524" s="100"/>
      <c r="AB2524" s="100"/>
      <c r="AC2524" s="100"/>
      <c r="AD2524" s="100"/>
      <c r="AE2524" s="100"/>
      <c r="AF2524" s="103"/>
      <c r="AG2524" s="101"/>
      <c r="AN2524" s="100"/>
      <c r="AO2524" s="100"/>
      <c r="AP2524" s="100"/>
      <c r="AQ2524" s="100"/>
      <c r="AR2524" s="100"/>
      <c r="AS2524" s="100"/>
      <c r="AT2524" s="100"/>
      <c r="AU2524" s="100"/>
    </row>
    <row r="2525" spans="27:47">
      <c r="AA2525" s="100"/>
      <c r="AB2525" s="100"/>
      <c r="AC2525" s="100"/>
      <c r="AD2525" s="100"/>
      <c r="AE2525" s="100"/>
      <c r="AF2525" s="103"/>
      <c r="AG2525" s="101"/>
      <c r="AN2525" s="100"/>
      <c r="AO2525" s="100"/>
      <c r="AP2525" s="100"/>
      <c r="AQ2525" s="100"/>
      <c r="AR2525" s="100"/>
      <c r="AS2525" s="100"/>
      <c r="AT2525" s="100"/>
      <c r="AU2525" s="100"/>
    </row>
    <row r="2526" spans="27:47">
      <c r="AA2526" s="100"/>
      <c r="AB2526" s="100"/>
      <c r="AC2526" s="100"/>
      <c r="AD2526" s="100"/>
      <c r="AE2526" s="100"/>
      <c r="AF2526" s="103"/>
      <c r="AG2526" s="101"/>
      <c r="AN2526" s="100"/>
      <c r="AO2526" s="100"/>
      <c r="AP2526" s="100"/>
      <c r="AQ2526" s="100"/>
      <c r="AR2526" s="100"/>
      <c r="AS2526" s="100"/>
      <c r="AT2526" s="100"/>
      <c r="AU2526" s="100"/>
    </row>
    <row r="2527" spans="27:47">
      <c r="AA2527" s="100"/>
      <c r="AB2527" s="100"/>
      <c r="AC2527" s="100"/>
      <c r="AD2527" s="100"/>
      <c r="AE2527" s="100"/>
      <c r="AF2527" s="103"/>
      <c r="AG2527" s="101"/>
      <c r="AN2527" s="100"/>
      <c r="AO2527" s="100"/>
      <c r="AP2527" s="100"/>
      <c r="AQ2527" s="100"/>
      <c r="AR2527" s="100"/>
      <c r="AS2527" s="100"/>
      <c r="AT2527" s="100"/>
      <c r="AU2527" s="100"/>
    </row>
    <row r="2528" spans="27:47">
      <c r="AA2528" s="100"/>
      <c r="AB2528" s="100"/>
      <c r="AC2528" s="100"/>
      <c r="AD2528" s="100"/>
      <c r="AE2528" s="100"/>
      <c r="AF2528" s="103"/>
      <c r="AG2528" s="101"/>
      <c r="AN2528" s="100"/>
      <c r="AO2528" s="100"/>
      <c r="AP2528" s="100"/>
      <c r="AQ2528" s="100"/>
      <c r="AR2528" s="100"/>
      <c r="AS2528" s="100"/>
      <c r="AT2528" s="100"/>
      <c r="AU2528" s="100"/>
    </row>
    <row r="2529" spans="27:47">
      <c r="AA2529" s="100"/>
      <c r="AB2529" s="100"/>
      <c r="AC2529" s="100"/>
      <c r="AD2529" s="100"/>
      <c r="AE2529" s="100"/>
      <c r="AF2529" s="103"/>
      <c r="AG2529" s="101"/>
      <c r="AN2529" s="100"/>
      <c r="AO2529" s="100"/>
      <c r="AP2529" s="100"/>
      <c r="AQ2529" s="100"/>
      <c r="AR2529" s="100"/>
      <c r="AS2529" s="100"/>
      <c r="AT2529" s="100"/>
      <c r="AU2529" s="100"/>
    </row>
    <row r="2530" spans="27:47">
      <c r="AA2530" s="100"/>
      <c r="AB2530" s="100"/>
      <c r="AC2530" s="100"/>
      <c r="AD2530" s="100"/>
      <c r="AE2530" s="100"/>
      <c r="AF2530" s="103"/>
      <c r="AG2530" s="101"/>
      <c r="AN2530" s="100"/>
      <c r="AO2530" s="100"/>
      <c r="AP2530" s="100"/>
      <c r="AQ2530" s="100"/>
      <c r="AR2530" s="100"/>
      <c r="AS2530" s="100"/>
      <c r="AT2530" s="100"/>
      <c r="AU2530" s="100"/>
    </row>
    <row r="2531" spans="27:47">
      <c r="AA2531" s="100"/>
      <c r="AB2531" s="100"/>
      <c r="AC2531" s="100"/>
      <c r="AD2531" s="100"/>
      <c r="AE2531" s="100"/>
      <c r="AF2531" s="103"/>
      <c r="AG2531" s="101"/>
      <c r="AN2531" s="100"/>
      <c r="AO2531" s="100"/>
      <c r="AP2531" s="100"/>
      <c r="AQ2531" s="100"/>
      <c r="AR2531" s="100"/>
      <c r="AS2531" s="100"/>
      <c r="AT2531" s="100"/>
      <c r="AU2531" s="100"/>
    </row>
    <row r="2532" spans="27:47">
      <c r="AA2532" s="100"/>
      <c r="AB2532" s="100"/>
      <c r="AC2532" s="100"/>
      <c r="AD2532" s="100"/>
      <c r="AE2532" s="100"/>
      <c r="AF2532" s="103"/>
      <c r="AG2532" s="101"/>
      <c r="AN2532" s="100"/>
      <c r="AO2532" s="100"/>
      <c r="AP2532" s="100"/>
      <c r="AQ2532" s="100"/>
      <c r="AR2532" s="100"/>
      <c r="AS2532" s="100"/>
      <c r="AT2532" s="100"/>
      <c r="AU2532" s="100"/>
    </row>
    <row r="2533" spans="27:47">
      <c r="AA2533" s="100"/>
      <c r="AB2533" s="100"/>
      <c r="AC2533" s="100"/>
      <c r="AD2533" s="100"/>
      <c r="AE2533" s="100"/>
      <c r="AF2533" s="103"/>
      <c r="AG2533" s="101"/>
      <c r="AN2533" s="100"/>
      <c r="AO2533" s="100"/>
      <c r="AP2533" s="100"/>
      <c r="AQ2533" s="100"/>
      <c r="AR2533" s="100"/>
      <c r="AS2533" s="100"/>
      <c r="AT2533" s="100"/>
      <c r="AU2533" s="100"/>
    </row>
    <row r="2534" spans="27:47">
      <c r="AA2534" s="100"/>
      <c r="AB2534" s="100"/>
      <c r="AC2534" s="100"/>
      <c r="AD2534" s="100"/>
      <c r="AE2534" s="100"/>
      <c r="AF2534" s="103"/>
      <c r="AG2534" s="101"/>
      <c r="AN2534" s="100"/>
      <c r="AO2534" s="100"/>
      <c r="AP2534" s="100"/>
      <c r="AQ2534" s="100"/>
      <c r="AR2534" s="100"/>
      <c r="AS2534" s="100"/>
      <c r="AT2534" s="100"/>
      <c r="AU2534" s="100"/>
    </row>
    <row r="2535" spans="27:47">
      <c r="AA2535" s="100"/>
      <c r="AB2535" s="100"/>
      <c r="AC2535" s="100"/>
      <c r="AD2535" s="100"/>
      <c r="AE2535" s="100"/>
      <c r="AF2535" s="103"/>
      <c r="AG2535" s="101"/>
      <c r="AN2535" s="100"/>
      <c r="AO2535" s="100"/>
      <c r="AP2535" s="100"/>
      <c r="AQ2535" s="100"/>
      <c r="AR2535" s="100"/>
      <c r="AS2535" s="100"/>
      <c r="AT2535" s="100"/>
      <c r="AU2535" s="100"/>
    </row>
    <row r="2536" spans="27:47">
      <c r="AA2536" s="100"/>
      <c r="AB2536" s="100"/>
      <c r="AC2536" s="100"/>
      <c r="AD2536" s="100"/>
      <c r="AE2536" s="100"/>
      <c r="AF2536" s="103"/>
      <c r="AG2536" s="101"/>
      <c r="AN2536" s="100"/>
      <c r="AO2536" s="100"/>
      <c r="AP2536" s="100"/>
      <c r="AQ2536" s="100"/>
      <c r="AR2536" s="100"/>
      <c r="AS2536" s="100"/>
      <c r="AT2536" s="100"/>
      <c r="AU2536" s="100"/>
    </row>
    <row r="2537" spans="27:47">
      <c r="AA2537" s="100"/>
      <c r="AB2537" s="100"/>
      <c r="AC2537" s="100"/>
      <c r="AD2537" s="100"/>
      <c r="AE2537" s="100"/>
      <c r="AF2537" s="103"/>
      <c r="AG2537" s="101"/>
      <c r="AN2537" s="100"/>
      <c r="AO2537" s="100"/>
      <c r="AP2537" s="100"/>
      <c r="AQ2537" s="100"/>
      <c r="AR2537" s="100"/>
      <c r="AS2537" s="100"/>
      <c r="AT2537" s="100"/>
      <c r="AU2537" s="100"/>
    </row>
    <row r="2538" spans="27:47">
      <c r="AA2538" s="100"/>
      <c r="AB2538" s="100"/>
      <c r="AC2538" s="100"/>
      <c r="AD2538" s="100"/>
      <c r="AE2538" s="100"/>
      <c r="AF2538" s="103"/>
      <c r="AG2538" s="101"/>
      <c r="AN2538" s="100"/>
      <c r="AO2538" s="100"/>
      <c r="AP2538" s="100"/>
      <c r="AQ2538" s="100"/>
      <c r="AR2538" s="100"/>
      <c r="AS2538" s="100"/>
      <c r="AT2538" s="100"/>
      <c r="AU2538" s="100"/>
    </row>
    <row r="2539" spans="27:47">
      <c r="AA2539" s="100"/>
      <c r="AB2539" s="100"/>
      <c r="AC2539" s="100"/>
      <c r="AD2539" s="100"/>
      <c r="AE2539" s="100"/>
      <c r="AF2539" s="103"/>
      <c r="AG2539" s="101"/>
      <c r="AN2539" s="100"/>
      <c r="AO2539" s="100"/>
      <c r="AP2539" s="100"/>
      <c r="AQ2539" s="100"/>
      <c r="AR2539" s="100"/>
      <c r="AS2539" s="100"/>
      <c r="AT2539" s="100"/>
      <c r="AU2539" s="100"/>
    </row>
    <row r="2540" spans="27:47">
      <c r="AA2540" s="100"/>
      <c r="AB2540" s="100"/>
      <c r="AC2540" s="100"/>
      <c r="AD2540" s="100"/>
      <c r="AE2540" s="100"/>
      <c r="AF2540" s="103"/>
      <c r="AG2540" s="101"/>
      <c r="AN2540" s="100"/>
      <c r="AO2540" s="100"/>
      <c r="AP2540" s="100"/>
      <c r="AQ2540" s="100"/>
      <c r="AR2540" s="100"/>
      <c r="AS2540" s="100"/>
      <c r="AT2540" s="100"/>
      <c r="AU2540" s="100"/>
    </row>
    <row r="2541" spans="27:47">
      <c r="AA2541" s="100"/>
      <c r="AB2541" s="100"/>
      <c r="AC2541" s="100"/>
      <c r="AD2541" s="100"/>
      <c r="AE2541" s="100"/>
      <c r="AF2541" s="103"/>
      <c r="AG2541" s="101"/>
      <c r="AN2541" s="100"/>
      <c r="AO2541" s="100"/>
      <c r="AP2541" s="100"/>
      <c r="AQ2541" s="100"/>
      <c r="AR2541" s="100"/>
      <c r="AS2541" s="100"/>
      <c r="AT2541" s="100"/>
      <c r="AU2541" s="100"/>
    </row>
  </sheetData>
  <protectedRanges>
    <protectedRange sqref="A279:D281" name="Range1"/>
  </protectedRanges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8"/>
  <sheetViews>
    <sheetView topLeftCell="A221" workbookViewId="0">
      <selection activeCell="A16" sqref="A16:D261"/>
    </sheetView>
  </sheetViews>
  <sheetFormatPr defaultRowHeight="12.75"/>
  <cols>
    <col min="1" max="1" width="19.7109375" style="31" customWidth="1"/>
    <col min="2" max="2" width="4.42578125" style="15" customWidth="1"/>
    <col min="3" max="3" width="12.7109375" style="31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31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>
      <c r="A1" s="35" t="s">
        <v>97</v>
      </c>
      <c r="I1" s="36" t="s">
        <v>98</v>
      </c>
      <c r="J1" s="37" t="s">
        <v>99</v>
      </c>
    </row>
    <row r="2" spans="1:16">
      <c r="I2" s="38" t="s">
        <v>100</v>
      </c>
      <c r="J2" s="39" t="s">
        <v>101</v>
      </c>
    </row>
    <row r="3" spans="1:16">
      <c r="A3" s="40" t="s">
        <v>102</v>
      </c>
      <c r="I3" s="38" t="s">
        <v>103</v>
      </c>
      <c r="J3" s="39" t="s">
        <v>104</v>
      </c>
    </row>
    <row r="4" spans="1:16">
      <c r="I4" s="38" t="s">
        <v>105</v>
      </c>
      <c r="J4" s="39" t="s">
        <v>104</v>
      </c>
    </row>
    <row r="5" spans="1:16" ht="13.5" thickBot="1">
      <c r="I5" s="41" t="s">
        <v>106</v>
      </c>
      <c r="J5" s="42" t="s">
        <v>107</v>
      </c>
    </row>
    <row r="10" spans="1:16" ht="13.5" thickBot="1"/>
    <row r="11" spans="1:16" ht="13.5" thickBot="1">
      <c r="A11" s="31" t="str">
        <f t="shared" ref="A11:A74" si="0">P11</f>
        <v> BBS 129 </v>
      </c>
      <c r="B11" s="3" t="str">
        <f t="shared" ref="B11:B74" si="1">IF(H11=INT(H11),"I","II")</f>
        <v>I</v>
      </c>
      <c r="C11" s="31">
        <f t="shared" ref="C11:C74" si="2">1*G11</f>
        <v>52530.521000000001</v>
      </c>
      <c r="D11" s="15" t="str">
        <f t="shared" ref="D11:D74" si="3">VLOOKUP(F11,I$1:J$5,2,FALSE)</f>
        <v>vis</v>
      </c>
      <c r="E11" s="43">
        <f>VLOOKUP(C11,Active!C$21:E$972,3,FALSE)</f>
        <v>31939.059844153107</v>
      </c>
      <c r="F11" s="3" t="s">
        <v>106</v>
      </c>
      <c r="G11" s="15" t="str">
        <f t="shared" ref="G11:G74" si="4">MID(I11,3,LEN(I11)-3)</f>
        <v>52530.521</v>
      </c>
      <c r="H11" s="31">
        <f t="shared" ref="H11:H74" si="5">1*K11</f>
        <v>50178</v>
      </c>
      <c r="I11" s="44" t="s">
        <v>745</v>
      </c>
      <c r="J11" s="45" t="s">
        <v>746</v>
      </c>
      <c r="K11" s="44">
        <v>50178</v>
      </c>
      <c r="L11" s="44" t="s">
        <v>551</v>
      </c>
      <c r="M11" s="45" t="s">
        <v>109</v>
      </c>
      <c r="N11" s="45"/>
      <c r="O11" s="46" t="s">
        <v>137</v>
      </c>
      <c r="P11" s="46" t="s">
        <v>747</v>
      </c>
    </row>
    <row r="12" spans="1:16" ht="13.5" thickBot="1">
      <c r="A12" s="31" t="str">
        <f t="shared" si="0"/>
        <v>IBVS 5378 </v>
      </c>
      <c r="B12" s="3" t="str">
        <f t="shared" si="1"/>
        <v>I</v>
      </c>
      <c r="C12" s="31">
        <f t="shared" si="2"/>
        <v>52611.634100000003</v>
      </c>
      <c r="D12" s="15" t="str">
        <f t="shared" si="3"/>
        <v>vis</v>
      </c>
      <c r="E12" s="43">
        <f>VLOOKUP(C12,Active!C$21:E$972,3,FALSE)</f>
        <v>32177.061224443809</v>
      </c>
      <c r="F12" s="3" t="s">
        <v>106</v>
      </c>
      <c r="G12" s="15" t="str">
        <f t="shared" si="4"/>
        <v>52611.6341</v>
      </c>
      <c r="H12" s="31">
        <f t="shared" si="5"/>
        <v>50416</v>
      </c>
      <c r="I12" s="44" t="s">
        <v>752</v>
      </c>
      <c r="J12" s="45" t="s">
        <v>753</v>
      </c>
      <c r="K12" s="44">
        <v>50416</v>
      </c>
      <c r="L12" s="44" t="s">
        <v>754</v>
      </c>
      <c r="M12" s="45" t="s">
        <v>110</v>
      </c>
      <c r="N12" s="45" t="s">
        <v>111</v>
      </c>
      <c r="O12" s="46" t="s">
        <v>755</v>
      </c>
      <c r="P12" s="47" t="s">
        <v>756</v>
      </c>
    </row>
    <row r="13" spans="1:16" ht="13.5" thickBot="1">
      <c r="A13" s="31" t="str">
        <f t="shared" si="0"/>
        <v> BBS 130 </v>
      </c>
      <c r="B13" s="3" t="str">
        <f t="shared" si="1"/>
        <v>II</v>
      </c>
      <c r="C13" s="31">
        <f t="shared" si="2"/>
        <v>52876.608</v>
      </c>
      <c r="D13" s="15" t="str">
        <f t="shared" si="3"/>
        <v>vis</v>
      </c>
      <c r="E13" s="43">
        <f>VLOOKUP(C13,Active!C$21:E$972,3,FALSE)</f>
        <v>32954.54542787098</v>
      </c>
      <c r="F13" s="3" t="s">
        <v>106</v>
      </c>
      <c r="G13" s="15" t="str">
        <f t="shared" si="4"/>
        <v>52876.608</v>
      </c>
      <c r="H13" s="31">
        <f t="shared" si="5"/>
        <v>51193.5</v>
      </c>
      <c r="I13" s="44" t="s">
        <v>757</v>
      </c>
      <c r="J13" s="45" t="s">
        <v>758</v>
      </c>
      <c r="K13" s="44">
        <v>51193.5</v>
      </c>
      <c r="L13" s="44" t="s">
        <v>145</v>
      </c>
      <c r="M13" s="45" t="s">
        <v>109</v>
      </c>
      <c r="N13" s="45"/>
      <c r="O13" s="46" t="s">
        <v>137</v>
      </c>
      <c r="P13" s="46" t="s">
        <v>759</v>
      </c>
    </row>
    <row r="14" spans="1:16" ht="13.5" thickBot="1">
      <c r="A14" s="31" t="str">
        <f t="shared" si="0"/>
        <v>OEJV 0003 </v>
      </c>
      <c r="B14" s="3" t="str">
        <f t="shared" si="1"/>
        <v>II</v>
      </c>
      <c r="C14" s="31">
        <f t="shared" si="2"/>
        <v>53240.595000000001</v>
      </c>
      <c r="D14" s="15" t="str">
        <f t="shared" si="3"/>
        <v>vis</v>
      </c>
      <c r="E14" s="43">
        <f>VLOOKUP(C14,Active!C$21:E$972,3,FALSE)</f>
        <v>34022.553042027881</v>
      </c>
      <c r="F14" s="3" t="s">
        <v>106</v>
      </c>
      <c r="G14" s="15" t="str">
        <f t="shared" si="4"/>
        <v>53240.595</v>
      </c>
      <c r="H14" s="31">
        <f t="shared" si="5"/>
        <v>52261.5</v>
      </c>
      <c r="I14" s="44" t="s">
        <v>760</v>
      </c>
      <c r="J14" s="45" t="s">
        <v>761</v>
      </c>
      <c r="K14" s="44">
        <v>52261.5</v>
      </c>
      <c r="L14" s="44" t="s">
        <v>184</v>
      </c>
      <c r="M14" s="45" t="s">
        <v>109</v>
      </c>
      <c r="N14" s="45"/>
      <c r="O14" s="46" t="s">
        <v>137</v>
      </c>
      <c r="P14" s="47" t="s">
        <v>762</v>
      </c>
    </row>
    <row r="15" spans="1:16" ht="13.5" thickBot="1">
      <c r="A15" s="31" t="str">
        <f t="shared" si="0"/>
        <v>OEJV 0003 </v>
      </c>
      <c r="B15" s="3" t="str">
        <f t="shared" si="1"/>
        <v>II</v>
      </c>
      <c r="C15" s="31">
        <f t="shared" si="2"/>
        <v>53620.587</v>
      </c>
      <c r="D15" s="15" t="str">
        <f t="shared" si="3"/>
        <v>vis</v>
      </c>
      <c r="E15" s="43">
        <f>VLOOKUP(C15,Active!C$21:E$972,3,FALSE)</f>
        <v>35137.522393457206</v>
      </c>
      <c r="F15" s="3" t="s">
        <v>106</v>
      </c>
      <c r="G15" s="15" t="str">
        <f t="shared" si="4"/>
        <v>53620.587</v>
      </c>
      <c r="H15" s="31">
        <f t="shared" si="5"/>
        <v>53376.5</v>
      </c>
      <c r="I15" s="44" t="s">
        <v>763</v>
      </c>
      <c r="J15" s="45" t="s">
        <v>764</v>
      </c>
      <c r="K15" s="44">
        <v>53376.5</v>
      </c>
      <c r="L15" s="44" t="s">
        <v>450</v>
      </c>
      <c r="M15" s="45" t="s">
        <v>109</v>
      </c>
      <c r="N15" s="45"/>
      <c r="O15" s="46" t="s">
        <v>137</v>
      </c>
      <c r="P15" s="47" t="s">
        <v>762</v>
      </c>
    </row>
    <row r="16" spans="1:16" ht="12.75" customHeight="1" thickBot="1">
      <c r="A16" s="31" t="str">
        <f t="shared" si="0"/>
        <v> PASP 68.142 </v>
      </c>
      <c r="B16" s="3" t="str">
        <f t="shared" si="1"/>
        <v>I</v>
      </c>
      <c r="C16" s="31">
        <f t="shared" si="2"/>
        <v>35406.182999999997</v>
      </c>
      <c r="D16" s="15" t="str">
        <f t="shared" si="3"/>
        <v>vis</v>
      </c>
      <c r="E16" s="43">
        <f>VLOOKUP(C16,Active!C$21:E$972,3,FALSE)</f>
        <v>-18307.029635406045</v>
      </c>
      <c r="F16" s="3" t="s">
        <v>106</v>
      </c>
      <c r="G16" s="15" t="str">
        <f t="shared" si="4"/>
        <v>35406.183</v>
      </c>
      <c r="H16" s="31">
        <f t="shared" si="5"/>
        <v>-67</v>
      </c>
      <c r="I16" s="44" t="s">
        <v>125</v>
      </c>
      <c r="J16" s="45" t="s">
        <v>126</v>
      </c>
      <c r="K16" s="44">
        <v>-67</v>
      </c>
      <c r="L16" s="44" t="s">
        <v>108</v>
      </c>
      <c r="M16" s="45" t="s">
        <v>110</v>
      </c>
      <c r="N16" s="45" t="s">
        <v>111</v>
      </c>
      <c r="O16" s="46" t="s">
        <v>127</v>
      </c>
      <c r="P16" s="46" t="s">
        <v>128</v>
      </c>
    </row>
    <row r="17" spans="1:16" ht="12.75" customHeight="1" thickBot="1">
      <c r="A17" s="31" t="str">
        <f t="shared" si="0"/>
        <v> PASP 68.142 </v>
      </c>
      <c r="B17" s="3" t="str">
        <f t="shared" si="1"/>
        <v>I</v>
      </c>
      <c r="C17" s="31">
        <f t="shared" si="2"/>
        <v>35429.021000000001</v>
      </c>
      <c r="D17" s="15" t="str">
        <f t="shared" si="3"/>
        <v>vis</v>
      </c>
      <c r="E17" s="43">
        <f>VLOOKUP(C17,Active!C$21:E$972,3,FALSE)</f>
        <v>-18240.018566625789</v>
      </c>
      <c r="F17" s="3" t="s">
        <v>106</v>
      </c>
      <c r="G17" s="15" t="str">
        <f t="shared" si="4"/>
        <v>35429.021</v>
      </c>
      <c r="H17" s="31">
        <f t="shared" si="5"/>
        <v>0</v>
      </c>
      <c r="I17" s="44" t="s">
        <v>129</v>
      </c>
      <c r="J17" s="45" t="s">
        <v>130</v>
      </c>
      <c r="K17" s="44">
        <v>0</v>
      </c>
      <c r="L17" s="44" t="s">
        <v>131</v>
      </c>
      <c r="M17" s="45" t="s">
        <v>110</v>
      </c>
      <c r="N17" s="45" t="s">
        <v>111</v>
      </c>
      <c r="O17" s="46" t="s">
        <v>127</v>
      </c>
      <c r="P17" s="46" t="s">
        <v>128</v>
      </c>
    </row>
    <row r="18" spans="1:16" ht="12.75" customHeight="1" thickBot="1">
      <c r="A18" s="31" t="str">
        <f t="shared" si="0"/>
        <v> PASP 68.142 </v>
      </c>
      <c r="B18" s="3" t="str">
        <f t="shared" si="1"/>
        <v>I</v>
      </c>
      <c r="C18" s="31">
        <f t="shared" si="2"/>
        <v>35431.065999999999</v>
      </c>
      <c r="D18" s="15" t="str">
        <f t="shared" si="3"/>
        <v>vis</v>
      </c>
      <c r="E18" s="43">
        <f>VLOOKUP(C18,Active!C$21:E$972,3,FALSE)</f>
        <v>-18234.018144712511</v>
      </c>
      <c r="F18" s="3" t="s">
        <v>106</v>
      </c>
      <c r="G18" s="15" t="str">
        <f t="shared" si="4"/>
        <v>35431.066</v>
      </c>
      <c r="H18" s="31">
        <f t="shared" si="5"/>
        <v>6</v>
      </c>
      <c r="I18" s="44" t="s">
        <v>132</v>
      </c>
      <c r="J18" s="45" t="s">
        <v>133</v>
      </c>
      <c r="K18" s="44">
        <v>6</v>
      </c>
      <c r="L18" s="44" t="s">
        <v>131</v>
      </c>
      <c r="M18" s="45" t="s">
        <v>110</v>
      </c>
      <c r="N18" s="45" t="s">
        <v>111</v>
      </c>
      <c r="O18" s="46" t="s">
        <v>127</v>
      </c>
      <c r="P18" s="46" t="s">
        <v>128</v>
      </c>
    </row>
    <row r="19" spans="1:16" ht="12.75" customHeight="1" thickBot="1">
      <c r="A19" s="31" t="str">
        <f t="shared" si="0"/>
        <v> BBS 6 </v>
      </c>
      <c r="B19" s="3" t="str">
        <f t="shared" si="1"/>
        <v>I</v>
      </c>
      <c r="C19" s="31">
        <f t="shared" si="2"/>
        <v>41645.408000000003</v>
      </c>
      <c r="D19" s="15" t="str">
        <f t="shared" si="3"/>
        <v>vis</v>
      </c>
      <c r="E19" s="43">
        <f>VLOOKUP(C19,Active!C$21:E$972,3,FALSE)</f>
        <v>5.2228611278794281E-2</v>
      </c>
      <c r="F19" s="3" t="s">
        <v>106</v>
      </c>
      <c r="G19" s="15" t="str">
        <f t="shared" si="4"/>
        <v>41645.408</v>
      </c>
      <c r="H19" s="31">
        <f t="shared" si="5"/>
        <v>18239</v>
      </c>
      <c r="I19" s="44" t="s">
        <v>134</v>
      </c>
      <c r="J19" s="45" t="s">
        <v>135</v>
      </c>
      <c r="K19" s="44">
        <v>18239</v>
      </c>
      <c r="L19" s="44" t="s">
        <v>136</v>
      </c>
      <c r="M19" s="45" t="s">
        <v>109</v>
      </c>
      <c r="N19" s="45"/>
      <c r="O19" s="46" t="s">
        <v>137</v>
      </c>
      <c r="P19" s="46" t="s">
        <v>138</v>
      </c>
    </row>
    <row r="20" spans="1:16" ht="12.75" customHeight="1" thickBot="1">
      <c r="A20" s="31" t="str">
        <f t="shared" si="0"/>
        <v> BBS 7 </v>
      </c>
      <c r="B20" s="3" t="str">
        <f t="shared" si="1"/>
        <v>I</v>
      </c>
      <c r="C20" s="31">
        <f t="shared" si="2"/>
        <v>41653.404999999999</v>
      </c>
      <c r="D20" s="15" t="str">
        <f t="shared" si="3"/>
        <v>vis</v>
      </c>
      <c r="E20" s="43">
        <f>VLOOKUP(C20,Active!C$21:E$972,3,FALSE)</f>
        <v>23.516959193437412</v>
      </c>
      <c r="F20" s="3" t="s">
        <v>106</v>
      </c>
      <c r="G20" s="15" t="str">
        <f t="shared" si="4"/>
        <v>41653.405</v>
      </c>
      <c r="H20" s="31">
        <f t="shared" si="5"/>
        <v>18262</v>
      </c>
      <c r="I20" s="44" t="s">
        <v>139</v>
      </c>
      <c r="J20" s="45" t="s">
        <v>140</v>
      </c>
      <c r="K20" s="44">
        <v>18262</v>
      </c>
      <c r="L20" s="44" t="s">
        <v>141</v>
      </c>
      <c r="M20" s="45" t="s">
        <v>109</v>
      </c>
      <c r="N20" s="45"/>
      <c r="O20" s="46" t="s">
        <v>137</v>
      </c>
      <c r="P20" s="46" t="s">
        <v>142</v>
      </c>
    </row>
    <row r="21" spans="1:16" ht="12.75" customHeight="1" thickBot="1">
      <c r="A21" s="31" t="str">
        <f t="shared" si="0"/>
        <v> BBS 7 </v>
      </c>
      <c r="B21" s="3" t="str">
        <f t="shared" si="1"/>
        <v>I</v>
      </c>
      <c r="C21" s="31">
        <f t="shared" si="2"/>
        <v>41657.322999999997</v>
      </c>
      <c r="D21" s="15" t="str">
        <f t="shared" si="3"/>
        <v>vis</v>
      </c>
      <c r="E21" s="43">
        <f>VLOOKUP(C21,Active!C$21:E$972,3,FALSE)</f>
        <v>35.013122057123269</v>
      </c>
      <c r="F21" s="3" t="s">
        <v>106</v>
      </c>
      <c r="G21" s="15" t="str">
        <f t="shared" si="4"/>
        <v>41657.323</v>
      </c>
      <c r="H21" s="31">
        <f t="shared" si="5"/>
        <v>18274</v>
      </c>
      <c r="I21" s="44" t="s">
        <v>143</v>
      </c>
      <c r="J21" s="45" t="s">
        <v>144</v>
      </c>
      <c r="K21" s="44">
        <v>18274</v>
      </c>
      <c r="L21" s="44" t="s">
        <v>145</v>
      </c>
      <c r="M21" s="45" t="s">
        <v>109</v>
      </c>
      <c r="N21" s="45"/>
      <c r="O21" s="46" t="s">
        <v>137</v>
      </c>
      <c r="P21" s="46" t="s">
        <v>142</v>
      </c>
    </row>
    <row r="22" spans="1:16" ht="12.75" customHeight="1" thickBot="1">
      <c r="A22" s="31" t="str">
        <f t="shared" si="0"/>
        <v> BBS 7 </v>
      </c>
      <c r="B22" s="3" t="str">
        <f t="shared" si="1"/>
        <v>I</v>
      </c>
      <c r="C22" s="31">
        <f t="shared" si="2"/>
        <v>41664.294000000002</v>
      </c>
      <c r="D22" s="15" t="str">
        <f t="shared" si="3"/>
        <v>vis</v>
      </c>
      <c r="E22" s="43">
        <f>VLOOKUP(C22,Active!C$21:E$972,3,FALSE)</f>
        <v>55.467372011910328</v>
      </c>
      <c r="F22" s="3" t="s">
        <v>106</v>
      </c>
      <c r="G22" s="15" t="str">
        <f t="shared" si="4"/>
        <v>41664.294</v>
      </c>
      <c r="H22" s="31">
        <f t="shared" si="5"/>
        <v>18294</v>
      </c>
      <c r="I22" s="44" t="s">
        <v>146</v>
      </c>
      <c r="J22" s="45" t="s">
        <v>147</v>
      </c>
      <c r="K22" s="44">
        <v>18294</v>
      </c>
      <c r="L22" s="44" t="s">
        <v>148</v>
      </c>
      <c r="M22" s="45" t="s">
        <v>109</v>
      </c>
      <c r="N22" s="45"/>
      <c r="O22" s="46" t="s">
        <v>137</v>
      </c>
      <c r="P22" s="46" t="s">
        <v>142</v>
      </c>
    </row>
    <row r="23" spans="1:16" ht="12.75" customHeight="1" thickBot="1">
      <c r="A23" s="31" t="str">
        <f t="shared" si="0"/>
        <v> BBS 7 </v>
      </c>
      <c r="B23" s="3" t="str">
        <f t="shared" si="1"/>
        <v>I</v>
      </c>
      <c r="C23" s="31">
        <f t="shared" si="2"/>
        <v>41673.334000000003</v>
      </c>
      <c r="D23" s="15" t="str">
        <f t="shared" si="3"/>
        <v>vis</v>
      </c>
      <c r="E23" s="43">
        <f>VLOOKUP(C23,Active!C$21:E$972,3,FALSE)</f>
        <v>81.992464479441537</v>
      </c>
      <c r="F23" s="3" t="s">
        <v>106</v>
      </c>
      <c r="G23" s="15" t="str">
        <f t="shared" si="4"/>
        <v>41673.334</v>
      </c>
      <c r="H23" s="31">
        <f t="shared" si="5"/>
        <v>18321</v>
      </c>
      <c r="I23" s="44" t="s">
        <v>149</v>
      </c>
      <c r="J23" s="45" t="s">
        <v>150</v>
      </c>
      <c r="K23" s="44">
        <v>18321</v>
      </c>
      <c r="L23" s="44" t="s">
        <v>151</v>
      </c>
      <c r="M23" s="45" t="s">
        <v>109</v>
      </c>
      <c r="N23" s="45"/>
      <c r="O23" s="46" t="s">
        <v>137</v>
      </c>
      <c r="P23" s="46" t="s">
        <v>142</v>
      </c>
    </row>
    <row r="24" spans="1:16" ht="12.75" customHeight="1" thickBot="1">
      <c r="A24" s="31" t="str">
        <f t="shared" si="0"/>
        <v> BBS 7 </v>
      </c>
      <c r="B24" s="3" t="str">
        <f t="shared" si="1"/>
        <v>I</v>
      </c>
      <c r="C24" s="31">
        <f t="shared" si="2"/>
        <v>41694.311000000002</v>
      </c>
      <c r="D24" s="15" t="str">
        <f t="shared" si="3"/>
        <v>vis</v>
      </c>
      <c r="E24" s="43">
        <f>VLOOKUP(C24,Active!C$21:E$972,3,FALSE)</f>
        <v>143.5430026090124</v>
      </c>
      <c r="F24" s="3" t="s">
        <v>106</v>
      </c>
      <c r="G24" s="15" t="str">
        <f t="shared" si="4"/>
        <v>41694.311</v>
      </c>
      <c r="H24" s="31">
        <f t="shared" si="5"/>
        <v>18382</v>
      </c>
      <c r="I24" s="44" t="s">
        <v>152</v>
      </c>
      <c r="J24" s="45" t="s">
        <v>153</v>
      </c>
      <c r="K24" s="44">
        <v>18382</v>
      </c>
      <c r="L24" s="44" t="s">
        <v>154</v>
      </c>
      <c r="M24" s="45" t="s">
        <v>109</v>
      </c>
      <c r="N24" s="45"/>
      <c r="O24" s="46" t="s">
        <v>137</v>
      </c>
      <c r="P24" s="46" t="s">
        <v>142</v>
      </c>
    </row>
    <row r="25" spans="1:16" ht="12.75" customHeight="1" thickBot="1">
      <c r="A25" s="31" t="str">
        <f t="shared" si="0"/>
        <v> BBS 7 </v>
      </c>
      <c r="B25" s="3" t="str">
        <f t="shared" si="1"/>
        <v>I</v>
      </c>
      <c r="C25" s="31">
        <f t="shared" si="2"/>
        <v>41699.237000000001</v>
      </c>
      <c r="D25" s="15" t="str">
        <f t="shared" si="3"/>
        <v>vis</v>
      </c>
      <c r="E25" s="43">
        <f>VLOOKUP(C25,Active!C$21:E$972,3,FALSE)</f>
        <v>157.99683065049828</v>
      </c>
      <c r="F25" s="3" t="s">
        <v>106</v>
      </c>
      <c r="G25" s="15" t="str">
        <f t="shared" si="4"/>
        <v>41699.237</v>
      </c>
      <c r="H25" s="31">
        <f t="shared" si="5"/>
        <v>18397</v>
      </c>
      <c r="I25" s="44" t="s">
        <v>155</v>
      </c>
      <c r="J25" s="45" t="s">
        <v>156</v>
      </c>
      <c r="K25" s="44">
        <v>18397</v>
      </c>
      <c r="L25" s="44" t="s">
        <v>157</v>
      </c>
      <c r="M25" s="45" t="s">
        <v>109</v>
      </c>
      <c r="N25" s="45"/>
      <c r="O25" s="46" t="s">
        <v>137</v>
      </c>
      <c r="P25" s="46" t="s">
        <v>142</v>
      </c>
    </row>
    <row r="26" spans="1:16" ht="12.75" customHeight="1" thickBot="1">
      <c r="A26" s="31" t="str">
        <f t="shared" si="0"/>
        <v> BBS 7 </v>
      </c>
      <c r="B26" s="3" t="str">
        <f t="shared" si="1"/>
        <v>I</v>
      </c>
      <c r="C26" s="31">
        <f t="shared" si="2"/>
        <v>41707.250999999997</v>
      </c>
      <c r="D26" s="15" t="str">
        <f t="shared" si="3"/>
        <v>vis</v>
      </c>
      <c r="E26" s="43">
        <f>VLOOKUP(C26,Active!C$21:E$972,3,FALSE)</f>
        <v>181.51144249061522</v>
      </c>
      <c r="F26" s="3" t="s">
        <v>106</v>
      </c>
      <c r="G26" s="15" t="str">
        <f t="shared" si="4"/>
        <v>41707.251</v>
      </c>
      <c r="H26" s="31">
        <f t="shared" si="5"/>
        <v>18420</v>
      </c>
      <c r="I26" s="44" t="s">
        <v>158</v>
      </c>
      <c r="J26" s="45" t="s">
        <v>159</v>
      </c>
      <c r="K26" s="44">
        <v>18420</v>
      </c>
      <c r="L26" s="44" t="s">
        <v>160</v>
      </c>
      <c r="M26" s="45" t="s">
        <v>109</v>
      </c>
      <c r="N26" s="45"/>
      <c r="O26" s="46" t="s">
        <v>137</v>
      </c>
      <c r="P26" s="46" t="s">
        <v>142</v>
      </c>
    </row>
    <row r="27" spans="1:16" ht="12.75" customHeight="1" thickBot="1">
      <c r="A27" s="31" t="str">
        <f t="shared" si="0"/>
        <v> BBS 7 </v>
      </c>
      <c r="B27" s="3" t="str">
        <f t="shared" si="1"/>
        <v>I</v>
      </c>
      <c r="C27" s="31">
        <f t="shared" si="2"/>
        <v>41708.264000000003</v>
      </c>
      <c r="D27" s="15" t="str">
        <f t="shared" si="3"/>
        <v>vis</v>
      </c>
      <c r="E27" s="43">
        <f>VLOOKUP(C27,Active!C$21:E$972,3,FALSE)</f>
        <v>184.48377862665211</v>
      </c>
      <c r="F27" s="3" t="s">
        <v>106</v>
      </c>
      <c r="G27" s="15" t="str">
        <f t="shared" si="4"/>
        <v>41708.264</v>
      </c>
      <c r="H27" s="31">
        <f t="shared" si="5"/>
        <v>18423</v>
      </c>
      <c r="I27" s="44" t="s">
        <v>161</v>
      </c>
      <c r="J27" s="45" t="s">
        <v>162</v>
      </c>
      <c r="K27" s="44">
        <v>18423</v>
      </c>
      <c r="L27" s="44" t="s">
        <v>163</v>
      </c>
      <c r="M27" s="45" t="s">
        <v>109</v>
      </c>
      <c r="N27" s="45"/>
      <c r="O27" s="46" t="s">
        <v>137</v>
      </c>
      <c r="P27" s="46" t="s">
        <v>142</v>
      </c>
    </row>
    <row r="28" spans="1:16" ht="12.75" customHeight="1" thickBot="1">
      <c r="A28" s="31" t="str">
        <f t="shared" si="0"/>
        <v> BBS 7 </v>
      </c>
      <c r="B28" s="3" t="str">
        <f t="shared" si="1"/>
        <v>I</v>
      </c>
      <c r="C28" s="31">
        <f t="shared" si="2"/>
        <v>41709.294999999998</v>
      </c>
      <c r="D28" s="15" t="str">
        <f t="shared" si="3"/>
        <v>vis</v>
      </c>
      <c r="E28" s="43">
        <f>VLOOKUP(C28,Active!C$21:E$972,3,FALSE)</f>
        <v>187.50893021226051</v>
      </c>
      <c r="F28" s="3" t="s">
        <v>106</v>
      </c>
      <c r="G28" s="15" t="str">
        <f t="shared" si="4"/>
        <v>41709.295</v>
      </c>
      <c r="H28" s="31">
        <f t="shared" si="5"/>
        <v>18426</v>
      </c>
      <c r="I28" s="44" t="s">
        <v>164</v>
      </c>
      <c r="J28" s="45" t="s">
        <v>165</v>
      </c>
      <c r="K28" s="44">
        <v>18426</v>
      </c>
      <c r="L28" s="44" t="s">
        <v>166</v>
      </c>
      <c r="M28" s="45" t="s">
        <v>109</v>
      </c>
      <c r="N28" s="45"/>
      <c r="O28" s="46" t="s">
        <v>137</v>
      </c>
      <c r="P28" s="46" t="s">
        <v>142</v>
      </c>
    </row>
    <row r="29" spans="1:16" ht="12.75" customHeight="1" thickBot="1">
      <c r="A29" s="31" t="str">
        <f t="shared" si="0"/>
        <v> BBS 8 </v>
      </c>
      <c r="B29" s="3" t="str">
        <f t="shared" si="1"/>
        <v>I</v>
      </c>
      <c r="C29" s="31">
        <f t="shared" si="2"/>
        <v>41722.252999999997</v>
      </c>
      <c r="D29" s="15" t="str">
        <f t="shared" si="3"/>
        <v>vis</v>
      </c>
      <c r="E29" s="43">
        <f>VLOOKUP(C29,Active!C$21:E$972,3,FALSE)</f>
        <v>225.53018554347759</v>
      </c>
      <c r="F29" s="3" t="s">
        <v>106</v>
      </c>
      <c r="G29" s="15" t="str">
        <f t="shared" si="4"/>
        <v>41722.253</v>
      </c>
      <c r="H29" s="31">
        <f t="shared" si="5"/>
        <v>18464</v>
      </c>
      <c r="I29" s="44" t="s">
        <v>167</v>
      </c>
      <c r="J29" s="45" t="s">
        <v>168</v>
      </c>
      <c r="K29" s="44">
        <v>18464</v>
      </c>
      <c r="L29" s="44" t="s">
        <v>169</v>
      </c>
      <c r="M29" s="45" t="s">
        <v>109</v>
      </c>
      <c r="N29" s="45"/>
      <c r="O29" s="46" t="s">
        <v>137</v>
      </c>
      <c r="P29" s="46" t="s">
        <v>170</v>
      </c>
    </row>
    <row r="30" spans="1:16" ht="12.75" customHeight="1" thickBot="1">
      <c r="A30" s="31" t="str">
        <f t="shared" si="0"/>
        <v> BBS 10 </v>
      </c>
      <c r="B30" s="3" t="str">
        <f t="shared" si="1"/>
        <v>I</v>
      </c>
      <c r="C30" s="31">
        <f t="shared" si="2"/>
        <v>41895.57</v>
      </c>
      <c r="D30" s="15" t="str">
        <f t="shared" si="3"/>
        <v>vis</v>
      </c>
      <c r="E30" s="43">
        <f>VLOOKUP(C30,Active!C$21:E$972,3,FALSE)</f>
        <v>734.07547881723156</v>
      </c>
      <c r="F30" s="3" t="s">
        <v>106</v>
      </c>
      <c r="G30" s="15" t="str">
        <f t="shared" si="4"/>
        <v>41895.570</v>
      </c>
      <c r="H30" s="31">
        <f t="shared" si="5"/>
        <v>18973</v>
      </c>
      <c r="I30" s="44" t="s">
        <v>171</v>
      </c>
      <c r="J30" s="45" t="s">
        <v>172</v>
      </c>
      <c r="K30" s="44">
        <v>18973</v>
      </c>
      <c r="L30" s="44" t="s">
        <v>173</v>
      </c>
      <c r="M30" s="45" t="s">
        <v>109</v>
      </c>
      <c r="N30" s="45"/>
      <c r="O30" s="46" t="s">
        <v>137</v>
      </c>
      <c r="P30" s="46" t="s">
        <v>174</v>
      </c>
    </row>
    <row r="31" spans="1:16" ht="12.75" customHeight="1" thickBot="1">
      <c r="A31" s="31" t="str">
        <f t="shared" si="0"/>
        <v> BBS 11 </v>
      </c>
      <c r="B31" s="3" t="str">
        <f t="shared" si="1"/>
        <v>II</v>
      </c>
      <c r="C31" s="31">
        <f t="shared" si="2"/>
        <v>41903.559000000001</v>
      </c>
      <c r="D31" s="15" t="str">
        <f t="shared" si="3"/>
        <v>vis</v>
      </c>
      <c r="E31" s="43">
        <f>VLOOKUP(C31,Active!C$21:E$972,3,FALSE)</f>
        <v>757.51673586624963</v>
      </c>
      <c r="F31" s="3" t="s">
        <v>106</v>
      </c>
      <c r="G31" s="15" t="str">
        <f t="shared" si="4"/>
        <v>41903.559</v>
      </c>
      <c r="H31" s="31">
        <f t="shared" si="5"/>
        <v>18996.5</v>
      </c>
      <c r="I31" s="44" t="s">
        <v>175</v>
      </c>
      <c r="J31" s="45" t="s">
        <v>176</v>
      </c>
      <c r="K31" s="44">
        <v>18996.5</v>
      </c>
      <c r="L31" s="44" t="s">
        <v>177</v>
      </c>
      <c r="M31" s="45" t="s">
        <v>109</v>
      </c>
      <c r="N31" s="45"/>
      <c r="O31" s="46" t="s">
        <v>137</v>
      </c>
      <c r="P31" s="46" t="s">
        <v>178</v>
      </c>
    </row>
    <row r="32" spans="1:16" ht="12.75" customHeight="1" thickBot="1">
      <c r="A32" s="31" t="str">
        <f t="shared" si="0"/>
        <v> BBS 11 </v>
      </c>
      <c r="B32" s="3" t="str">
        <f t="shared" si="1"/>
        <v>II</v>
      </c>
      <c r="C32" s="31">
        <f t="shared" si="2"/>
        <v>41904.576999999997</v>
      </c>
      <c r="D32" s="15" t="str">
        <f t="shared" si="3"/>
        <v>vis</v>
      </c>
      <c r="E32" s="43">
        <f>VLOOKUP(C32,Active!C$21:E$972,3,FALSE)</f>
        <v>760.50374296048062</v>
      </c>
      <c r="F32" s="3" t="s">
        <v>106</v>
      </c>
      <c r="G32" s="15" t="str">
        <f t="shared" si="4"/>
        <v>41904.577</v>
      </c>
      <c r="H32" s="31">
        <f t="shared" si="5"/>
        <v>18999.5</v>
      </c>
      <c r="I32" s="44" t="s">
        <v>179</v>
      </c>
      <c r="J32" s="45" t="s">
        <v>180</v>
      </c>
      <c r="K32" s="44">
        <v>18999.5</v>
      </c>
      <c r="L32" s="44" t="s">
        <v>181</v>
      </c>
      <c r="M32" s="45" t="s">
        <v>109</v>
      </c>
      <c r="N32" s="45"/>
      <c r="O32" s="46" t="s">
        <v>137</v>
      </c>
      <c r="P32" s="46" t="s">
        <v>178</v>
      </c>
    </row>
    <row r="33" spans="1:16" ht="12.75" customHeight="1" thickBot="1">
      <c r="A33" s="31" t="str">
        <f t="shared" si="0"/>
        <v> BBS 11 </v>
      </c>
      <c r="B33" s="3" t="str">
        <f t="shared" si="1"/>
        <v>II</v>
      </c>
      <c r="C33" s="31">
        <f t="shared" si="2"/>
        <v>41905.605000000003</v>
      </c>
      <c r="D33" s="15" t="str">
        <f t="shared" si="3"/>
        <v>vis</v>
      </c>
      <c r="E33" s="43">
        <f>VLOOKUP(C33,Active!C$21:E$972,3,FALSE)</f>
        <v>763.52009197118537</v>
      </c>
      <c r="F33" s="3" t="s">
        <v>106</v>
      </c>
      <c r="G33" s="15" t="str">
        <f t="shared" si="4"/>
        <v>41905.605</v>
      </c>
      <c r="H33" s="31">
        <f t="shared" si="5"/>
        <v>19002.5</v>
      </c>
      <c r="I33" s="44" t="s">
        <v>182</v>
      </c>
      <c r="J33" s="45" t="s">
        <v>183</v>
      </c>
      <c r="K33" s="44">
        <v>19002.5</v>
      </c>
      <c r="L33" s="44" t="s">
        <v>184</v>
      </c>
      <c r="M33" s="45" t="s">
        <v>109</v>
      </c>
      <c r="N33" s="45"/>
      <c r="O33" s="46" t="s">
        <v>137</v>
      </c>
      <c r="P33" s="46" t="s">
        <v>178</v>
      </c>
    </row>
    <row r="34" spans="1:16" ht="12.75" customHeight="1" thickBot="1">
      <c r="A34" s="31" t="str">
        <f t="shared" si="0"/>
        <v> BBS 11 </v>
      </c>
      <c r="B34" s="3" t="str">
        <f t="shared" si="1"/>
        <v>I</v>
      </c>
      <c r="C34" s="31">
        <f t="shared" si="2"/>
        <v>41911.582999999999</v>
      </c>
      <c r="D34" s="15" t="str">
        <f t="shared" si="3"/>
        <v>vis</v>
      </c>
      <c r="E34" s="43">
        <f>VLOOKUP(C34,Active!C$21:E$972,3,FALSE)</f>
        <v>781.06068962281893</v>
      </c>
      <c r="F34" s="3" t="s">
        <v>106</v>
      </c>
      <c r="G34" s="15" t="str">
        <f t="shared" si="4"/>
        <v>41911.583</v>
      </c>
      <c r="H34" s="31">
        <f t="shared" si="5"/>
        <v>19020</v>
      </c>
      <c r="I34" s="44" t="s">
        <v>185</v>
      </c>
      <c r="J34" s="45" t="s">
        <v>186</v>
      </c>
      <c r="K34" s="44">
        <v>19020</v>
      </c>
      <c r="L34" s="44" t="s">
        <v>187</v>
      </c>
      <c r="M34" s="45" t="s">
        <v>109</v>
      </c>
      <c r="N34" s="45"/>
      <c r="O34" s="46" t="s">
        <v>137</v>
      </c>
      <c r="P34" s="46" t="s">
        <v>178</v>
      </c>
    </row>
    <row r="35" spans="1:16" ht="12.75" customHeight="1" thickBot="1">
      <c r="A35" s="31" t="str">
        <f t="shared" si="0"/>
        <v> BBS 11 </v>
      </c>
      <c r="B35" s="3" t="str">
        <f t="shared" si="1"/>
        <v>I</v>
      </c>
      <c r="C35" s="31">
        <f t="shared" si="2"/>
        <v>41912.591999999997</v>
      </c>
      <c r="D35" s="15" t="str">
        <f t="shared" si="3"/>
        <v>vis</v>
      </c>
      <c r="E35" s="43">
        <f>VLOOKUP(C35,Active!C$21:E$972,3,FALSE)</f>
        <v>784.02128899225352</v>
      </c>
      <c r="F35" s="3" t="s">
        <v>106</v>
      </c>
      <c r="G35" s="15" t="str">
        <f t="shared" si="4"/>
        <v>41912.592</v>
      </c>
      <c r="H35" s="31">
        <f t="shared" si="5"/>
        <v>19023</v>
      </c>
      <c r="I35" s="44" t="s">
        <v>188</v>
      </c>
      <c r="J35" s="45" t="s">
        <v>189</v>
      </c>
      <c r="K35" s="44">
        <v>19023</v>
      </c>
      <c r="L35" s="44" t="s">
        <v>184</v>
      </c>
      <c r="M35" s="45" t="s">
        <v>109</v>
      </c>
      <c r="N35" s="45"/>
      <c r="O35" s="46" t="s">
        <v>137</v>
      </c>
      <c r="P35" s="46" t="s">
        <v>178</v>
      </c>
    </row>
    <row r="36" spans="1:16" ht="12.75" customHeight="1" thickBot="1">
      <c r="A36" s="31" t="str">
        <f t="shared" si="0"/>
        <v> BBS 11 </v>
      </c>
      <c r="B36" s="3" t="str">
        <f t="shared" si="1"/>
        <v>I</v>
      </c>
      <c r="C36" s="31">
        <f t="shared" si="2"/>
        <v>41913.612999999998</v>
      </c>
      <c r="D36" s="15" t="str">
        <f t="shared" si="3"/>
        <v>vis</v>
      </c>
      <c r="E36" s="43">
        <f>VLOOKUP(C36,Active!C$21:E$972,3,FALSE)</f>
        <v>787.01709866143085</v>
      </c>
      <c r="F36" s="3" t="s">
        <v>106</v>
      </c>
      <c r="G36" s="15" t="str">
        <f t="shared" si="4"/>
        <v>41913.613</v>
      </c>
      <c r="H36" s="31">
        <f t="shared" si="5"/>
        <v>19026</v>
      </c>
      <c r="I36" s="44" t="s">
        <v>190</v>
      </c>
      <c r="J36" s="45" t="s">
        <v>191</v>
      </c>
      <c r="K36" s="44">
        <v>19026</v>
      </c>
      <c r="L36" s="44" t="s">
        <v>177</v>
      </c>
      <c r="M36" s="45" t="s">
        <v>109</v>
      </c>
      <c r="N36" s="45"/>
      <c r="O36" s="46" t="s">
        <v>137</v>
      </c>
      <c r="P36" s="46" t="s">
        <v>178</v>
      </c>
    </row>
    <row r="37" spans="1:16" ht="12.75" customHeight="1" thickBot="1">
      <c r="A37" s="31" t="str">
        <f t="shared" si="0"/>
        <v> BBS 11 </v>
      </c>
      <c r="B37" s="3" t="str">
        <f t="shared" si="1"/>
        <v>I</v>
      </c>
      <c r="C37" s="31">
        <f t="shared" si="2"/>
        <v>41927.591999999997</v>
      </c>
      <c r="D37" s="15" t="str">
        <f t="shared" si="3"/>
        <v>vis</v>
      </c>
      <c r="E37" s="43">
        <f>VLOOKUP(C37,Active!C$21:E$972,3,FALSE)</f>
        <v>828.03416366182535</v>
      </c>
      <c r="F37" s="3" t="s">
        <v>106</v>
      </c>
      <c r="G37" s="15" t="str">
        <f t="shared" si="4"/>
        <v>41927.592</v>
      </c>
      <c r="H37" s="31">
        <f t="shared" si="5"/>
        <v>19067</v>
      </c>
      <c r="I37" s="44" t="s">
        <v>192</v>
      </c>
      <c r="J37" s="45" t="s">
        <v>193</v>
      </c>
      <c r="K37" s="44">
        <v>19067</v>
      </c>
      <c r="L37" s="44" t="s">
        <v>194</v>
      </c>
      <c r="M37" s="45" t="s">
        <v>109</v>
      </c>
      <c r="N37" s="45"/>
      <c r="O37" s="46" t="s">
        <v>137</v>
      </c>
      <c r="P37" s="46" t="s">
        <v>178</v>
      </c>
    </row>
    <row r="38" spans="1:16" ht="12.75" customHeight="1" thickBot="1">
      <c r="A38" s="31" t="str">
        <f t="shared" si="0"/>
        <v> BBS 11 </v>
      </c>
      <c r="B38" s="3" t="str">
        <f t="shared" si="1"/>
        <v>I</v>
      </c>
      <c r="C38" s="31">
        <f t="shared" si="2"/>
        <v>41928.610999999997</v>
      </c>
      <c r="D38" s="15" t="str">
        <f t="shared" si="3"/>
        <v>vis</v>
      </c>
      <c r="E38" s="43">
        <f>VLOOKUP(C38,Active!C$21:E$972,3,FALSE)</f>
        <v>831.02410494771232</v>
      </c>
      <c r="F38" s="3" t="s">
        <v>106</v>
      </c>
      <c r="G38" s="15" t="str">
        <f t="shared" si="4"/>
        <v>41928.611</v>
      </c>
      <c r="H38" s="31">
        <f t="shared" si="5"/>
        <v>19070</v>
      </c>
      <c r="I38" s="44" t="s">
        <v>195</v>
      </c>
      <c r="J38" s="45" t="s">
        <v>196</v>
      </c>
      <c r="K38" s="44">
        <v>19070</v>
      </c>
      <c r="L38" s="44" t="s">
        <v>197</v>
      </c>
      <c r="M38" s="45" t="s">
        <v>109</v>
      </c>
      <c r="N38" s="45"/>
      <c r="O38" s="46" t="s">
        <v>137</v>
      </c>
      <c r="P38" s="46" t="s">
        <v>178</v>
      </c>
    </row>
    <row r="39" spans="1:16" ht="12.75" customHeight="1" thickBot="1">
      <c r="A39" s="31" t="str">
        <f t="shared" si="0"/>
        <v> BBS 11 </v>
      </c>
      <c r="B39" s="3" t="str">
        <f t="shared" si="1"/>
        <v>I</v>
      </c>
      <c r="C39" s="31">
        <f t="shared" si="2"/>
        <v>41929.629000000001</v>
      </c>
      <c r="D39" s="15" t="str">
        <f t="shared" si="3"/>
        <v>vis</v>
      </c>
      <c r="E39" s="43">
        <f>VLOOKUP(C39,Active!C$21:E$972,3,FALSE)</f>
        <v>834.01111204196468</v>
      </c>
      <c r="F39" s="3" t="s">
        <v>106</v>
      </c>
      <c r="G39" s="15" t="str">
        <f t="shared" si="4"/>
        <v>41929.629</v>
      </c>
      <c r="H39" s="31">
        <f t="shared" si="5"/>
        <v>19073</v>
      </c>
      <c r="I39" s="44" t="s">
        <v>198</v>
      </c>
      <c r="J39" s="45" t="s">
        <v>199</v>
      </c>
      <c r="K39" s="44">
        <v>19073</v>
      </c>
      <c r="L39" s="44" t="s">
        <v>200</v>
      </c>
      <c r="M39" s="45" t="s">
        <v>109</v>
      </c>
      <c r="N39" s="45"/>
      <c r="O39" s="46" t="s">
        <v>137</v>
      </c>
      <c r="P39" s="46" t="s">
        <v>178</v>
      </c>
    </row>
    <row r="40" spans="1:16" ht="12.75" customHeight="1" thickBot="1">
      <c r="A40" s="31" t="str">
        <f t="shared" si="0"/>
        <v> BBS 11 </v>
      </c>
      <c r="B40" s="3" t="str">
        <f t="shared" si="1"/>
        <v>I</v>
      </c>
      <c r="C40" s="31">
        <f t="shared" si="2"/>
        <v>41930.654000000002</v>
      </c>
      <c r="D40" s="15" t="str">
        <f t="shared" si="3"/>
        <v>vis</v>
      </c>
      <c r="E40" s="43">
        <f>VLOOKUP(C40,Active!C$21:E$972,3,FALSE)</f>
        <v>837.01865847772308</v>
      </c>
      <c r="F40" s="3" t="s">
        <v>106</v>
      </c>
      <c r="G40" s="15" t="str">
        <f t="shared" si="4"/>
        <v>41930.654</v>
      </c>
      <c r="H40" s="31">
        <f t="shared" si="5"/>
        <v>19076</v>
      </c>
      <c r="I40" s="44" t="s">
        <v>201</v>
      </c>
      <c r="J40" s="45" t="s">
        <v>202</v>
      </c>
      <c r="K40" s="44">
        <v>19076</v>
      </c>
      <c r="L40" s="44" t="s">
        <v>177</v>
      </c>
      <c r="M40" s="45" t="s">
        <v>109</v>
      </c>
      <c r="N40" s="45"/>
      <c r="O40" s="46" t="s">
        <v>137</v>
      </c>
      <c r="P40" s="46" t="s">
        <v>178</v>
      </c>
    </row>
    <row r="41" spans="1:16" ht="12.75" customHeight="1" thickBot="1">
      <c r="A41" s="31" t="str">
        <f t="shared" si="0"/>
        <v> BBS 11 </v>
      </c>
      <c r="B41" s="3" t="str">
        <f t="shared" si="1"/>
        <v>II</v>
      </c>
      <c r="C41" s="31">
        <f t="shared" si="2"/>
        <v>41931.506000000001</v>
      </c>
      <c r="D41" s="15" t="str">
        <f t="shared" si="3"/>
        <v>vis</v>
      </c>
      <c r="E41" s="43">
        <f>VLOOKUP(C41,Active!C$21:E$972,3,FALSE)</f>
        <v>839.51858975895163</v>
      </c>
      <c r="F41" s="3" t="s">
        <v>106</v>
      </c>
      <c r="G41" s="15" t="str">
        <f t="shared" si="4"/>
        <v>41931.506</v>
      </c>
      <c r="H41" s="31">
        <f t="shared" si="5"/>
        <v>19078.5</v>
      </c>
      <c r="I41" s="44" t="s">
        <v>203</v>
      </c>
      <c r="J41" s="45" t="s">
        <v>204</v>
      </c>
      <c r="K41" s="44">
        <v>19078.5</v>
      </c>
      <c r="L41" s="44" t="s">
        <v>177</v>
      </c>
      <c r="M41" s="45" t="s">
        <v>109</v>
      </c>
      <c r="N41" s="45"/>
      <c r="O41" s="46" t="s">
        <v>137</v>
      </c>
      <c r="P41" s="46" t="s">
        <v>178</v>
      </c>
    </row>
    <row r="42" spans="1:16" ht="12.75" customHeight="1" thickBot="1">
      <c r="A42" s="31" t="str">
        <f t="shared" si="0"/>
        <v> BBS 11 </v>
      </c>
      <c r="B42" s="3" t="str">
        <f t="shared" si="1"/>
        <v>II</v>
      </c>
      <c r="C42" s="31">
        <f t="shared" si="2"/>
        <v>41932.521999999997</v>
      </c>
      <c r="D42" s="15" t="str">
        <f t="shared" si="3"/>
        <v>vis</v>
      </c>
      <c r="E42" s="43">
        <f>VLOOKUP(C42,Active!C$21:E$972,3,FALSE)</f>
        <v>842.49972846989215</v>
      </c>
      <c r="F42" s="3" t="s">
        <v>106</v>
      </c>
      <c r="G42" s="15" t="str">
        <f t="shared" si="4"/>
        <v>41932.522</v>
      </c>
      <c r="H42" s="31">
        <f t="shared" si="5"/>
        <v>19081.5</v>
      </c>
      <c r="I42" s="44" t="s">
        <v>205</v>
      </c>
      <c r="J42" s="45" t="s">
        <v>206</v>
      </c>
      <c r="K42" s="44">
        <v>19081.5</v>
      </c>
      <c r="L42" s="44" t="s">
        <v>207</v>
      </c>
      <c r="M42" s="45" t="s">
        <v>109</v>
      </c>
      <c r="N42" s="45"/>
      <c r="O42" s="46" t="s">
        <v>137</v>
      </c>
      <c r="P42" s="46" t="s">
        <v>178</v>
      </c>
    </row>
    <row r="43" spans="1:16" ht="12.75" customHeight="1" thickBot="1">
      <c r="A43" s="31" t="str">
        <f t="shared" si="0"/>
        <v> BBS 11 </v>
      </c>
      <c r="B43" s="3" t="str">
        <f t="shared" si="1"/>
        <v>II</v>
      </c>
      <c r="C43" s="31">
        <f t="shared" si="2"/>
        <v>41933.552000000003</v>
      </c>
      <c r="D43" s="15" t="str">
        <f t="shared" si="3"/>
        <v>vis</v>
      </c>
      <c r="E43" s="43">
        <f>VLOOKUP(C43,Active!C$21:E$972,3,FALSE)</f>
        <v>845.52194586388737</v>
      </c>
      <c r="F43" s="3" t="s">
        <v>106</v>
      </c>
      <c r="G43" s="15" t="str">
        <f t="shared" si="4"/>
        <v>41933.552</v>
      </c>
      <c r="H43" s="31">
        <f t="shared" si="5"/>
        <v>19084.5</v>
      </c>
      <c r="I43" s="44" t="s">
        <v>208</v>
      </c>
      <c r="J43" s="45" t="s">
        <v>209</v>
      </c>
      <c r="K43" s="44">
        <v>19084.5</v>
      </c>
      <c r="L43" s="44" t="s">
        <v>184</v>
      </c>
      <c r="M43" s="45" t="s">
        <v>109</v>
      </c>
      <c r="N43" s="45"/>
      <c r="O43" s="46" t="s">
        <v>137</v>
      </c>
      <c r="P43" s="46" t="s">
        <v>178</v>
      </c>
    </row>
    <row r="44" spans="1:16" ht="12.75" customHeight="1" thickBot="1">
      <c r="A44" s="31" t="str">
        <f t="shared" si="0"/>
        <v> BBS 11 </v>
      </c>
      <c r="B44" s="3" t="str">
        <f t="shared" si="1"/>
        <v>II</v>
      </c>
      <c r="C44" s="31">
        <f t="shared" si="2"/>
        <v>41934.571000000004</v>
      </c>
      <c r="D44" s="15" t="str">
        <f t="shared" si="3"/>
        <v>vis</v>
      </c>
      <c r="E44" s="43">
        <f>VLOOKUP(C44,Active!C$21:E$972,3,FALSE)</f>
        <v>848.51188714977434</v>
      </c>
      <c r="F44" s="3" t="s">
        <v>106</v>
      </c>
      <c r="G44" s="15" t="str">
        <f t="shared" si="4"/>
        <v>41934.571</v>
      </c>
      <c r="H44" s="31">
        <f t="shared" si="5"/>
        <v>19087.5</v>
      </c>
      <c r="I44" s="44" t="s">
        <v>210</v>
      </c>
      <c r="J44" s="45" t="s">
        <v>211</v>
      </c>
      <c r="K44" s="44">
        <v>19087.5</v>
      </c>
      <c r="L44" s="44" t="s">
        <v>200</v>
      </c>
      <c r="M44" s="45" t="s">
        <v>109</v>
      </c>
      <c r="N44" s="45"/>
      <c r="O44" s="46" t="s">
        <v>137</v>
      </c>
      <c r="P44" s="46" t="s">
        <v>178</v>
      </c>
    </row>
    <row r="45" spans="1:16" ht="12.75" customHeight="1" thickBot="1">
      <c r="A45" s="31" t="str">
        <f t="shared" si="0"/>
        <v> BBS 11 </v>
      </c>
      <c r="B45" s="3" t="str">
        <f t="shared" si="1"/>
        <v>I</v>
      </c>
      <c r="C45" s="31">
        <f t="shared" si="2"/>
        <v>41942.576000000001</v>
      </c>
      <c r="D45" s="15" t="str">
        <f t="shared" si="3"/>
        <v>vis</v>
      </c>
      <c r="E45" s="43">
        <f>VLOOKUP(C45,Active!C$21:E$972,3,FALSE)</f>
        <v>872.00009126509485</v>
      </c>
      <c r="F45" s="3" t="s">
        <v>106</v>
      </c>
      <c r="G45" s="15" t="str">
        <f t="shared" si="4"/>
        <v>41942.576</v>
      </c>
      <c r="H45" s="31">
        <f t="shared" si="5"/>
        <v>19111</v>
      </c>
      <c r="I45" s="44" t="s">
        <v>212</v>
      </c>
      <c r="J45" s="45" t="s">
        <v>213</v>
      </c>
      <c r="K45" s="44">
        <v>19111</v>
      </c>
      <c r="L45" s="44" t="s">
        <v>207</v>
      </c>
      <c r="M45" s="45" t="s">
        <v>109</v>
      </c>
      <c r="N45" s="45"/>
      <c r="O45" s="46" t="s">
        <v>137</v>
      </c>
      <c r="P45" s="46" t="s">
        <v>178</v>
      </c>
    </row>
    <row r="46" spans="1:16" ht="12.75" customHeight="1" thickBot="1">
      <c r="A46" s="31" t="str">
        <f t="shared" si="0"/>
        <v> BBS 11 </v>
      </c>
      <c r="B46" s="3" t="str">
        <f t="shared" si="1"/>
        <v>I</v>
      </c>
      <c r="C46" s="31">
        <f t="shared" si="2"/>
        <v>41953.489000000001</v>
      </c>
      <c r="D46" s="15" t="str">
        <f t="shared" si="3"/>
        <v>vis</v>
      </c>
      <c r="E46" s="43">
        <f>VLOOKUP(C46,Active!C$21:E$972,3,FALSE)</f>
        <v>904.02092468303204</v>
      </c>
      <c r="F46" s="3" t="s">
        <v>106</v>
      </c>
      <c r="G46" s="15" t="str">
        <f t="shared" si="4"/>
        <v>41953.489</v>
      </c>
      <c r="H46" s="31">
        <f t="shared" si="5"/>
        <v>19143</v>
      </c>
      <c r="I46" s="44" t="s">
        <v>214</v>
      </c>
      <c r="J46" s="45" t="s">
        <v>215</v>
      </c>
      <c r="K46" s="44">
        <v>19143</v>
      </c>
      <c r="L46" s="44" t="s">
        <v>184</v>
      </c>
      <c r="M46" s="45" t="s">
        <v>109</v>
      </c>
      <c r="N46" s="45"/>
      <c r="O46" s="46" t="s">
        <v>137</v>
      </c>
      <c r="P46" s="46" t="s">
        <v>178</v>
      </c>
    </row>
    <row r="47" spans="1:16" ht="12.75" customHeight="1" thickBot="1">
      <c r="A47" s="31" t="str">
        <f t="shared" si="0"/>
        <v> BBS 11 </v>
      </c>
      <c r="B47" s="3" t="str">
        <f t="shared" si="1"/>
        <v>I</v>
      </c>
      <c r="C47" s="31">
        <f t="shared" si="2"/>
        <v>41954.504999999997</v>
      </c>
      <c r="D47" s="15" t="str">
        <f t="shared" si="3"/>
        <v>vis</v>
      </c>
      <c r="E47" s="43">
        <f>VLOOKUP(C47,Active!C$21:E$972,3,FALSE)</f>
        <v>907.00206339397255</v>
      </c>
      <c r="F47" s="3" t="s">
        <v>106</v>
      </c>
      <c r="G47" s="15" t="str">
        <f t="shared" si="4"/>
        <v>41954.505</v>
      </c>
      <c r="H47" s="31">
        <f t="shared" si="5"/>
        <v>19146</v>
      </c>
      <c r="I47" s="44" t="s">
        <v>216</v>
      </c>
      <c r="J47" s="45" t="s">
        <v>217</v>
      </c>
      <c r="K47" s="44">
        <v>19146</v>
      </c>
      <c r="L47" s="44" t="s">
        <v>207</v>
      </c>
      <c r="M47" s="45" t="s">
        <v>109</v>
      </c>
      <c r="N47" s="45"/>
      <c r="O47" s="46" t="s">
        <v>137</v>
      </c>
      <c r="P47" s="46" t="s">
        <v>178</v>
      </c>
    </row>
    <row r="48" spans="1:16" ht="12.75" customHeight="1" thickBot="1">
      <c r="A48" s="31" t="str">
        <f t="shared" si="0"/>
        <v> BBS 12 </v>
      </c>
      <c r="B48" s="3" t="str">
        <f t="shared" si="1"/>
        <v>II</v>
      </c>
      <c r="C48" s="31">
        <f t="shared" si="2"/>
        <v>41958.436000000002</v>
      </c>
      <c r="D48" s="15" t="str">
        <f t="shared" si="3"/>
        <v>vis</v>
      </c>
      <c r="E48" s="43">
        <f>VLOOKUP(C48,Active!C$21:E$972,3,FALSE)</f>
        <v>918.53637074905726</v>
      </c>
      <c r="F48" s="3" t="s">
        <v>106</v>
      </c>
      <c r="G48" s="15" t="str">
        <f t="shared" si="4"/>
        <v>41958.436</v>
      </c>
      <c r="H48" s="31">
        <f t="shared" si="5"/>
        <v>19157.5</v>
      </c>
      <c r="I48" s="44" t="s">
        <v>218</v>
      </c>
      <c r="J48" s="45" t="s">
        <v>219</v>
      </c>
      <c r="K48" s="44">
        <v>19157.5</v>
      </c>
      <c r="L48" s="44" t="s">
        <v>220</v>
      </c>
      <c r="M48" s="45" t="s">
        <v>109</v>
      </c>
      <c r="N48" s="45"/>
      <c r="O48" s="46" t="s">
        <v>137</v>
      </c>
      <c r="P48" s="46" t="s">
        <v>221</v>
      </c>
    </row>
    <row r="49" spans="1:16" ht="12.75" customHeight="1" thickBot="1">
      <c r="A49" s="31" t="str">
        <f t="shared" si="0"/>
        <v> BBS 12 </v>
      </c>
      <c r="B49" s="3" t="str">
        <f t="shared" si="1"/>
        <v>II</v>
      </c>
      <c r="C49" s="31">
        <f t="shared" si="2"/>
        <v>41961.502</v>
      </c>
      <c r="D49" s="15" t="str">
        <f t="shared" si="3"/>
        <v>vis</v>
      </c>
      <c r="E49" s="43">
        <f>VLOOKUP(C49,Active!C$21:E$972,3,FALSE)</f>
        <v>927.53260233151445</v>
      </c>
      <c r="F49" s="3" t="s">
        <v>106</v>
      </c>
      <c r="G49" s="15" t="str">
        <f t="shared" si="4"/>
        <v>41961.502</v>
      </c>
      <c r="H49" s="31">
        <f t="shared" si="5"/>
        <v>19166.5</v>
      </c>
      <c r="I49" s="44" t="s">
        <v>222</v>
      </c>
      <c r="J49" s="45" t="s">
        <v>223</v>
      </c>
      <c r="K49" s="44">
        <v>19166.5</v>
      </c>
      <c r="L49" s="44" t="s">
        <v>194</v>
      </c>
      <c r="M49" s="45" t="s">
        <v>109</v>
      </c>
      <c r="N49" s="45"/>
      <c r="O49" s="46" t="s">
        <v>137</v>
      </c>
      <c r="P49" s="46" t="s">
        <v>221</v>
      </c>
    </row>
    <row r="50" spans="1:16" ht="12.75" customHeight="1" thickBot="1">
      <c r="A50" s="31" t="str">
        <f t="shared" si="0"/>
        <v> BBS 12 </v>
      </c>
      <c r="B50" s="3" t="str">
        <f t="shared" si="1"/>
        <v>II</v>
      </c>
      <c r="C50" s="31">
        <f t="shared" si="2"/>
        <v>41971.379000000001</v>
      </c>
      <c r="D50" s="15" t="str">
        <f t="shared" si="3"/>
        <v>vis</v>
      </c>
      <c r="E50" s="43">
        <f>VLOOKUP(C50,Active!C$21:E$972,3,FALSE)</f>
        <v>956.51361320560636</v>
      </c>
      <c r="F50" s="3" t="s">
        <v>106</v>
      </c>
      <c r="G50" s="15" t="str">
        <f t="shared" si="4"/>
        <v>41971.379</v>
      </c>
      <c r="H50" s="31">
        <f t="shared" si="5"/>
        <v>19195.5</v>
      </c>
      <c r="I50" s="44" t="s">
        <v>224</v>
      </c>
      <c r="J50" s="45" t="s">
        <v>225</v>
      </c>
      <c r="K50" s="44">
        <v>19195.5</v>
      </c>
      <c r="L50" s="44" t="s">
        <v>200</v>
      </c>
      <c r="M50" s="45" t="s">
        <v>109</v>
      </c>
      <c r="N50" s="45"/>
      <c r="O50" s="46" t="s">
        <v>137</v>
      </c>
      <c r="P50" s="46" t="s">
        <v>221</v>
      </c>
    </row>
    <row r="51" spans="1:16" ht="12.75" customHeight="1" thickBot="1">
      <c r="A51" s="31" t="str">
        <f t="shared" si="0"/>
        <v> BBS 12 </v>
      </c>
      <c r="B51" s="3" t="str">
        <f t="shared" si="1"/>
        <v>I</v>
      </c>
      <c r="C51" s="31">
        <f t="shared" si="2"/>
        <v>41980.402999999998</v>
      </c>
      <c r="D51" s="15" t="str">
        <f t="shared" si="3"/>
        <v>vis</v>
      </c>
      <c r="E51" s="43">
        <f>VLOOKUP(C51,Active!C$21:E$972,3,FALSE)</f>
        <v>982.99175860681385</v>
      </c>
      <c r="F51" s="3" t="s">
        <v>106</v>
      </c>
      <c r="G51" s="15" t="str">
        <f t="shared" si="4"/>
        <v>41980.403</v>
      </c>
      <c r="H51" s="31">
        <f t="shared" si="5"/>
        <v>19222</v>
      </c>
      <c r="I51" s="44" t="s">
        <v>226</v>
      </c>
      <c r="J51" s="45" t="s">
        <v>227</v>
      </c>
      <c r="K51" s="44">
        <v>19222</v>
      </c>
      <c r="L51" s="44" t="s">
        <v>151</v>
      </c>
      <c r="M51" s="45" t="s">
        <v>109</v>
      </c>
      <c r="N51" s="45"/>
      <c r="O51" s="46" t="s">
        <v>137</v>
      </c>
      <c r="P51" s="46" t="s">
        <v>221</v>
      </c>
    </row>
    <row r="52" spans="1:16" ht="12.75" customHeight="1" thickBot="1">
      <c r="A52" s="31" t="str">
        <f t="shared" si="0"/>
        <v> BBS 12 </v>
      </c>
      <c r="B52" s="3" t="str">
        <f t="shared" si="1"/>
        <v>I</v>
      </c>
      <c r="C52" s="31">
        <f t="shared" si="2"/>
        <v>41981.425999999999</v>
      </c>
      <c r="D52" s="15" t="str">
        <f t="shared" si="3"/>
        <v>vis</v>
      </c>
      <c r="E52" s="43">
        <f>VLOOKUP(C52,Active!C$21:E$972,3,FALSE)</f>
        <v>985.99343665928177</v>
      </c>
      <c r="F52" s="3" t="s">
        <v>106</v>
      </c>
      <c r="G52" s="15" t="str">
        <f t="shared" si="4"/>
        <v>41981.426</v>
      </c>
      <c r="H52" s="31">
        <f t="shared" si="5"/>
        <v>19225</v>
      </c>
      <c r="I52" s="44" t="s">
        <v>228</v>
      </c>
      <c r="J52" s="45" t="s">
        <v>229</v>
      </c>
      <c r="K52" s="44">
        <v>19225</v>
      </c>
      <c r="L52" s="44" t="s">
        <v>230</v>
      </c>
      <c r="M52" s="45" t="s">
        <v>109</v>
      </c>
      <c r="N52" s="45"/>
      <c r="O52" s="46" t="s">
        <v>137</v>
      </c>
      <c r="P52" s="46" t="s">
        <v>221</v>
      </c>
    </row>
    <row r="53" spans="1:16" ht="12.75" customHeight="1" thickBot="1">
      <c r="A53" s="31" t="str">
        <f t="shared" si="0"/>
        <v> BBS 12 </v>
      </c>
      <c r="B53" s="3" t="str">
        <f t="shared" si="1"/>
        <v>I</v>
      </c>
      <c r="C53" s="31">
        <f t="shared" si="2"/>
        <v>41982.442999999999</v>
      </c>
      <c r="D53" s="15" t="str">
        <f t="shared" si="3"/>
        <v>vis</v>
      </c>
      <c r="E53" s="43">
        <f>VLOOKUP(C53,Active!C$21:E$972,3,FALSE)</f>
        <v>988.97750956187815</v>
      </c>
      <c r="F53" s="3" t="s">
        <v>106</v>
      </c>
      <c r="G53" s="15" t="str">
        <f t="shared" si="4"/>
        <v>41982.443</v>
      </c>
      <c r="H53" s="31">
        <f t="shared" si="5"/>
        <v>19228</v>
      </c>
      <c r="I53" s="44" t="s">
        <v>231</v>
      </c>
      <c r="J53" s="45" t="s">
        <v>232</v>
      </c>
      <c r="K53" s="44">
        <v>19228</v>
      </c>
      <c r="L53" s="44" t="s">
        <v>233</v>
      </c>
      <c r="M53" s="45" t="s">
        <v>109</v>
      </c>
      <c r="N53" s="45"/>
      <c r="O53" s="46" t="s">
        <v>137</v>
      </c>
      <c r="P53" s="46" t="s">
        <v>221</v>
      </c>
    </row>
    <row r="54" spans="1:16" ht="12.75" customHeight="1" thickBot="1">
      <c r="A54" s="31" t="str">
        <f t="shared" si="0"/>
        <v> BBS 12 </v>
      </c>
      <c r="B54" s="3" t="str">
        <f t="shared" si="1"/>
        <v>II</v>
      </c>
      <c r="C54" s="31">
        <f t="shared" si="2"/>
        <v>41984.332000000002</v>
      </c>
      <c r="D54" s="15" t="str">
        <f t="shared" si="3"/>
        <v>vis</v>
      </c>
      <c r="E54" s="43">
        <f>VLOOKUP(C54,Active!C$21:E$972,3,FALSE)</f>
        <v>994.52019757860796</v>
      </c>
      <c r="F54" s="3" t="s">
        <v>106</v>
      </c>
      <c r="G54" s="15" t="str">
        <f t="shared" si="4"/>
        <v>41984.332</v>
      </c>
      <c r="H54" s="31">
        <f t="shared" si="5"/>
        <v>19233.5</v>
      </c>
      <c r="I54" s="44" t="s">
        <v>234</v>
      </c>
      <c r="J54" s="45" t="s">
        <v>235</v>
      </c>
      <c r="K54" s="44">
        <v>19233.5</v>
      </c>
      <c r="L54" s="44" t="s">
        <v>184</v>
      </c>
      <c r="M54" s="45" t="s">
        <v>109</v>
      </c>
      <c r="N54" s="45"/>
      <c r="O54" s="46" t="s">
        <v>137</v>
      </c>
      <c r="P54" s="46" t="s">
        <v>221</v>
      </c>
    </row>
    <row r="55" spans="1:16" ht="12.75" customHeight="1" thickBot="1">
      <c r="A55" s="31" t="str">
        <f t="shared" si="0"/>
        <v> BBS 12 </v>
      </c>
      <c r="B55" s="3" t="str">
        <f t="shared" si="1"/>
        <v>II</v>
      </c>
      <c r="C55" s="31">
        <f t="shared" si="2"/>
        <v>41987.396000000001</v>
      </c>
      <c r="D55" s="15" t="str">
        <f t="shared" si="3"/>
        <v>vis</v>
      </c>
      <c r="E55" s="43">
        <f>VLOOKUP(C55,Active!C$21:E$972,3,FALSE)</f>
        <v>1003.5105607777747</v>
      </c>
      <c r="F55" s="3" t="s">
        <v>106</v>
      </c>
      <c r="G55" s="15" t="str">
        <f t="shared" si="4"/>
        <v>41987.396</v>
      </c>
      <c r="H55" s="31">
        <f t="shared" si="5"/>
        <v>19242.5</v>
      </c>
      <c r="I55" s="44" t="s">
        <v>236</v>
      </c>
      <c r="J55" s="45" t="s">
        <v>237</v>
      </c>
      <c r="K55" s="44">
        <v>19242.5</v>
      </c>
      <c r="L55" s="44" t="s">
        <v>238</v>
      </c>
      <c r="M55" s="45" t="s">
        <v>109</v>
      </c>
      <c r="N55" s="45"/>
      <c r="O55" s="46" t="s">
        <v>137</v>
      </c>
      <c r="P55" s="46" t="s">
        <v>221</v>
      </c>
    </row>
    <row r="56" spans="1:16" ht="12.75" customHeight="1" thickBot="1">
      <c r="A56" s="31" t="str">
        <f t="shared" si="0"/>
        <v> BBS 12 </v>
      </c>
      <c r="B56" s="3" t="str">
        <f t="shared" si="1"/>
        <v>II</v>
      </c>
      <c r="C56" s="31">
        <f t="shared" si="2"/>
        <v>41989.442000000003</v>
      </c>
      <c r="D56" s="15" t="str">
        <f t="shared" si="3"/>
        <v>vis</v>
      </c>
      <c r="E56" s="43">
        <f>VLOOKUP(C56,Active!C$21:E$972,3,FALSE)</f>
        <v>1009.5139168827105</v>
      </c>
      <c r="F56" s="3" t="s">
        <v>106</v>
      </c>
      <c r="G56" s="15" t="str">
        <f t="shared" si="4"/>
        <v>41989.442</v>
      </c>
      <c r="H56" s="31">
        <f t="shared" si="5"/>
        <v>19248.5</v>
      </c>
      <c r="I56" s="44" t="s">
        <v>239</v>
      </c>
      <c r="J56" s="45" t="s">
        <v>240</v>
      </c>
      <c r="K56" s="44">
        <v>19248.5</v>
      </c>
      <c r="L56" s="44" t="s">
        <v>200</v>
      </c>
      <c r="M56" s="45" t="s">
        <v>109</v>
      </c>
      <c r="N56" s="45"/>
      <c r="O56" s="46" t="s">
        <v>137</v>
      </c>
      <c r="P56" s="46" t="s">
        <v>221</v>
      </c>
    </row>
    <row r="57" spans="1:16" ht="12.75" customHeight="1" thickBot="1">
      <c r="A57" s="31" t="str">
        <f t="shared" si="0"/>
        <v> BBS 12 </v>
      </c>
      <c r="B57" s="3" t="str">
        <f t="shared" si="1"/>
        <v>I</v>
      </c>
      <c r="C57" s="31">
        <f t="shared" si="2"/>
        <v>41996.432999999997</v>
      </c>
      <c r="D57" s="15" t="str">
        <f t="shared" si="3"/>
        <v>vis</v>
      </c>
      <c r="E57" s="43">
        <f>VLOOKUP(C57,Active!C$21:E$972,3,FALSE)</f>
        <v>1030.0268506703596</v>
      </c>
      <c r="F57" s="3" t="s">
        <v>106</v>
      </c>
      <c r="G57" s="15" t="str">
        <f t="shared" si="4"/>
        <v>41996.433</v>
      </c>
      <c r="H57" s="31">
        <f t="shared" si="5"/>
        <v>19269</v>
      </c>
      <c r="I57" s="44" t="s">
        <v>241</v>
      </c>
      <c r="J57" s="45" t="s">
        <v>242</v>
      </c>
      <c r="K57" s="44">
        <v>19269</v>
      </c>
      <c r="L57" s="44" t="s">
        <v>243</v>
      </c>
      <c r="M57" s="45" t="s">
        <v>109</v>
      </c>
      <c r="N57" s="45"/>
      <c r="O57" s="46" t="s">
        <v>137</v>
      </c>
      <c r="P57" s="46" t="s">
        <v>221</v>
      </c>
    </row>
    <row r="58" spans="1:16" ht="12.75" customHeight="1" thickBot="1">
      <c r="A58" s="31" t="str">
        <f t="shared" si="0"/>
        <v> BBS 12 </v>
      </c>
      <c r="B58" s="3" t="str">
        <f t="shared" si="1"/>
        <v>I</v>
      </c>
      <c r="C58" s="31">
        <f t="shared" si="2"/>
        <v>41997.451000000001</v>
      </c>
      <c r="D58" s="15" t="str">
        <f t="shared" si="3"/>
        <v>vis</v>
      </c>
      <c r="E58" s="43">
        <f>VLOOKUP(C58,Active!C$21:E$972,3,FALSE)</f>
        <v>1033.0138577646119</v>
      </c>
      <c r="F58" s="3" t="s">
        <v>106</v>
      </c>
      <c r="G58" s="15" t="str">
        <f t="shared" si="4"/>
        <v>41997.451</v>
      </c>
      <c r="H58" s="31">
        <f t="shared" si="5"/>
        <v>19272</v>
      </c>
      <c r="I58" s="44" t="s">
        <v>244</v>
      </c>
      <c r="J58" s="45" t="s">
        <v>245</v>
      </c>
      <c r="K58" s="44">
        <v>19272</v>
      </c>
      <c r="L58" s="44" t="s">
        <v>200</v>
      </c>
      <c r="M58" s="45" t="s">
        <v>109</v>
      </c>
      <c r="N58" s="45"/>
      <c r="O58" s="46" t="s">
        <v>137</v>
      </c>
      <c r="P58" s="46" t="s">
        <v>221</v>
      </c>
    </row>
    <row r="59" spans="1:16" ht="12.75" customHeight="1" thickBot="1">
      <c r="A59" s="31" t="str">
        <f t="shared" si="0"/>
        <v> BBS 12 </v>
      </c>
      <c r="B59" s="3" t="str">
        <f t="shared" si="1"/>
        <v>II</v>
      </c>
      <c r="C59" s="31">
        <f t="shared" si="2"/>
        <v>42004.434000000001</v>
      </c>
      <c r="D59" s="15" t="str">
        <f t="shared" si="3"/>
        <v>vis</v>
      </c>
      <c r="E59" s="43">
        <f>VLOOKUP(C59,Active!C$21:E$972,3,FALSE)</f>
        <v>1053.5033180191206</v>
      </c>
      <c r="F59" s="3" t="s">
        <v>106</v>
      </c>
      <c r="G59" s="15" t="str">
        <f t="shared" si="4"/>
        <v>42004.434</v>
      </c>
      <c r="H59" s="31">
        <f t="shared" si="5"/>
        <v>19292.5</v>
      </c>
      <c r="I59" s="44" t="s">
        <v>246</v>
      </c>
      <c r="J59" s="45" t="s">
        <v>247</v>
      </c>
      <c r="K59" s="44">
        <v>19292.5</v>
      </c>
      <c r="L59" s="44" t="s">
        <v>181</v>
      </c>
      <c r="M59" s="45" t="s">
        <v>109</v>
      </c>
      <c r="N59" s="45"/>
      <c r="O59" s="46" t="s">
        <v>137</v>
      </c>
      <c r="P59" s="46" t="s">
        <v>221</v>
      </c>
    </row>
    <row r="60" spans="1:16" ht="12.75" customHeight="1" thickBot="1">
      <c r="A60" s="31" t="str">
        <f t="shared" si="0"/>
        <v> BBS 12 </v>
      </c>
      <c r="B60" s="3" t="str">
        <f t="shared" si="1"/>
        <v>I</v>
      </c>
      <c r="C60" s="31">
        <f t="shared" si="2"/>
        <v>42005.292999999998</v>
      </c>
      <c r="D60" s="15" t="str">
        <f t="shared" si="3"/>
        <v>vis</v>
      </c>
      <c r="E60" s="43">
        <f>VLOOKUP(C60,Active!C$21:E$972,3,FALSE)</f>
        <v>1056.0237886418552</v>
      </c>
      <c r="F60" s="3" t="s">
        <v>106</v>
      </c>
      <c r="G60" s="15" t="str">
        <f t="shared" si="4"/>
        <v>42005.293</v>
      </c>
      <c r="H60" s="31">
        <f t="shared" si="5"/>
        <v>19295</v>
      </c>
      <c r="I60" s="44" t="s">
        <v>248</v>
      </c>
      <c r="J60" s="45" t="s">
        <v>249</v>
      </c>
      <c r="K60" s="44">
        <v>19295</v>
      </c>
      <c r="L60" s="44" t="s">
        <v>197</v>
      </c>
      <c r="M60" s="45" t="s">
        <v>109</v>
      </c>
      <c r="N60" s="45"/>
      <c r="O60" s="46" t="s">
        <v>137</v>
      </c>
      <c r="P60" s="46" t="s">
        <v>221</v>
      </c>
    </row>
    <row r="61" spans="1:16" ht="12.75" customHeight="1" thickBot="1">
      <c r="A61" s="31" t="str">
        <f t="shared" si="0"/>
        <v> BBS 12 </v>
      </c>
      <c r="B61" s="3" t="str">
        <f t="shared" si="1"/>
        <v>I</v>
      </c>
      <c r="C61" s="31">
        <f t="shared" si="2"/>
        <v>42006.315999999999</v>
      </c>
      <c r="D61" s="15" t="str">
        <f t="shared" si="3"/>
        <v>vis</v>
      </c>
      <c r="E61" s="43">
        <f>VLOOKUP(C61,Active!C$21:E$972,3,FALSE)</f>
        <v>1059.0254666943229</v>
      </c>
      <c r="F61" s="3" t="s">
        <v>106</v>
      </c>
      <c r="G61" s="15" t="str">
        <f t="shared" si="4"/>
        <v>42006.316</v>
      </c>
      <c r="H61" s="31">
        <f t="shared" si="5"/>
        <v>19298</v>
      </c>
      <c r="I61" s="44" t="s">
        <v>250</v>
      </c>
      <c r="J61" s="45" t="s">
        <v>251</v>
      </c>
      <c r="K61" s="44">
        <v>19298</v>
      </c>
      <c r="L61" s="44" t="s">
        <v>197</v>
      </c>
      <c r="M61" s="45" t="s">
        <v>109</v>
      </c>
      <c r="N61" s="45"/>
      <c r="O61" s="46" t="s">
        <v>137</v>
      </c>
      <c r="P61" s="46" t="s">
        <v>221</v>
      </c>
    </row>
    <row r="62" spans="1:16" ht="12.75" customHeight="1" thickBot="1">
      <c r="A62" s="31" t="str">
        <f t="shared" si="0"/>
        <v> BBS 12 </v>
      </c>
      <c r="B62" s="3" t="str">
        <f t="shared" si="1"/>
        <v>I</v>
      </c>
      <c r="C62" s="31">
        <f t="shared" si="2"/>
        <v>42007.330999999998</v>
      </c>
      <c r="D62" s="15" t="str">
        <f t="shared" si="3"/>
        <v>vis</v>
      </c>
      <c r="E62" s="43">
        <f>VLOOKUP(C62,Active!C$21:E$972,3,FALSE)</f>
        <v>1062.0036712136289</v>
      </c>
      <c r="F62" s="3" t="s">
        <v>106</v>
      </c>
      <c r="G62" s="15" t="str">
        <f t="shared" si="4"/>
        <v>42007.331</v>
      </c>
      <c r="H62" s="31">
        <f t="shared" si="5"/>
        <v>19301</v>
      </c>
      <c r="I62" s="44" t="s">
        <v>252</v>
      </c>
      <c r="J62" s="45" t="s">
        <v>253</v>
      </c>
      <c r="K62" s="44">
        <v>19301</v>
      </c>
      <c r="L62" s="44" t="s">
        <v>181</v>
      </c>
      <c r="M62" s="45" t="s">
        <v>109</v>
      </c>
      <c r="N62" s="45"/>
      <c r="O62" s="46" t="s">
        <v>137</v>
      </c>
      <c r="P62" s="46" t="s">
        <v>221</v>
      </c>
    </row>
    <row r="63" spans="1:16" ht="12.75" customHeight="1" thickBot="1">
      <c r="A63" s="31" t="str">
        <f t="shared" si="0"/>
        <v> BBS 12 </v>
      </c>
      <c r="B63" s="3" t="str">
        <f t="shared" si="1"/>
        <v>I</v>
      </c>
      <c r="C63" s="31">
        <f t="shared" si="2"/>
        <v>42008.353999999999</v>
      </c>
      <c r="D63" s="15" t="str">
        <f t="shared" si="3"/>
        <v>vis</v>
      </c>
      <c r="E63" s="43">
        <f>VLOOKUP(C63,Active!C$21:E$972,3,FALSE)</f>
        <v>1065.0053492660968</v>
      </c>
      <c r="F63" s="3" t="s">
        <v>106</v>
      </c>
      <c r="G63" s="15" t="str">
        <f t="shared" si="4"/>
        <v>42008.354</v>
      </c>
      <c r="H63" s="31">
        <f t="shared" si="5"/>
        <v>19304</v>
      </c>
      <c r="I63" s="44" t="s">
        <v>254</v>
      </c>
      <c r="J63" s="45" t="s">
        <v>255</v>
      </c>
      <c r="K63" s="44">
        <v>19304</v>
      </c>
      <c r="L63" s="44" t="s">
        <v>256</v>
      </c>
      <c r="M63" s="45" t="s">
        <v>109</v>
      </c>
      <c r="N63" s="45"/>
      <c r="O63" s="46" t="s">
        <v>137</v>
      </c>
      <c r="P63" s="46" t="s">
        <v>221</v>
      </c>
    </row>
    <row r="64" spans="1:16" ht="12.75" customHeight="1" thickBot="1">
      <c r="A64" s="31" t="str">
        <f t="shared" si="0"/>
        <v> BBS 12 </v>
      </c>
      <c r="B64" s="3" t="str">
        <f t="shared" si="1"/>
        <v>I</v>
      </c>
      <c r="C64" s="31">
        <f t="shared" si="2"/>
        <v>42009.374000000003</v>
      </c>
      <c r="D64" s="15" t="str">
        <f t="shared" si="3"/>
        <v>vis</v>
      </c>
      <c r="E64" s="43">
        <f>VLOOKUP(C64,Active!C$21:E$972,3,FALSE)</f>
        <v>1067.9982247436396</v>
      </c>
      <c r="F64" s="3" t="s">
        <v>106</v>
      </c>
      <c r="G64" s="15" t="str">
        <f t="shared" si="4"/>
        <v>42009.374</v>
      </c>
      <c r="H64" s="31">
        <f t="shared" si="5"/>
        <v>19307</v>
      </c>
      <c r="I64" s="44" t="s">
        <v>257</v>
      </c>
      <c r="J64" s="45" t="s">
        <v>258</v>
      </c>
      <c r="K64" s="44">
        <v>19307</v>
      </c>
      <c r="L64" s="44" t="s">
        <v>157</v>
      </c>
      <c r="M64" s="45" t="s">
        <v>109</v>
      </c>
      <c r="N64" s="45"/>
      <c r="O64" s="46" t="s">
        <v>137</v>
      </c>
      <c r="P64" s="46" t="s">
        <v>221</v>
      </c>
    </row>
    <row r="65" spans="1:16" ht="12.75" customHeight="1" thickBot="1">
      <c r="A65" s="31" t="str">
        <f t="shared" si="0"/>
        <v> BBS 12 </v>
      </c>
      <c r="B65" s="3" t="str">
        <f t="shared" si="1"/>
        <v>I</v>
      </c>
      <c r="C65" s="31">
        <f t="shared" si="2"/>
        <v>42010.398000000001</v>
      </c>
      <c r="D65" s="15" t="str">
        <f t="shared" si="3"/>
        <v>vis</v>
      </c>
      <c r="E65" s="43">
        <f>VLOOKUP(C65,Active!C$21:E$972,3,FALSE)</f>
        <v>1071.0028369877421</v>
      </c>
      <c r="F65" s="3" t="s">
        <v>106</v>
      </c>
      <c r="G65" s="15" t="str">
        <f t="shared" si="4"/>
        <v>42010.398</v>
      </c>
      <c r="H65" s="31">
        <f t="shared" si="5"/>
        <v>19310</v>
      </c>
      <c r="I65" s="44" t="s">
        <v>259</v>
      </c>
      <c r="J65" s="45" t="s">
        <v>260</v>
      </c>
      <c r="K65" s="44">
        <v>19310</v>
      </c>
      <c r="L65" s="44" t="s">
        <v>181</v>
      </c>
      <c r="M65" s="45" t="s">
        <v>109</v>
      </c>
      <c r="N65" s="45"/>
      <c r="O65" s="46" t="s">
        <v>137</v>
      </c>
      <c r="P65" s="46" t="s">
        <v>221</v>
      </c>
    </row>
    <row r="66" spans="1:16" ht="12.75" customHeight="1" thickBot="1">
      <c r="A66" s="31" t="str">
        <f t="shared" si="0"/>
        <v> BBS 12 </v>
      </c>
      <c r="B66" s="3" t="str">
        <f t="shared" si="1"/>
        <v>I</v>
      </c>
      <c r="C66" s="31">
        <f t="shared" si="2"/>
        <v>42011.423000000003</v>
      </c>
      <c r="D66" s="15" t="str">
        <f t="shared" si="3"/>
        <v>vis</v>
      </c>
      <c r="E66" s="43">
        <f>VLOOKUP(C66,Active!C$21:E$972,3,FALSE)</f>
        <v>1074.0103834235003</v>
      </c>
      <c r="F66" s="3" t="s">
        <v>106</v>
      </c>
      <c r="G66" s="15" t="str">
        <f t="shared" si="4"/>
        <v>42011.423</v>
      </c>
      <c r="H66" s="31">
        <f t="shared" si="5"/>
        <v>19313</v>
      </c>
      <c r="I66" s="44" t="s">
        <v>261</v>
      </c>
      <c r="J66" s="45" t="s">
        <v>262</v>
      </c>
      <c r="K66" s="44">
        <v>19313</v>
      </c>
      <c r="L66" s="44" t="s">
        <v>238</v>
      </c>
      <c r="M66" s="45" t="s">
        <v>109</v>
      </c>
      <c r="N66" s="45"/>
      <c r="O66" s="46" t="s">
        <v>137</v>
      </c>
      <c r="P66" s="46" t="s">
        <v>221</v>
      </c>
    </row>
    <row r="67" spans="1:16" ht="12.75" customHeight="1" thickBot="1">
      <c r="A67" s="31" t="str">
        <f t="shared" si="0"/>
        <v> BBS 12 </v>
      </c>
      <c r="B67" s="3" t="str">
        <f t="shared" si="1"/>
        <v>II</v>
      </c>
      <c r="C67" s="31">
        <f t="shared" si="2"/>
        <v>42015.343000000001</v>
      </c>
      <c r="D67" s="15" t="str">
        <f t="shared" si="3"/>
        <v>vis</v>
      </c>
      <c r="E67" s="43">
        <f>VLOOKUP(C67,Active!C$21:E$972,3,FALSE)</f>
        <v>1085.5124146704768</v>
      </c>
      <c r="F67" s="3" t="s">
        <v>106</v>
      </c>
      <c r="G67" s="15" t="str">
        <f t="shared" si="4"/>
        <v>42015.343</v>
      </c>
      <c r="H67" s="31">
        <f t="shared" si="5"/>
        <v>19324.5</v>
      </c>
      <c r="I67" s="44" t="s">
        <v>263</v>
      </c>
      <c r="J67" s="45" t="s">
        <v>264</v>
      </c>
      <c r="K67" s="44">
        <v>19324.5</v>
      </c>
      <c r="L67" s="44" t="s">
        <v>200</v>
      </c>
      <c r="M67" s="45" t="s">
        <v>109</v>
      </c>
      <c r="N67" s="45"/>
      <c r="O67" s="46" t="s">
        <v>137</v>
      </c>
      <c r="P67" s="46" t="s">
        <v>221</v>
      </c>
    </row>
    <row r="68" spans="1:16" ht="12.75" customHeight="1" thickBot="1">
      <c r="A68" s="31" t="str">
        <f t="shared" si="0"/>
        <v> BBS 13 </v>
      </c>
      <c r="B68" s="3" t="str">
        <f t="shared" si="1"/>
        <v>II</v>
      </c>
      <c r="C68" s="31">
        <f t="shared" si="2"/>
        <v>42018.398000000001</v>
      </c>
      <c r="D68" s="15" t="str">
        <f t="shared" si="3"/>
        <v>vis</v>
      </c>
      <c r="E68" s="43">
        <f>VLOOKUP(C68,Active!C$21:E$972,3,FALSE)</f>
        <v>1094.4763701448471</v>
      </c>
      <c r="F68" s="3" t="s">
        <v>106</v>
      </c>
      <c r="G68" s="15" t="str">
        <f t="shared" si="4"/>
        <v>42018.398</v>
      </c>
      <c r="H68" s="31">
        <f t="shared" si="5"/>
        <v>19333.5</v>
      </c>
      <c r="I68" s="44" t="s">
        <v>265</v>
      </c>
      <c r="J68" s="45" t="s">
        <v>266</v>
      </c>
      <c r="K68" s="44">
        <v>19333.5</v>
      </c>
      <c r="L68" s="44" t="s">
        <v>233</v>
      </c>
      <c r="M68" s="45" t="s">
        <v>109</v>
      </c>
      <c r="N68" s="45"/>
      <c r="O68" s="46" t="s">
        <v>137</v>
      </c>
      <c r="P68" s="46" t="s">
        <v>267</v>
      </c>
    </row>
    <row r="69" spans="1:16" ht="12.75" customHeight="1" thickBot="1">
      <c r="A69" s="31" t="str">
        <f t="shared" si="0"/>
        <v> BBS 13 </v>
      </c>
      <c r="B69" s="3" t="str">
        <f t="shared" si="1"/>
        <v>I</v>
      </c>
      <c r="C69" s="31">
        <f t="shared" si="2"/>
        <v>42026.413999999997</v>
      </c>
      <c r="D69" s="15" t="str">
        <f t="shared" si="3"/>
        <v>vis</v>
      </c>
      <c r="E69" s="43">
        <f>VLOOKUP(C69,Active!C$21:E$972,3,FALSE)</f>
        <v>1117.9968503682546</v>
      </c>
      <c r="F69" s="3" t="s">
        <v>106</v>
      </c>
      <c r="G69" s="15" t="str">
        <f t="shared" si="4"/>
        <v>42026.414</v>
      </c>
      <c r="H69" s="31">
        <f t="shared" si="5"/>
        <v>19357</v>
      </c>
      <c r="I69" s="44" t="s">
        <v>268</v>
      </c>
      <c r="J69" s="45" t="s">
        <v>269</v>
      </c>
      <c r="K69" s="44">
        <v>19357</v>
      </c>
      <c r="L69" s="44" t="s">
        <v>157</v>
      </c>
      <c r="M69" s="45" t="s">
        <v>109</v>
      </c>
      <c r="N69" s="45"/>
      <c r="O69" s="46" t="s">
        <v>137</v>
      </c>
      <c r="P69" s="46" t="s">
        <v>267</v>
      </c>
    </row>
    <row r="70" spans="1:16" ht="12.75" customHeight="1" thickBot="1">
      <c r="A70" s="31" t="str">
        <f t="shared" si="0"/>
        <v> BBS 13 </v>
      </c>
      <c r="B70" s="3" t="str">
        <f t="shared" si="1"/>
        <v>II</v>
      </c>
      <c r="C70" s="31">
        <f t="shared" si="2"/>
        <v>42027.266000000003</v>
      </c>
      <c r="D70" s="15" t="str">
        <f t="shared" si="3"/>
        <v>vis</v>
      </c>
      <c r="E70" s="43">
        <f>VLOOKUP(C70,Active!C$21:E$972,3,FALSE)</f>
        <v>1120.4967816495046</v>
      </c>
      <c r="F70" s="3" t="s">
        <v>106</v>
      </c>
      <c r="G70" s="15" t="str">
        <f t="shared" si="4"/>
        <v>42027.266</v>
      </c>
      <c r="H70" s="31">
        <f t="shared" si="5"/>
        <v>19359.5</v>
      </c>
      <c r="I70" s="44" t="s">
        <v>270</v>
      </c>
      <c r="J70" s="45" t="s">
        <v>271</v>
      </c>
      <c r="K70" s="44">
        <v>19359.5</v>
      </c>
      <c r="L70" s="44" t="s">
        <v>157</v>
      </c>
      <c r="M70" s="45" t="s">
        <v>109</v>
      </c>
      <c r="N70" s="45"/>
      <c r="O70" s="46" t="s">
        <v>137</v>
      </c>
      <c r="P70" s="46" t="s">
        <v>267</v>
      </c>
    </row>
    <row r="71" spans="1:16" ht="12.75" customHeight="1" thickBot="1">
      <c r="A71" s="31" t="str">
        <f t="shared" si="0"/>
        <v> BBS 13 </v>
      </c>
      <c r="B71" s="3" t="str">
        <f t="shared" si="1"/>
        <v>I</v>
      </c>
      <c r="C71" s="31">
        <f t="shared" si="2"/>
        <v>42035.283000000003</v>
      </c>
      <c r="D71" s="15" t="str">
        <f t="shared" si="3"/>
        <v>vis</v>
      </c>
      <c r="E71" s="43">
        <f>VLOOKUP(C71,Active!C$21:E$972,3,FALSE)</f>
        <v>1144.0201960645677</v>
      </c>
      <c r="F71" s="3" t="s">
        <v>106</v>
      </c>
      <c r="G71" s="15" t="str">
        <f t="shared" si="4"/>
        <v>42035.283</v>
      </c>
      <c r="H71" s="31">
        <f t="shared" si="5"/>
        <v>19383</v>
      </c>
      <c r="I71" s="44" t="s">
        <v>272</v>
      </c>
      <c r="J71" s="45" t="s">
        <v>273</v>
      </c>
      <c r="K71" s="44">
        <v>19383</v>
      </c>
      <c r="L71" s="44" t="s">
        <v>184</v>
      </c>
      <c r="M71" s="45" t="s">
        <v>109</v>
      </c>
      <c r="N71" s="45"/>
      <c r="O71" s="46" t="s">
        <v>137</v>
      </c>
      <c r="P71" s="46" t="s">
        <v>267</v>
      </c>
    </row>
    <row r="72" spans="1:16" ht="12.75" customHeight="1" thickBot="1">
      <c r="A72" s="31" t="str">
        <f t="shared" si="0"/>
        <v> BBS 13 </v>
      </c>
      <c r="B72" s="3" t="str">
        <f t="shared" si="1"/>
        <v>II</v>
      </c>
      <c r="C72" s="31">
        <f t="shared" si="2"/>
        <v>42035.45</v>
      </c>
      <c r="D72" s="15" t="str">
        <f t="shared" si="3"/>
        <v>vis</v>
      </c>
      <c r="E72" s="43">
        <f>VLOOKUP(C72,Active!C$21:E$972,3,FALSE)</f>
        <v>1144.5102060692047</v>
      </c>
      <c r="F72" s="3" t="s">
        <v>106</v>
      </c>
      <c r="G72" s="15" t="str">
        <f t="shared" si="4"/>
        <v>42035.450</v>
      </c>
      <c r="H72" s="31">
        <f t="shared" si="5"/>
        <v>19383.5</v>
      </c>
      <c r="I72" s="44" t="s">
        <v>274</v>
      </c>
      <c r="J72" s="45" t="s">
        <v>275</v>
      </c>
      <c r="K72" s="44">
        <v>19383.5</v>
      </c>
      <c r="L72" s="44" t="s">
        <v>238</v>
      </c>
      <c r="M72" s="45" t="s">
        <v>109</v>
      </c>
      <c r="N72" s="45"/>
      <c r="O72" s="46" t="s">
        <v>137</v>
      </c>
      <c r="P72" s="46" t="s">
        <v>267</v>
      </c>
    </row>
    <row r="73" spans="1:16" ht="12.75" customHeight="1" thickBot="1">
      <c r="A73" s="31" t="str">
        <f t="shared" si="0"/>
        <v> BBS 13 </v>
      </c>
      <c r="B73" s="3" t="str">
        <f t="shared" si="1"/>
        <v>I</v>
      </c>
      <c r="C73" s="31">
        <f t="shared" si="2"/>
        <v>42039.372000000003</v>
      </c>
      <c r="D73" s="15" t="str">
        <f t="shared" si="3"/>
        <v>vis</v>
      </c>
      <c r="E73" s="43">
        <f>VLOOKUP(C73,Active!C$21:E$972,3,FALSE)</f>
        <v>1156.0181056994929</v>
      </c>
      <c r="F73" s="3" t="s">
        <v>106</v>
      </c>
      <c r="G73" s="15" t="str">
        <f t="shared" si="4"/>
        <v>42039.372</v>
      </c>
      <c r="H73" s="31">
        <f t="shared" si="5"/>
        <v>19395</v>
      </c>
      <c r="I73" s="44" t="s">
        <v>276</v>
      </c>
      <c r="J73" s="45" t="s">
        <v>277</v>
      </c>
      <c r="K73" s="44">
        <v>19395</v>
      </c>
      <c r="L73" s="44" t="s">
        <v>177</v>
      </c>
      <c r="M73" s="45" t="s">
        <v>109</v>
      </c>
      <c r="N73" s="45"/>
      <c r="O73" s="46" t="s">
        <v>137</v>
      </c>
      <c r="P73" s="46" t="s">
        <v>267</v>
      </c>
    </row>
    <row r="74" spans="1:16" ht="12.75" customHeight="1" thickBot="1">
      <c r="A74" s="31" t="str">
        <f t="shared" si="0"/>
        <v> BBS 13 </v>
      </c>
      <c r="B74" s="3" t="str">
        <f t="shared" si="1"/>
        <v>II</v>
      </c>
      <c r="C74" s="31">
        <f t="shared" si="2"/>
        <v>42058.29</v>
      </c>
      <c r="D74" s="15" t="str">
        <f t="shared" si="3"/>
        <v>vis</v>
      </c>
      <c r="E74" s="43">
        <f>VLOOKUP(C74,Active!C$21:E$972,3,FALSE)</f>
        <v>1211.5271432327506</v>
      </c>
      <c r="F74" s="3" t="s">
        <v>106</v>
      </c>
      <c r="G74" s="15" t="str">
        <f t="shared" si="4"/>
        <v>42058.290</v>
      </c>
      <c r="H74" s="31">
        <f t="shared" si="5"/>
        <v>19450.5</v>
      </c>
      <c r="I74" s="44" t="s">
        <v>278</v>
      </c>
      <c r="J74" s="45" t="s">
        <v>279</v>
      </c>
      <c r="K74" s="44">
        <v>19450.5</v>
      </c>
      <c r="L74" s="44" t="s">
        <v>243</v>
      </c>
      <c r="M74" s="45" t="s">
        <v>109</v>
      </c>
      <c r="N74" s="45"/>
      <c r="O74" s="46" t="s">
        <v>137</v>
      </c>
      <c r="P74" s="46" t="s">
        <v>267</v>
      </c>
    </row>
    <row r="75" spans="1:16" ht="12.75" customHeight="1" thickBot="1">
      <c r="A75" s="31" t="str">
        <f t="shared" ref="A75:A138" si="6">P75</f>
        <v> BBS 13 </v>
      </c>
      <c r="B75" s="3" t="str">
        <f t="shared" ref="B75:B138" si="7">IF(H75=INT(H75),"I","II")</f>
        <v>II</v>
      </c>
      <c r="C75" s="31">
        <f t="shared" ref="C75:C138" si="8">1*G75</f>
        <v>42071.24</v>
      </c>
      <c r="D75" s="15" t="str">
        <f t="shared" ref="D75:D138" si="9">VLOOKUP(F75,I$1:J$5,2,FALSE)</f>
        <v>vis</v>
      </c>
      <c r="E75" s="43">
        <f>VLOOKUP(C75,Active!C$21:E$972,3,FALSE)</f>
        <v>1249.5249250308059</v>
      </c>
      <c r="F75" s="3" t="s">
        <v>106</v>
      </c>
      <c r="G75" s="15" t="str">
        <f t="shared" ref="G75:G138" si="10">MID(I75,3,LEN(I75)-3)</f>
        <v>42071.240</v>
      </c>
      <c r="H75" s="31">
        <f t="shared" ref="H75:H138" si="11">1*K75</f>
        <v>19488.5</v>
      </c>
      <c r="I75" s="44" t="s">
        <v>280</v>
      </c>
      <c r="J75" s="45" t="s">
        <v>281</v>
      </c>
      <c r="K75" s="44">
        <v>19488.5</v>
      </c>
      <c r="L75" s="44" t="s">
        <v>197</v>
      </c>
      <c r="M75" s="45" t="s">
        <v>109</v>
      </c>
      <c r="N75" s="45"/>
      <c r="O75" s="46" t="s">
        <v>137</v>
      </c>
      <c r="P75" s="46" t="s">
        <v>267</v>
      </c>
    </row>
    <row r="76" spans="1:16" ht="12.75" customHeight="1" thickBot="1">
      <c r="A76" s="31" t="str">
        <f t="shared" si="6"/>
        <v> BBS 13 </v>
      </c>
      <c r="B76" s="3" t="str">
        <f t="shared" si="7"/>
        <v>II</v>
      </c>
      <c r="C76" s="31">
        <f t="shared" si="8"/>
        <v>42074.305999999997</v>
      </c>
      <c r="D76" s="15" t="str">
        <f t="shared" si="9"/>
        <v>vis</v>
      </c>
      <c r="E76" s="43">
        <f>VLOOKUP(C76,Active!C$21:E$972,3,FALSE)</f>
        <v>1258.5211566132632</v>
      </c>
      <c r="F76" s="3" t="s">
        <v>106</v>
      </c>
      <c r="G76" s="15" t="str">
        <f t="shared" si="10"/>
        <v>42074.306</v>
      </c>
      <c r="H76" s="31">
        <f t="shared" si="11"/>
        <v>19497.5</v>
      </c>
      <c r="I76" s="44" t="s">
        <v>282</v>
      </c>
      <c r="J76" s="45" t="s">
        <v>283</v>
      </c>
      <c r="K76" s="44">
        <v>19497.5</v>
      </c>
      <c r="L76" s="44" t="s">
        <v>184</v>
      </c>
      <c r="M76" s="45" t="s">
        <v>109</v>
      </c>
      <c r="N76" s="45"/>
      <c r="O76" s="46" t="s">
        <v>137</v>
      </c>
      <c r="P76" s="46" t="s">
        <v>267</v>
      </c>
    </row>
    <row r="77" spans="1:16" ht="12.75" customHeight="1" thickBot="1">
      <c r="A77" s="31" t="str">
        <f t="shared" si="6"/>
        <v> BBS 17 </v>
      </c>
      <c r="B77" s="3" t="str">
        <f t="shared" si="7"/>
        <v>II</v>
      </c>
      <c r="C77" s="31">
        <f t="shared" si="8"/>
        <v>42269.582000000002</v>
      </c>
      <c r="D77" s="15" t="str">
        <f t="shared" si="9"/>
        <v>vis</v>
      </c>
      <c r="E77" s="43">
        <f>VLOOKUP(C77,Active!C$21:E$972,3,FALSE)</f>
        <v>1831.4983642116331</v>
      </c>
      <c r="F77" s="3" t="s">
        <v>106</v>
      </c>
      <c r="G77" s="15" t="str">
        <f t="shared" si="10"/>
        <v>42269.582</v>
      </c>
      <c r="H77" s="31">
        <f t="shared" si="11"/>
        <v>20070.5</v>
      </c>
      <c r="I77" s="44" t="s">
        <v>284</v>
      </c>
      <c r="J77" s="45" t="s">
        <v>285</v>
      </c>
      <c r="K77" s="44">
        <v>20070.5</v>
      </c>
      <c r="L77" s="44" t="s">
        <v>157</v>
      </c>
      <c r="M77" s="45" t="s">
        <v>109</v>
      </c>
      <c r="N77" s="45"/>
      <c r="O77" s="46" t="s">
        <v>137</v>
      </c>
      <c r="P77" s="46" t="s">
        <v>286</v>
      </c>
    </row>
    <row r="78" spans="1:16" ht="12.75" customHeight="1" thickBot="1">
      <c r="A78" s="31" t="str">
        <f t="shared" si="6"/>
        <v> BBS 17 </v>
      </c>
      <c r="B78" s="3" t="str">
        <f t="shared" si="7"/>
        <v>I</v>
      </c>
      <c r="C78" s="31">
        <f t="shared" si="8"/>
        <v>42273.510999999999</v>
      </c>
      <c r="D78" s="15" t="str">
        <f t="shared" si="9"/>
        <v>vis</v>
      </c>
      <c r="E78" s="43">
        <f>VLOOKUP(C78,Active!C$21:E$972,3,FALSE)</f>
        <v>1843.0268031834059</v>
      </c>
      <c r="F78" s="3" t="s">
        <v>106</v>
      </c>
      <c r="G78" s="15" t="str">
        <f t="shared" si="10"/>
        <v>42273.511</v>
      </c>
      <c r="H78" s="31">
        <f t="shared" si="11"/>
        <v>20082</v>
      </c>
      <c r="I78" s="44" t="s">
        <v>287</v>
      </c>
      <c r="J78" s="45" t="s">
        <v>288</v>
      </c>
      <c r="K78" s="44">
        <v>20082</v>
      </c>
      <c r="L78" s="44" t="s">
        <v>243</v>
      </c>
      <c r="M78" s="45" t="s">
        <v>109</v>
      </c>
      <c r="N78" s="45"/>
      <c r="O78" s="46" t="s">
        <v>137</v>
      </c>
      <c r="P78" s="46" t="s">
        <v>286</v>
      </c>
    </row>
    <row r="79" spans="1:16" ht="12.75" customHeight="1" thickBot="1">
      <c r="A79" s="31" t="str">
        <f t="shared" si="6"/>
        <v> BBS 17 </v>
      </c>
      <c r="B79" s="3" t="str">
        <f t="shared" si="7"/>
        <v>I</v>
      </c>
      <c r="C79" s="31">
        <f t="shared" si="8"/>
        <v>42274.523999999998</v>
      </c>
      <c r="D79" s="15" t="str">
        <f t="shared" si="9"/>
        <v>vis</v>
      </c>
      <c r="E79" s="43">
        <f>VLOOKUP(C79,Active!C$21:E$972,3,FALSE)</f>
        <v>1845.9991393194214</v>
      </c>
      <c r="F79" s="3" t="s">
        <v>106</v>
      </c>
      <c r="G79" s="15" t="str">
        <f t="shared" si="10"/>
        <v>42274.524</v>
      </c>
      <c r="H79" s="31">
        <f t="shared" si="11"/>
        <v>20085</v>
      </c>
      <c r="I79" s="44" t="s">
        <v>289</v>
      </c>
      <c r="J79" s="45" t="s">
        <v>290</v>
      </c>
      <c r="K79" s="44">
        <v>20085</v>
      </c>
      <c r="L79" s="44" t="s">
        <v>157</v>
      </c>
      <c r="M79" s="45" t="s">
        <v>109</v>
      </c>
      <c r="N79" s="45"/>
      <c r="O79" s="46" t="s">
        <v>137</v>
      </c>
      <c r="P79" s="46" t="s">
        <v>286</v>
      </c>
    </row>
    <row r="80" spans="1:16" ht="12.75" customHeight="1" thickBot="1">
      <c r="A80" s="31" t="str">
        <f t="shared" si="6"/>
        <v> BBS 17 </v>
      </c>
      <c r="B80" s="3" t="str">
        <f t="shared" si="7"/>
        <v>I</v>
      </c>
      <c r="C80" s="31">
        <f t="shared" si="8"/>
        <v>42275.55</v>
      </c>
      <c r="D80" s="15" t="str">
        <f t="shared" si="9"/>
        <v>vis</v>
      </c>
      <c r="E80" s="43">
        <f>VLOOKUP(C80,Active!C$21:E$972,3,FALSE)</f>
        <v>1849.0096199468358</v>
      </c>
      <c r="F80" s="3" t="s">
        <v>106</v>
      </c>
      <c r="G80" s="15" t="str">
        <f t="shared" si="10"/>
        <v>42275.550</v>
      </c>
      <c r="H80" s="31">
        <f t="shared" si="11"/>
        <v>20088</v>
      </c>
      <c r="I80" s="44" t="s">
        <v>291</v>
      </c>
      <c r="J80" s="45" t="s">
        <v>292</v>
      </c>
      <c r="K80" s="44">
        <v>20088</v>
      </c>
      <c r="L80" s="44" t="s">
        <v>238</v>
      </c>
      <c r="M80" s="45" t="s">
        <v>109</v>
      </c>
      <c r="N80" s="45"/>
      <c r="O80" s="46" t="s">
        <v>137</v>
      </c>
      <c r="P80" s="46" t="s">
        <v>286</v>
      </c>
    </row>
    <row r="81" spans="1:16" ht="12.75" customHeight="1" thickBot="1">
      <c r="A81" s="31" t="str">
        <f t="shared" si="6"/>
        <v> BBS 17 </v>
      </c>
      <c r="B81" s="3" t="str">
        <f t="shared" si="7"/>
        <v>I</v>
      </c>
      <c r="C81" s="31">
        <f t="shared" si="8"/>
        <v>42276.572</v>
      </c>
      <c r="D81" s="15" t="str">
        <f t="shared" si="9"/>
        <v>vis</v>
      </c>
      <c r="E81" s="43">
        <f>VLOOKUP(C81,Active!C$21:E$972,3,FALSE)</f>
        <v>1852.0083638076476</v>
      </c>
      <c r="F81" s="3" t="s">
        <v>106</v>
      </c>
      <c r="G81" s="15" t="str">
        <f t="shared" si="10"/>
        <v>42276.572</v>
      </c>
      <c r="H81" s="31">
        <f t="shared" si="11"/>
        <v>20091</v>
      </c>
      <c r="I81" s="44" t="s">
        <v>293</v>
      </c>
      <c r="J81" s="45" t="s">
        <v>294</v>
      </c>
      <c r="K81" s="44">
        <v>20091</v>
      </c>
      <c r="L81" s="44" t="s">
        <v>256</v>
      </c>
      <c r="M81" s="45" t="s">
        <v>109</v>
      </c>
      <c r="N81" s="45"/>
      <c r="O81" s="46" t="s">
        <v>137</v>
      </c>
      <c r="P81" s="46" t="s">
        <v>286</v>
      </c>
    </row>
    <row r="82" spans="1:16" ht="12.75" customHeight="1" thickBot="1">
      <c r="A82" s="31" t="str">
        <f t="shared" si="6"/>
        <v> BBS 17 </v>
      </c>
      <c r="B82" s="3" t="str">
        <f t="shared" si="7"/>
        <v>II</v>
      </c>
      <c r="C82" s="31">
        <f t="shared" si="8"/>
        <v>42285.612999999998</v>
      </c>
      <c r="D82" s="15" t="str">
        <f t="shared" si="9"/>
        <v>vis</v>
      </c>
      <c r="E82" s="43">
        <f>VLOOKUP(C82,Active!C$21:E$972,3,FALSE)</f>
        <v>1878.5363904668134</v>
      </c>
      <c r="F82" s="3" t="s">
        <v>106</v>
      </c>
      <c r="G82" s="15" t="str">
        <f t="shared" si="10"/>
        <v>42285.613</v>
      </c>
      <c r="H82" s="31">
        <f t="shared" si="11"/>
        <v>20117.5</v>
      </c>
      <c r="I82" s="44" t="s">
        <v>295</v>
      </c>
      <c r="J82" s="45" t="s">
        <v>296</v>
      </c>
      <c r="K82" s="44">
        <v>20117.5</v>
      </c>
      <c r="L82" s="44" t="s">
        <v>220</v>
      </c>
      <c r="M82" s="45" t="s">
        <v>109</v>
      </c>
      <c r="N82" s="45"/>
      <c r="O82" s="46" t="s">
        <v>137</v>
      </c>
      <c r="P82" s="46" t="s">
        <v>286</v>
      </c>
    </row>
    <row r="83" spans="1:16" ht="12.75" customHeight="1" thickBot="1">
      <c r="A83" s="31" t="str">
        <f t="shared" si="6"/>
        <v> BBS 17 </v>
      </c>
      <c r="B83" s="3" t="str">
        <f t="shared" si="7"/>
        <v>I</v>
      </c>
      <c r="C83" s="31">
        <f t="shared" si="8"/>
        <v>42288.502999999997</v>
      </c>
      <c r="D83" s="15" t="str">
        <f t="shared" si="9"/>
        <v>vis</v>
      </c>
      <c r="E83" s="43">
        <f>VLOOKUP(C83,Active!C$21:E$972,3,FALSE)</f>
        <v>1887.0162043198159</v>
      </c>
      <c r="F83" s="3" t="str">
        <f>LEFT(M83,1)</f>
        <v>V</v>
      </c>
      <c r="G83" s="15" t="str">
        <f t="shared" si="10"/>
        <v>42288.503</v>
      </c>
      <c r="H83" s="31">
        <f t="shared" si="11"/>
        <v>20126</v>
      </c>
      <c r="I83" s="44" t="s">
        <v>297</v>
      </c>
      <c r="J83" s="45" t="s">
        <v>298</v>
      </c>
      <c r="K83" s="44">
        <v>20126</v>
      </c>
      <c r="L83" s="44" t="s">
        <v>145</v>
      </c>
      <c r="M83" s="45" t="s">
        <v>109</v>
      </c>
      <c r="N83" s="45"/>
      <c r="O83" s="46" t="s">
        <v>137</v>
      </c>
      <c r="P83" s="46" t="s">
        <v>286</v>
      </c>
    </row>
    <row r="84" spans="1:16" ht="12.75" customHeight="1" thickBot="1">
      <c r="A84" s="31" t="str">
        <f t="shared" si="6"/>
        <v> BBS 17 </v>
      </c>
      <c r="B84" s="3" t="str">
        <f t="shared" si="7"/>
        <v>I</v>
      </c>
      <c r="C84" s="31">
        <f t="shared" si="8"/>
        <v>42289.529000000002</v>
      </c>
      <c r="D84" s="15" t="str">
        <f t="shared" si="9"/>
        <v>vis</v>
      </c>
      <c r="E84" s="43">
        <f>VLOOKUP(C84,Active!C$21:E$972,3,FALSE)</f>
        <v>1890.0266849472303</v>
      </c>
      <c r="F84" s="3" t="str">
        <f>LEFT(M84,1)</f>
        <v>V</v>
      </c>
      <c r="G84" s="15" t="str">
        <f t="shared" si="10"/>
        <v>42289.529</v>
      </c>
      <c r="H84" s="31">
        <f t="shared" si="11"/>
        <v>20129</v>
      </c>
      <c r="I84" s="44" t="s">
        <v>299</v>
      </c>
      <c r="J84" s="45" t="s">
        <v>300</v>
      </c>
      <c r="K84" s="44">
        <v>20129</v>
      </c>
      <c r="L84" s="44" t="s">
        <v>243</v>
      </c>
      <c r="M84" s="45" t="s">
        <v>109</v>
      </c>
      <c r="N84" s="45"/>
      <c r="O84" s="46" t="s">
        <v>137</v>
      </c>
      <c r="P84" s="46" t="s">
        <v>286</v>
      </c>
    </row>
    <row r="85" spans="1:16" ht="12.75" customHeight="1" thickBot="1">
      <c r="A85" s="31" t="str">
        <f t="shared" si="6"/>
        <v> BBS 17 </v>
      </c>
      <c r="B85" s="3" t="str">
        <f t="shared" si="7"/>
        <v>I</v>
      </c>
      <c r="C85" s="31">
        <f t="shared" si="8"/>
        <v>42290.546000000002</v>
      </c>
      <c r="D85" s="15" t="str">
        <f t="shared" si="9"/>
        <v>vis</v>
      </c>
      <c r="E85" s="43">
        <f>VLOOKUP(C85,Active!C$21:E$972,3,FALSE)</f>
        <v>1893.0107578498266</v>
      </c>
      <c r="F85" s="3" t="str">
        <f>LEFT(M85,1)</f>
        <v>V</v>
      </c>
      <c r="G85" s="15" t="str">
        <f t="shared" si="10"/>
        <v>42290.546</v>
      </c>
      <c r="H85" s="31">
        <f t="shared" si="11"/>
        <v>20132</v>
      </c>
      <c r="I85" s="44" t="s">
        <v>301</v>
      </c>
      <c r="J85" s="45" t="s">
        <v>302</v>
      </c>
      <c r="K85" s="44">
        <v>20132</v>
      </c>
      <c r="L85" s="44" t="s">
        <v>238</v>
      </c>
      <c r="M85" s="45" t="s">
        <v>109</v>
      </c>
      <c r="N85" s="45"/>
      <c r="O85" s="46" t="s">
        <v>137</v>
      </c>
      <c r="P85" s="46" t="s">
        <v>286</v>
      </c>
    </row>
    <row r="86" spans="1:16" ht="12.75" customHeight="1" thickBot="1">
      <c r="A86" s="31" t="str">
        <f t="shared" si="6"/>
        <v> BBS 17 </v>
      </c>
      <c r="B86" s="3" t="str">
        <f t="shared" si="7"/>
        <v>I</v>
      </c>
      <c r="C86" s="31">
        <f t="shared" si="8"/>
        <v>42291.561999999998</v>
      </c>
      <c r="D86" s="15" t="str">
        <f t="shared" si="9"/>
        <v>vis</v>
      </c>
      <c r="E86" s="43">
        <f>VLOOKUP(C86,Active!C$21:E$972,3,FALSE)</f>
        <v>1895.9918965607671</v>
      </c>
      <c r="F86" s="3" t="str">
        <f>LEFT(M86,1)</f>
        <v>V</v>
      </c>
      <c r="G86" s="15" t="str">
        <f t="shared" si="10"/>
        <v>42291.562</v>
      </c>
      <c r="H86" s="31">
        <f t="shared" si="11"/>
        <v>20135</v>
      </c>
      <c r="I86" s="44" t="s">
        <v>303</v>
      </c>
      <c r="J86" s="45" t="s">
        <v>304</v>
      </c>
      <c r="K86" s="44">
        <v>20135</v>
      </c>
      <c r="L86" s="44" t="s">
        <v>151</v>
      </c>
      <c r="M86" s="45" t="s">
        <v>109</v>
      </c>
      <c r="N86" s="45"/>
      <c r="O86" s="46" t="s">
        <v>137</v>
      </c>
      <c r="P86" s="46" t="s">
        <v>286</v>
      </c>
    </row>
    <row r="87" spans="1:16" ht="12.75" customHeight="1" thickBot="1">
      <c r="A87" s="31" t="str">
        <f t="shared" si="6"/>
        <v> BBS 17 </v>
      </c>
      <c r="B87" s="3" t="str">
        <f t="shared" si="7"/>
        <v>II</v>
      </c>
      <c r="C87" s="31">
        <f t="shared" si="8"/>
        <v>42296.51</v>
      </c>
      <c r="D87" s="15" t="str">
        <f t="shared" si="9"/>
        <v>vis</v>
      </c>
      <c r="E87" s="43">
        <f>VLOOKUP(C87,Active!C$21:E$972,3,FALSE)</f>
        <v>1910.5102768184483</v>
      </c>
      <c r="F87" s="3" t="str">
        <f>LEFT(M87,1)</f>
        <v>V</v>
      </c>
      <c r="G87" s="15" t="str">
        <f t="shared" si="10"/>
        <v>42296.510</v>
      </c>
      <c r="H87" s="31">
        <f t="shared" si="11"/>
        <v>20149.5</v>
      </c>
      <c r="I87" s="44" t="s">
        <v>305</v>
      </c>
      <c r="J87" s="45" t="s">
        <v>306</v>
      </c>
      <c r="K87" s="44">
        <v>20149.5</v>
      </c>
      <c r="L87" s="44" t="s">
        <v>238</v>
      </c>
      <c r="M87" s="45" t="s">
        <v>109</v>
      </c>
      <c r="N87" s="45"/>
      <c r="O87" s="46" t="s">
        <v>137</v>
      </c>
      <c r="P87" s="46" t="s">
        <v>286</v>
      </c>
    </row>
    <row r="88" spans="1:16" ht="12.75" customHeight="1" thickBot="1">
      <c r="A88" s="31" t="str">
        <f t="shared" si="6"/>
        <v> BBS 17 </v>
      </c>
      <c r="B88" s="3" t="str">
        <f t="shared" si="7"/>
        <v>II</v>
      </c>
      <c r="C88" s="31">
        <f t="shared" si="8"/>
        <v>42299.578999999998</v>
      </c>
      <c r="D88" s="15" t="str">
        <f t="shared" si="9"/>
        <v>vis</v>
      </c>
      <c r="E88" s="43">
        <f>VLOOKUP(C88,Active!C$21:E$972,3,FALSE)</f>
        <v>1919.5153109758305</v>
      </c>
      <c r="F88" s="3" t="s">
        <v>106</v>
      </c>
      <c r="G88" s="15" t="str">
        <f t="shared" si="10"/>
        <v>42299.579</v>
      </c>
      <c r="H88" s="31">
        <f t="shared" si="11"/>
        <v>20158.5</v>
      </c>
      <c r="I88" s="44" t="s">
        <v>307</v>
      </c>
      <c r="J88" s="45" t="s">
        <v>308</v>
      </c>
      <c r="K88" s="44">
        <v>20158.5</v>
      </c>
      <c r="L88" s="44" t="s">
        <v>145</v>
      </c>
      <c r="M88" s="45" t="s">
        <v>109</v>
      </c>
      <c r="N88" s="45"/>
      <c r="O88" s="46" t="s">
        <v>137</v>
      </c>
      <c r="P88" s="46" t="s">
        <v>286</v>
      </c>
    </row>
    <row r="89" spans="1:16" ht="12.75" customHeight="1" thickBot="1">
      <c r="A89" s="31" t="str">
        <f t="shared" si="6"/>
        <v> BBS 17 </v>
      </c>
      <c r="B89" s="3" t="str">
        <f t="shared" si="7"/>
        <v>II</v>
      </c>
      <c r="C89" s="31">
        <f t="shared" si="8"/>
        <v>42301.614000000001</v>
      </c>
      <c r="D89" s="15" t="str">
        <f t="shared" si="9"/>
        <v>vis</v>
      </c>
      <c r="E89" s="43">
        <f>VLOOKUP(C89,Active!C$21:E$972,3,FALSE)</f>
        <v>1925.4863909726794</v>
      </c>
      <c r="F89" s="3" t="s">
        <v>106</v>
      </c>
      <c r="G89" s="15" t="str">
        <f t="shared" si="10"/>
        <v>42301.614</v>
      </c>
      <c r="H89" s="31">
        <f t="shared" si="11"/>
        <v>20164.5</v>
      </c>
      <c r="I89" s="44" t="s">
        <v>309</v>
      </c>
      <c r="J89" s="45" t="s">
        <v>310</v>
      </c>
      <c r="K89" s="44">
        <v>20164.5</v>
      </c>
      <c r="L89" s="44" t="s">
        <v>311</v>
      </c>
      <c r="M89" s="45" t="s">
        <v>109</v>
      </c>
      <c r="N89" s="45"/>
      <c r="O89" s="46" t="s">
        <v>137</v>
      </c>
      <c r="P89" s="46" t="s">
        <v>286</v>
      </c>
    </row>
    <row r="90" spans="1:16" ht="12.75" customHeight="1" thickBot="1">
      <c r="A90" s="31" t="str">
        <f t="shared" si="6"/>
        <v> BBS 17 </v>
      </c>
      <c r="B90" s="3" t="str">
        <f t="shared" si="7"/>
        <v>I</v>
      </c>
      <c r="C90" s="31">
        <f t="shared" si="8"/>
        <v>42302.48</v>
      </c>
      <c r="D90" s="15" t="str">
        <f t="shared" si="9"/>
        <v>vis</v>
      </c>
      <c r="E90" s="43">
        <f>VLOOKUP(C90,Active!C$21:E$972,3,FALSE)</f>
        <v>1928.0274009369411</v>
      </c>
      <c r="F90" s="3" t="s">
        <v>106</v>
      </c>
      <c r="G90" s="15" t="str">
        <f t="shared" si="10"/>
        <v>42302.480</v>
      </c>
      <c r="H90" s="31">
        <f t="shared" si="11"/>
        <v>20167</v>
      </c>
      <c r="I90" s="44" t="s">
        <v>312</v>
      </c>
      <c r="J90" s="45" t="s">
        <v>313</v>
      </c>
      <c r="K90" s="44">
        <v>20167</v>
      </c>
      <c r="L90" s="44" t="s">
        <v>243</v>
      </c>
      <c r="M90" s="45" t="s">
        <v>109</v>
      </c>
      <c r="N90" s="45"/>
      <c r="O90" s="46" t="s">
        <v>137</v>
      </c>
      <c r="P90" s="46" t="s">
        <v>286</v>
      </c>
    </row>
    <row r="91" spans="1:16" ht="12.75" customHeight="1" thickBot="1">
      <c r="A91" s="31" t="str">
        <f t="shared" si="6"/>
        <v> BBS 17 </v>
      </c>
      <c r="B91" s="3" t="str">
        <f t="shared" si="7"/>
        <v>II</v>
      </c>
      <c r="C91" s="31">
        <f t="shared" si="8"/>
        <v>42302.644999999997</v>
      </c>
      <c r="D91" s="15" t="str">
        <f t="shared" si="9"/>
        <v>vis</v>
      </c>
      <c r="E91" s="43">
        <f>VLOOKUP(C91,Active!C$21:E$972,3,FALSE)</f>
        <v>1928.5115425582878</v>
      </c>
      <c r="F91" s="3" t="s">
        <v>106</v>
      </c>
      <c r="G91" s="15" t="str">
        <f t="shared" si="10"/>
        <v>42302.645</v>
      </c>
      <c r="H91" s="31">
        <f t="shared" si="11"/>
        <v>20167.5</v>
      </c>
      <c r="I91" s="44" t="s">
        <v>314</v>
      </c>
      <c r="J91" s="45" t="s">
        <v>315</v>
      </c>
      <c r="K91" s="44">
        <v>20167.5</v>
      </c>
      <c r="L91" s="44" t="s">
        <v>238</v>
      </c>
      <c r="M91" s="45" t="s">
        <v>109</v>
      </c>
      <c r="N91" s="45"/>
      <c r="O91" s="46" t="s">
        <v>137</v>
      </c>
      <c r="P91" s="46" t="s">
        <v>286</v>
      </c>
    </row>
    <row r="92" spans="1:16" ht="12.75" customHeight="1" thickBot="1">
      <c r="A92" s="31" t="str">
        <f t="shared" si="6"/>
        <v> BBS 17 </v>
      </c>
      <c r="B92" s="3" t="str">
        <f t="shared" si="7"/>
        <v>I</v>
      </c>
      <c r="C92" s="31">
        <f t="shared" si="8"/>
        <v>42303.489000000001</v>
      </c>
      <c r="D92" s="15" t="str">
        <f t="shared" si="9"/>
        <v>vis</v>
      </c>
      <c r="E92" s="43">
        <f>VLOOKUP(C92,Active!C$21:E$972,3,FALSE)</f>
        <v>1930.9880003063759</v>
      </c>
      <c r="F92" s="3" t="s">
        <v>106</v>
      </c>
      <c r="G92" s="15" t="str">
        <f t="shared" si="10"/>
        <v>42303.489</v>
      </c>
      <c r="H92" s="31">
        <f t="shared" si="11"/>
        <v>20170</v>
      </c>
      <c r="I92" s="44" t="s">
        <v>316</v>
      </c>
      <c r="J92" s="45" t="s">
        <v>317</v>
      </c>
      <c r="K92" s="44">
        <v>20170</v>
      </c>
      <c r="L92" s="44" t="s">
        <v>311</v>
      </c>
      <c r="M92" s="45" t="s">
        <v>109</v>
      </c>
      <c r="N92" s="45"/>
      <c r="O92" s="46" t="s">
        <v>137</v>
      </c>
      <c r="P92" s="46" t="s">
        <v>286</v>
      </c>
    </row>
    <row r="93" spans="1:16" ht="12.75" customHeight="1" thickBot="1">
      <c r="A93" s="31" t="str">
        <f t="shared" si="6"/>
        <v> BBS 17 </v>
      </c>
      <c r="B93" s="3" t="str">
        <f t="shared" si="7"/>
        <v>I</v>
      </c>
      <c r="C93" s="31">
        <f t="shared" si="8"/>
        <v>42304.516000000003</v>
      </c>
      <c r="D93" s="15" t="str">
        <f t="shared" si="9"/>
        <v>vis</v>
      </c>
      <c r="E93" s="43">
        <f>VLOOKUP(C93,Active!C$21:E$972,3,FALSE)</f>
        <v>1934.0014151254247</v>
      </c>
      <c r="F93" s="3" t="s">
        <v>106</v>
      </c>
      <c r="G93" s="15" t="str">
        <f t="shared" si="10"/>
        <v>42304.516</v>
      </c>
      <c r="H93" s="31">
        <f t="shared" si="11"/>
        <v>20173</v>
      </c>
      <c r="I93" s="44" t="s">
        <v>318</v>
      </c>
      <c r="J93" s="45" t="s">
        <v>319</v>
      </c>
      <c r="K93" s="44">
        <v>20173</v>
      </c>
      <c r="L93" s="44" t="s">
        <v>207</v>
      </c>
      <c r="M93" s="45" t="s">
        <v>109</v>
      </c>
      <c r="N93" s="45"/>
      <c r="O93" s="46" t="s">
        <v>137</v>
      </c>
      <c r="P93" s="46" t="s">
        <v>286</v>
      </c>
    </row>
    <row r="94" spans="1:16" ht="12.75" customHeight="1" thickBot="1">
      <c r="A94" s="31" t="str">
        <f t="shared" si="6"/>
        <v> BBS 17 </v>
      </c>
      <c r="B94" s="3" t="str">
        <f t="shared" si="7"/>
        <v>I</v>
      </c>
      <c r="C94" s="31">
        <f t="shared" si="8"/>
        <v>42306.567999999999</v>
      </c>
      <c r="D94" s="15" t="str">
        <f t="shared" si="9"/>
        <v>vis</v>
      </c>
      <c r="E94" s="43">
        <f>VLOOKUP(C94,Active!C$21:E$972,3,FALSE)</f>
        <v>1940.0223763802105</v>
      </c>
      <c r="F94" s="3" t="s">
        <v>106</v>
      </c>
      <c r="G94" s="15" t="str">
        <f t="shared" si="10"/>
        <v>42306.568</v>
      </c>
      <c r="H94" s="31">
        <f t="shared" si="11"/>
        <v>20179</v>
      </c>
      <c r="I94" s="44" t="s">
        <v>320</v>
      </c>
      <c r="J94" s="45" t="s">
        <v>321</v>
      </c>
      <c r="K94" s="44">
        <v>20179</v>
      </c>
      <c r="L94" s="44" t="s">
        <v>184</v>
      </c>
      <c r="M94" s="45" t="s">
        <v>109</v>
      </c>
      <c r="N94" s="45"/>
      <c r="O94" s="46" t="s">
        <v>137</v>
      </c>
      <c r="P94" s="46" t="s">
        <v>286</v>
      </c>
    </row>
    <row r="95" spans="1:16" ht="12.75" customHeight="1" thickBot="1">
      <c r="A95" s="31" t="str">
        <f t="shared" si="6"/>
        <v> BBS 17 </v>
      </c>
      <c r="B95" s="3" t="str">
        <f t="shared" si="7"/>
        <v>I</v>
      </c>
      <c r="C95" s="31">
        <f t="shared" si="8"/>
        <v>42318.506000000001</v>
      </c>
      <c r="D95" s="15" t="str">
        <f t="shared" si="9"/>
        <v>vis</v>
      </c>
      <c r="E95" s="43">
        <f>VLOOKUP(C95,Active!C$21:E$972,3,FALSE)</f>
        <v>1975.050756233906</v>
      </c>
      <c r="F95" s="3" t="s">
        <v>106</v>
      </c>
      <c r="G95" s="15" t="str">
        <f t="shared" si="10"/>
        <v>42318.506</v>
      </c>
      <c r="H95" s="31">
        <f t="shared" si="11"/>
        <v>20214</v>
      </c>
      <c r="I95" s="44" t="s">
        <v>322</v>
      </c>
      <c r="J95" s="45" t="s">
        <v>323</v>
      </c>
      <c r="K95" s="44">
        <v>20214</v>
      </c>
      <c r="L95" s="44" t="s">
        <v>324</v>
      </c>
      <c r="M95" s="45" t="s">
        <v>109</v>
      </c>
      <c r="N95" s="45"/>
      <c r="O95" s="46" t="s">
        <v>137</v>
      </c>
      <c r="P95" s="46" t="s">
        <v>286</v>
      </c>
    </row>
    <row r="96" spans="1:16" ht="12.75" customHeight="1" thickBot="1">
      <c r="A96" s="31" t="str">
        <f t="shared" si="6"/>
        <v> BBS 18 </v>
      </c>
      <c r="B96" s="3" t="str">
        <f t="shared" si="7"/>
        <v>II</v>
      </c>
      <c r="C96" s="31">
        <f t="shared" si="8"/>
        <v>42337.411</v>
      </c>
      <c r="D96" s="15" t="str">
        <f t="shared" si="9"/>
        <v>vis</v>
      </c>
      <c r="E96" s="43">
        <f>VLOOKUP(C96,Active!C$21:E$972,3,FALSE)</f>
        <v>2030.5216492757863</v>
      </c>
      <c r="F96" s="3" t="s">
        <v>106</v>
      </c>
      <c r="G96" s="15" t="str">
        <f t="shared" si="10"/>
        <v>42337.411</v>
      </c>
      <c r="H96" s="31">
        <f t="shared" si="11"/>
        <v>20269.5</v>
      </c>
      <c r="I96" s="44" t="s">
        <v>325</v>
      </c>
      <c r="J96" s="45" t="s">
        <v>326</v>
      </c>
      <c r="K96" s="44">
        <v>20269.5</v>
      </c>
      <c r="L96" s="44" t="s">
        <v>184</v>
      </c>
      <c r="M96" s="45" t="s">
        <v>109</v>
      </c>
      <c r="N96" s="45"/>
      <c r="O96" s="46" t="s">
        <v>137</v>
      </c>
      <c r="P96" s="46" t="s">
        <v>327</v>
      </c>
    </row>
    <row r="97" spans="1:16" ht="12.75" customHeight="1" thickBot="1">
      <c r="A97" s="31" t="str">
        <f t="shared" si="6"/>
        <v> BBS 18 </v>
      </c>
      <c r="B97" s="3" t="str">
        <f t="shared" si="7"/>
        <v>I</v>
      </c>
      <c r="C97" s="31">
        <f t="shared" si="8"/>
        <v>42361.432000000001</v>
      </c>
      <c r="D97" s="15" t="str">
        <f t="shared" si="9"/>
        <v>vis</v>
      </c>
      <c r="E97" s="43">
        <f>VLOOKUP(C97,Active!C$21:E$972,3,FALSE)</f>
        <v>2101.0038667716408</v>
      </c>
      <c r="F97" s="3" t="s">
        <v>106</v>
      </c>
      <c r="G97" s="15" t="str">
        <f t="shared" si="10"/>
        <v>42361.432</v>
      </c>
      <c r="H97" s="31">
        <f t="shared" si="11"/>
        <v>20340</v>
      </c>
      <c r="I97" s="44" t="s">
        <v>328</v>
      </c>
      <c r="J97" s="45" t="s">
        <v>329</v>
      </c>
      <c r="K97" s="44">
        <v>20340</v>
      </c>
      <c r="L97" s="44" t="s">
        <v>181</v>
      </c>
      <c r="M97" s="45" t="s">
        <v>109</v>
      </c>
      <c r="N97" s="45"/>
      <c r="O97" s="46" t="s">
        <v>137</v>
      </c>
      <c r="P97" s="46" t="s">
        <v>327</v>
      </c>
    </row>
    <row r="98" spans="1:16" ht="12.75" customHeight="1" thickBot="1">
      <c r="A98" s="31" t="str">
        <f t="shared" si="6"/>
        <v> BBS 18 </v>
      </c>
      <c r="B98" s="3" t="str">
        <f t="shared" si="7"/>
        <v>II</v>
      </c>
      <c r="C98" s="31">
        <f t="shared" si="8"/>
        <v>42363.307999999997</v>
      </c>
      <c r="D98" s="15" t="str">
        <f t="shared" si="9"/>
        <v>vis</v>
      </c>
      <c r="E98" s="43">
        <f>VLOOKUP(C98,Active!C$21:E$972,3,FALSE)</f>
        <v>2106.5084102969718</v>
      </c>
      <c r="F98" s="3" t="s">
        <v>106</v>
      </c>
      <c r="G98" s="15" t="str">
        <f t="shared" si="10"/>
        <v>42363.308</v>
      </c>
      <c r="H98" s="31">
        <f t="shared" si="11"/>
        <v>20345.5</v>
      </c>
      <c r="I98" s="44" t="s">
        <v>330</v>
      </c>
      <c r="J98" s="45" t="s">
        <v>331</v>
      </c>
      <c r="K98" s="44">
        <v>20345.5</v>
      </c>
      <c r="L98" s="44" t="s">
        <v>256</v>
      </c>
      <c r="M98" s="45" t="s">
        <v>109</v>
      </c>
      <c r="N98" s="45"/>
      <c r="O98" s="46" t="s">
        <v>137</v>
      </c>
      <c r="P98" s="46" t="s">
        <v>327</v>
      </c>
    </row>
    <row r="99" spans="1:16" ht="12.75" customHeight="1" thickBot="1">
      <c r="A99" s="31" t="str">
        <f t="shared" si="6"/>
        <v> BBS 18 </v>
      </c>
      <c r="B99" s="3" t="str">
        <f t="shared" si="7"/>
        <v>I</v>
      </c>
      <c r="C99" s="31">
        <f t="shared" si="8"/>
        <v>42363.478000000003</v>
      </c>
      <c r="D99" s="15" t="str">
        <f t="shared" si="9"/>
        <v>vis</v>
      </c>
      <c r="E99" s="43">
        <f>VLOOKUP(C99,Active!C$21:E$972,3,FALSE)</f>
        <v>2107.0072228765766</v>
      </c>
      <c r="F99" s="3" t="s">
        <v>106</v>
      </c>
      <c r="G99" s="15" t="str">
        <f t="shared" si="10"/>
        <v>42363.478</v>
      </c>
      <c r="H99" s="31">
        <f t="shared" si="11"/>
        <v>20346</v>
      </c>
      <c r="I99" s="44" t="s">
        <v>332</v>
      </c>
      <c r="J99" s="45" t="s">
        <v>333</v>
      </c>
      <c r="K99" s="44">
        <v>20346</v>
      </c>
      <c r="L99" s="44" t="s">
        <v>256</v>
      </c>
      <c r="M99" s="45" t="s">
        <v>109</v>
      </c>
      <c r="N99" s="45"/>
      <c r="O99" s="46" t="s">
        <v>137</v>
      </c>
      <c r="P99" s="46" t="s">
        <v>327</v>
      </c>
    </row>
    <row r="100" spans="1:16" ht="12.75" customHeight="1" thickBot="1">
      <c r="A100" s="31" t="str">
        <f t="shared" si="6"/>
        <v> BBS 18 </v>
      </c>
      <c r="B100" s="3" t="str">
        <f t="shared" si="7"/>
        <v>II</v>
      </c>
      <c r="C100" s="31">
        <f t="shared" si="8"/>
        <v>42365.349000000002</v>
      </c>
      <c r="D100" s="15" t="str">
        <f t="shared" si="9"/>
        <v>vis</v>
      </c>
      <c r="E100" s="43">
        <f>VLOOKUP(C100,Active!C$21:E$972,3,FALSE)</f>
        <v>2112.4970954436922</v>
      </c>
      <c r="F100" s="3" t="s">
        <v>106</v>
      </c>
      <c r="G100" s="15" t="str">
        <f t="shared" si="10"/>
        <v>42365.349</v>
      </c>
      <c r="H100" s="31">
        <f t="shared" si="11"/>
        <v>20351.5</v>
      </c>
      <c r="I100" s="44" t="s">
        <v>334</v>
      </c>
      <c r="J100" s="45" t="s">
        <v>335</v>
      </c>
      <c r="K100" s="44">
        <v>20351.5</v>
      </c>
      <c r="L100" s="44" t="s">
        <v>230</v>
      </c>
      <c r="M100" s="45" t="s">
        <v>109</v>
      </c>
      <c r="N100" s="45"/>
      <c r="O100" s="46" t="s">
        <v>124</v>
      </c>
      <c r="P100" s="46" t="s">
        <v>327</v>
      </c>
    </row>
    <row r="101" spans="1:16" ht="12.75" customHeight="1" thickBot="1">
      <c r="A101" s="31" t="str">
        <f t="shared" si="6"/>
        <v> BBS 18 </v>
      </c>
      <c r="B101" s="3" t="str">
        <f t="shared" si="7"/>
        <v>II</v>
      </c>
      <c r="C101" s="31">
        <f t="shared" si="8"/>
        <v>42365.358</v>
      </c>
      <c r="D101" s="15" t="str">
        <f t="shared" si="9"/>
        <v>vis</v>
      </c>
      <c r="E101" s="43">
        <f>VLOOKUP(C101,Active!C$21:E$972,3,FALSE)</f>
        <v>2112.5235031684883</v>
      </c>
      <c r="F101" s="3" t="s">
        <v>106</v>
      </c>
      <c r="G101" s="15" t="str">
        <f t="shared" si="10"/>
        <v>42365.358</v>
      </c>
      <c r="H101" s="31">
        <f t="shared" si="11"/>
        <v>20351.5</v>
      </c>
      <c r="I101" s="44" t="s">
        <v>336</v>
      </c>
      <c r="J101" s="45" t="s">
        <v>337</v>
      </c>
      <c r="K101" s="44">
        <v>20351.5</v>
      </c>
      <c r="L101" s="44" t="s">
        <v>184</v>
      </c>
      <c r="M101" s="45" t="s">
        <v>109</v>
      </c>
      <c r="N101" s="45"/>
      <c r="O101" s="46" t="s">
        <v>137</v>
      </c>
      <c r="P101" s="46" t="s">
        <v>327</v>
      </c>
    </row>
    <row r="102" spans="1:16" ht="12.75" customHeight="1" thickBot="1">
      <c r="A102" s="31" t="str">
        <f t="shared" si="6"/>
        <v> BBS 18 </v>
      </c>
      <c r="B102" s="3" t="str">
        <f t="shared" si="7"/>
        <v>I</v>
      </c>
      <c r="C102" s="31">
        <f t="shared" si="8"/>
        <v>42365.527000000002</v>
      </c>
      <c r="D102" s="15" t="str">
        <f t="shared" si="9"/>
        <v>vis</v>
      </c>
      <c r="E102" s="43">
        <f>VLOOKUP(C102,Active!C$21:E$972,3,FALSE)</f>
        <v>2113.0193815564371</v>
      </c>
      <c r="F102" s="3" t="s">
        <v>106</v>
      </c>
      <c r="G102" s="15" t="str">
        <f t="shared" si="10"/>
        <v>42365.527</v>
      </c>
      <c r="H102" s="31">
        <f t="shared" si="11"/>
        <v>20352</v>
      </c>
      <c r="I102" s="44" t="s">
        <v>338</v>
      </c>
      <c r="J102" s="45" t="s">
        <v>339</v>
      </c>
      <c r="K102" s="44">
        <v>20352</v>
      </c>
      <c r="L102" s="44" t="s">
        <v>177</v>
      </c>
      <c r="M102" s="45" t="s">
        <v>109</v>
      </c>
      <c r="N102" s="45"/>
      <c r="O102" s="46" t="s">
        <v>137</v>
      </c>
      <c r="P102" s="46" t="s">
        <v>327</v>
      </c>
    </row>
    <row r="103" spans="1:16" ht="12.75" customHeight="1" thickBot="1">
      <c r="A103" s="31" t="str">
        <f t="shared" si="6"/>
        <v> BBS 18 </v>
      </c>
      <c r="B103" s="3" t="str">
        <f t="shared" si="7"/>
        <v>II</v>
      </c>
      <c r="C103" s="31">
        <f t="shared" si="8"/>
        <v>42367.402999999998</v>
      </c>
      <c r="D103" s="15" t="str">
        <f t="shared" si="9"/>
        <v>vis</v>
      </c>
      <c r="E103" s="43">
        <f>VLOOKUP(C103,Active!C$21:E$972,3,FALSE)</f>
        <v>2118.5239250817681</v>
      </c>
      <c r="F103" s="3" t="s">
        <v>106</v>
      </c>
      <c r="G103" s="15" t="str">
        <f t="shared" si="10"/>
        <v>42367.403</v>
      </c>
      <c r="H103" s="31">
        <f t="shared" si="11"/>
        <v>20357.5</v>
      </c>
      <c r="I103" s="44" t="s">
        <v>340</v>
      </c>
      <c r="J103" s="45" t="s">
        <v>341</v>
      </c>
      <c r="K103" s="44">
        <v>20357.5</v>
      </c>
      <c r="L103" s="44" t="s">
        <v>197</v>
      </c>
      <c r="M103" s="45" t="s">
        <v>109</v>
      </c>
      <c r="N103" s="45"/>
      <c r="O103" s="46" t="s">
        <v>137</v>
      </c>
      <c r="P103" s="46" t="s">
        <v>327</v>
      </c>
    </row>
    <row r="104" spans="1:16" ht="12.75" customHeight="1" thickBot="1">
      <c r="A104" s="31" t="str">
        <f t="shared" si="6"/>
        <v> BBS 18 </v>
      </c>
      <c r="B104" s="3" t="str">
        <f t="shared" si="7"/>
        <v>I</v>
      </c>
      <c r="C104" s="31">
        <f t="shared" si="8"/>
        <v>42373.358999999997</v>
      </c>
      <c r="D104" s="15" t="str">
        <f t="shared" si="9"/>
        <v>vis</v>
      </c>
      <c r="E104" s="43">
        <f>VLOOKUP(C104,Active!C$21:E$972,3,FALSE)</f>
        <v>2135.9999705172281</v>
      </c>
      <c r="F104" s="3" t="s">
        <v>106</v>
      </c>
      <c r="G104" s="15" t="str">
        <f t="shared" si="10"/>
        <v>42373.359</v>
      </c>
      <c r="H104" s="31">
        <f t="shared" si="11"/>
        <v>20375</v>
      </c>
      <c r="I104" s="44" t="s">
        <v>342</v>
      </c>
      <c r="J104" s="45" t="s">
        <v>343</v>
      </c>
      <c r="K104" s="44">
        <v>20375</v>
      </c>
      <c r="L104" s="44" t="s">
        <v>157</v>
      </c>
      <c r="M104" s="45" t="s">
        <v>109</v>
      </c>
      <c r="N104" s="45"/>
      <c r="O104" s="46" t="s">
        <v>137</v>
      </c>
      <c r="P104" s="46" t="s">
        <v>327</v>
      </c>
    </row>
    <row r="105" spans="1:16" ht="12.75" customHeight="1" thickBot="1">
      <c r="A105" s="31" t="str">
        <f t="shared" si="6"/>
        <v> BBS 19 </v>
      </c>
      <c r="B105" s="3" t="str">
        <f t="shared" si="7"/>
        <v>I</v>
      </c>
      <c r="C105" s="31">
        <f t="shared" si="8"/>
        <v>42384.264999999999</v>
      </c>
      <c r="D105" s="15" t="str">
        <f t="shared" si="9"/>
        <v>vis</v>
      </c>
      <c r="E105" s="43">
        <f>VLOOKUP(C105,Active!C$21:E$972,3,FALSE)</f>
        <v>2168.0002645936593</v>
      </c>
      <c r="F105" s="3" t="s">
        <v>106</v>
      </c>
      <c r="G105" s="15" t="str">
        <f t="shared" si="10"/>
        <v>42384.265</v>
      </c>
      <c r="H105" s="31">
        <f t="shared" si="11"/>
        <v>20407</v>
      </c>
      <c r="I105" s="44" t="s">
        <v>344</v>
      </c>
      <c r="J105" s="45" t="s">
        <v>345</v>
      </c>
      <c r="K105" s="44">
        <v>20407</v>
      </c>
      <c r="L105" s="44" t="s">
        <v>157</v>
      </c>
      <c r="M105" s="45" t="s">
        <v>109</v>
      </c>
      <c r="N105" s="45"/>
      <c r="O105" s="46" t="s">
        <v>137</v>
      </c>
      <c r="P105" s="46" t="s">
        <v>346</v>
      </c>
    </row>
    <row r="106" spans="1:16" ht="12.75" customHeight="1" thickBot="1">
      <c r="A106" s="31" t="str">
        <f t="shared" si="6"/>
        <v> BBS 19 </v>
      </c>
      <c r="B106" s="3" t="str">
        <f t="shared" si="7"/>
        <v>I</v>
      </c>
      <c r="C106" s="31">
        <f t="shared" si="8"/>
        <v>42385.273999999998</v>
      </c>
      <c r="D106" s="15" t="str">
        <f t="shared" si="9"/>
        <v>vis</v>
      </c>
      <c r="E106" s="43">
        <f>VLOOKUP(C106,Active!C$21:E$972,3,FALSE)</f>
        <v>2170.9608639630937</v>
      </c>
      <c r="F106" s="3" t="s">
        <v>106</v>
      </c>
      <c r="G106" s="15" t="str">
        <f t="shared" si="10"/>
        <v>42385.274</v>
      </c>
      <c r="H106" s="31">
        <f t="shared" si="11"/>
        <v>20410</v>
      </c>
      <c r="I106" s="44" t="s">
        <v>347</v>
      </c>
      <c r="J106" s="45" t="s">
        <v>348</v>
      </c>
      <c r="K106" s="44">
        <v>20410</v>
      </c>
      <c r="L106" s="44" t="s">
        <v>349</v>
      </c>
      <c r="M106" s="45" t="s">
        <v>109</v>
      </c>
      <c r="N106" s="45"/>
      <c r="O106" s="46" t="s">
        <v>124</v>
      </c>
      <c r="P106" s="46" t="s">
        <v>346</v>
      </c>
    </row>
    <row r="107" spans="1:16" ht="13.5" thickBot="1">
      <c r="A107" s="31" t="str">
        <f t="shared" si="6"/>
        <v> BBS 19 </v>
      </c>
      <c r="B107" s="3" t="str">
        <f t="shared" si="7"/>
        <v>I</v>
      </c>
      <c r="C107" s="31">
        <f t="shared" si="8"/>
        <v>42385.281000000003</v>
      </c>
      <c r="D107" s="15" t="str">
        <f t="shared" si="9"/>
        <v>vis</v>
      </c>
      <c r="E107" s="43">
        <f>VLOOKUP(C107,Active!C$21:E$972,3,FALSE)</f>
        <v>2170.9814033046209</v>
      </c>
      <c r="F107" s="3" t="s">
        <v>106</v>
      </c>
      <c r="G107" s="15" t="str">
        <f t="shared" si="10"/>
        <v>42385.281</v>
      </c>
      <c r="H107" s="31">
        <f t="shared" si="11"/>
        <v>20410</v>
      </c>
      <c r="I107" s="44" t="s">
        <v>350</v>
      </c>
      <c r="J107" s="45" t="s">
        <v>351</v>
      </c>
      <c r="K107" s="44">
        <v>20410</v>
      </c>
      <c r="L107" s="44" t="s">
        <v>352</v>
      </c>
      <c r="M107" s="45" t="s">
        <v>109</v>
      </c>
      <c r="N107" s="45"/>
      <c r="O107" s="46" t="s">
        <v>137</v>
      </c>
      <c r="P107" s="46" t="s">
        <v>346</v>
      </c>
    </row>
    <row r="108" spans="1:16" ht="13.5" thickBot="1">
      <c r="A108" s="31" t="str">
        <f t="shared" si="6"/>
        <v> BBS 19 </v>
      </c>
      <c r="B108" s="3" t="str">
        <f t="shared" si="7"/>
        <v>II</v>
      </c>
      <c r="C108" s="31">
        <f t="shared" si="8"/>
        <v>42395.345999999998</v>
      </c>
      <c r="D108" s="15" t="str">
        <f t="shared" si="9"/>
        <v>vis</v>
      </c>
      <c r="E108" s="43">
        <f>VLOOKUP(C108,Active!C$21:E$972,3,FALSE)</f>
        <v>2200.5140422078894</v>
      </c>
      <c r="F108" s="3" t="s">
        <v>106</v>
      </c>
      <c r="G108" s="15" t="str">
        <f t="shared" si="10"/>
        <v>42395.346</v>
      </c>
      <c r="H108" s="31">
        <f t="shared" si="11"/>
        <v>20439.5</v>
      </c>
      <c r="I108" s="44" t="s">
        <v>353</v>
      </c>
      <c r="J108" s="45" t="s">
        <v>354</v>
      </c>
      <c r="K108" s="44">
        <v>20439.5</v>
      </c>
      <c r="L108" s="44" t="s">
        <v>200</v>
      </c>
      <c r="M108" s="45" t="s">
        <v>109</v>
      </c>
      <c r="N108" s="45"/>
      <c r="O108" s="46" t="s">
        <v>137</v>
      </c>
      <c r="P108" s="46" t="s">
        <v>346</v>
      </c>
    </row>
    <row r="109" spans="1:16" ht="13.5" thickBot="1">
      <c r="A109" s="31" t="str">
        <f t="shared" si="6"/>
        <v> BBS 19 </v>
      </c>
      <c r="B109" s="3" t="str">
        <f t="shared" si="7"/>
        <v>II</v>
      </c>
      <c r="C109" s="31">
        <f t="shared" si="8"/>
        <v>42396.366999999998</v>
      </c>
      <c r="D109" s="15" t="str">
        <f t="shared" si="9"/>
        <v>vis</v>
      </c>
      <c r="E109" s="43">
        <f>VLOOKUP(C109,Active!C$21:E$972,3,FALSE)</f>
        <v>2203.5098518770669</v>
      </c>
      <c r="F109" s="3" t="s">
        <v>106</v>
      </c>
      <c r="G109" s="15" t="str">
        <f t="shared" si="10"/>
        <v>42396.367</v>
      </c>
      <c r="H109" s="31">
        <f t="shared" si="11"/>
        <v>20442.5</v>
      </c>
      <c r="I109" s="44" t="s">
        <v>355</v>
      </c>
      <c r="J109" s="45" t="s">
        <v>356</v>
      </c>
      <c r="K109" s="44">
        <v>20442.5</v>
      </c>
      <c r="L109" s="44" t="s">
        <v>238</v>
      </c>
      <c r="M109" s="45" t="s">
        <v>109</v>
      </c>
      <c r="N109" s="45"/>
      <c r="O109" s="46" t="s">
        <v>137</v>
      </c>
      <c r="P109" s="46" t="s">
        <v>346</v>
      </c>
    </row>
    <row r="110" spans="1:16" ht="13.5" thickBot="1">
      <c r="A110" s="31" t="str">
        <f t="shared" si="6"/>
        <v> BBS 19 </v>
      </c>
      <c r="B110" s="3" t="str">
        <f t="shared" si="7"/>
        <v>I</v>
      </c>
      <c r="C110" s="31">
        <f t="shared" si="8"/>
        <v>42398.237999999998</v>
      </c>
      <c r="D110" s="15" t="str">
        <f t="shared" si="9"/>
        <v>vis</v>
      </c>
      <c r="E110" s="43">
        <f>VLOOKUP(C110,Active!C$21:E$972,3,FALSE)</f>
        <v>2208.9997244441824</v>
      </c>
      <c r="F110" s="3" t="s">
        <v>106</v>
      </c>
      <c r="G110" s="15" t="str">
        <f t="shared" si="10"/>
        <v>42398.238</v>
      </c>
      <c r="H110" s="31">
        <f t="shared" si="11"/>
        <v>20448</v>
      </c>
      <c r="I110" s="44" t="s">
        <v>357</v>
      </c>
      <c r="J110" s="45" t="s">
        <v>358</v>
      </c>
      <c r="K110" s="44">
        <v>20448</v>
      </c>
      <c r="L110" s="44" t="s">
        <v>157</v>
      </c>
      <c r="M110" s="45" t="s">
        <v>109</v>
      </c>
      <c r="N110" s="45"/>
      <c r="O110" s="46" t="s">
        <v>137</v>
      </c>
      <c r="P110" s="46" t="s">
        <v>346</v>
      </c>
    </row>
    <row r="111" spans="1:16" ht="13.5" thickBot="1">
      <c r="A111" s="31" t="str">
        <f t="shared" si="6"/>
        <v> BBS 19 </v>
      </c>
      <c r="B111" s="3" t="str">
        <f t="shared" si="7"/>
        <v>I</v>
      </c>
      <c r="C111" s="31">
        <f t="shared" si="8"/>
        <v>42402.322</v>
      </c>
      <c r="D111" s="15" t="str">
        <f t="shared" si="9"/>
        <v>vis</v>
      </c>
      <c r="E111" s="43">
        <f>VLOOKUP(C111,Active!C$21:E$972,3,FALSE)</f>
        <v>2220.9829631208918</v>
      </c>
      <c r="F111" s="3" t="s">
        <v>106</v>
      </c>
      <c r="G111" s="15" t="str">
        <f t="shared" si="10"/>
        <v>42402.322</v>
      </c>
      <c r="H111" s="31">
        <f t="shared" si="11"/>
        <v>20460</v>
      </c>
      <c r="I111" s="44" t="s">
        <v>359</v>
      </c>
      <c r="J111" s="45" t="s">
        <v>360</v>
      </c>
      <c r="K111" s="44">
        <v>20460</v>
      </c>
      <c r="L111" s="44" t="s">
        <v>361</v>
      </c>
      <c r="M111" s="45" t="s">
        <v>109</v>
      </c>
      <c r="N111" s="45"/>
      <c r="O111" s="46" t="s">
        <v>124</v>
      </c>
      <c r="P111" s="46" t="s">
        <v>346</v>
      </c>
    </row>
    <row r="112" spans="1:16" ht="13.5" thickBot="1">
      <c r="A112" s="31" t="str">
        <f t="shared" si="6"/>
        <v> BBS 19 </v>
      </c>
      <c r="B112" s="3" t="str">
        <f t="shared" si="7"/>
        <v>I</v>
      </c>
      <c r="C112" s="31">
        <f t="shared" si="8"/>
        <v>42402.326999999997</v>
      </c>
      <c r="D112" s="15" t="str">
        <f t="shared" si="9"/>
        <v>vis</v>
      </c>
      <c r="E112" s="43">
        <f>VLOOKUP(C112,Active!C$21:E$972,3,FALSE)</f>
        <v>2220.9976340791072</v>
      </c>
      <c r="F112" s="3" t="s">
        <v>106</v>
      </c>
      <c r="G112" s="15" t="str">
        <f t="shared" si="10"/>
        <v>42402.327</v>
      </c>
      <c r="H112" s="31">
        <f t="shared" si="11"/>
        <v>20460</v>
      </c>
      <c r="I112" s="44" t="s">
        <v>362</v>
      </c>
      <c r="J112" s="45" t="s">
        <v>363</v>
      </c>
      <c r="K112" s="44">
        <v>20460</v>
      </c>
      <c r="L112" s="44" t="s">
        <v>157</v>
      </c>
      <c r="M112" s="45" t="s">
        <v>109</v>
      </c>
      <c r="N112" s="45"/>
      <c r="O112" s="46" t="s">
        <v>137</v>
      </c>
      <c r="P112" s="46" t="s">
        <v>346</v>
      </c>
    </row>
    <row r="113" spans="1:16" ht="13.5" thickBot="1">
      <c r="A113" s="31" t="str">
        <f t="shared" si="6"/>
        <v> BBS 19 </v>
      </c>
      <c r="B113" s="3" t="str">
        <f t="shared" si="7"/>
        <v>I</v>
      </c>
      <c r="C113" s="31">
        <f t="shared" si="8"/>
        <v>42403.360000000001</v>
      </c>
      <c r="D113" s="15" t="str">
        <f t="shared" si="9"/>
        <v>vis</v>
      </c>
      <c r="E113" s="43">
        <f>VLOOKUP(C113,Active!C$21:E$972,3,FALSE)</f>
        <v>2224.0286540480274</v>
      </c>
      <c r="F113" s="3" t="s">
        <v>106</v>
      </c>
      <c r="G113" s="15" t="str">
        <f t="shared" si="10"/>
        <v>42403.360</v>
      </c>
      <c r="H113" s="31">
        <f t="shared" si="11"/>
        <v>20463</v>
      </c>
      <c r="I113" s="44" t="s">
        <v>364</v>
      </c>
      <c r="J113" s="45" t="s">
        <v>365</v>
      </c>
      <c r="K113" s="44">
        <v>20463</v>
      </c>
      <c r="L113" s="44" t="s">
        <v>243</v>
      </c>
      <c r="M113" s="45" t="s">
        <v>109</v>
      </c>
      <c r="N113" s="45"/>
      <c r="O113" s="46" t="s">
        <v>137</v>
      </c>
      <c r="P113" s="46" t="s">
        <v>346</v>
      </c>
    </row>
    <row r="114" spans="1:16" ht="13.5" thickBot="1">
      <c r="A114" s="31" t="str">
        <f t="shared" si="6"/>
        <v> BBS 19 </v>
      </c>
      <c r="B114" s="3" t="str">
        <f t="shared" si="7"/>
        <v>II</v>
      </c>
      <c r="C114" s="31">
        <f t="shared" si="8"/>
        <v>42404.207999999999</v>
      </c>
      <c r="D114" s="15" t="str">
        <f t="shared" si="9"/>
        <v>vis</v>
      </c>
      <c r="E114" s="43">
        <f>VLOOKUP(C114,Active!C$21:E$972,3,FALSE)</f>
        <v>2226.5168485626755</v>
      </c>
      <c r="F114" s="3" t="s">
        <v>106</v>
      </c>
      <c r="G114" s="15" t="str">
        <f t="shared" si="10"/>
        <v>42404.208</v>
      </c>
      <c r="H114" s="31">
        <f t="shared" si="11"/>
        <v>20465.5</v>
      </c>
      <c r="I114" s="44" t="s">
        <v>366</v>
      </c>
      <c r="J114" s="45" t="s">
        <v>367</v>
      </c>
      <c r="K114" s="44">
        <v>20465.5</v>
      </c>
      <c r="L114" s="44" t="s">
        <v>145</v>
      </c>
      <c r="M114" s="45" t="s">
        <v>109</v>
      </c>
      <c r="N114" s="45"/>
      <c r="O114" s="46" t="s">
        <v>137</v>
      </c>
      <c r="P114" s="46" t="s">
        <v>346</v>
      </c>
    </row>
    <row r="115" spans="1:16" ht="13.5" thickBot="1">
      <c r="A115" s="31" t="str">
        <f t="shared" si="6"/>
        <v> BBS 19 </v>
      </c>
      <c r="B115" s="3" t="str">
        <f t="shared" si="7"/>
        <v>I</v>
      </c>
      <c r="C115" s="31">
        <f t="shared" si="8"/>
        <v>42404.385999999999</v>
      </c>
      <c r="D115" s="15" t="str">
        <f t="shared" si="9"/>
        <v>vis</v>
      </c>
      <c r="E115" s="43">
        <f>VLOOKUP(C115,Active!C$21:E$972,3,FALSE)</f>
        <v>2227.0391346754204</v>
      </c>
      <c r="F115" s="3" t="s">
        <v>106</v>
      </c>
      <c r="G115" s="15" t="str">
        <f t="shared" si="10"/>
        <v>42404.386</v>
      </c>
      <c r="H115" s="31">
        <f t="shared" si="11"/>
        <v>20466</v>
      </c>
      <c r="I115" s="44" t="s">
        <v>368</v>
      </c>
      <c r="J115" s="45" t="s">
        <v>369</v>
      </c>
      <c r="K115" s="44">
        <v>20466</v>
      </c>
      <c r="L115" s="44" t="s">
        <v>370</v>
      </c>
      <c r="M115" s="45" t="s">
        <v>109</v>
      </c>
      <c r="N115" s="45"/>
      <c r="O115" s="46" t="s">
        <v>137</v>
      </c>
      <c r="P115" s="46" t="s">
        <v>346</v>
      </c>
    </row>
    <row r="116" spans="1:16" ht="13.5" thickBot="1">
      <c r="A116" s="31" t="str">
        <f t="shared" si="6"/>
        <v> BBS 19 </v>
      </c>
      <c r="B116" s="3" t="str">
        <f t="shared" si="7"/>
        <v>II</v>
      </c>
      <c r="C116" s="31">
        <f t="shared" si="8"/>
        <v>42405.232000000004</v>
      </c>
      <c r="D116" s="15" t="str">
        <f t="shared" si="9"/>
        <v>vis</v>
      </c>
      <c r="E116" s="43">
        <f>VLOOKUP(C116,Active!C$21:E$972,3,FALSE)</f>
        <v>2229.521460806799</v>
      </c>
      <c r="F116" s="3" t="s">
        <v>106</v>
      </c>
      <c r="G116" s="15" t="str">
        <f t="shared" si="10"/>
        <v>42405.232</v>
      </c>
      <c r="H116" s="31">
        <f t="shared" si="11"/>
        <v>20468.5</v>
      </c>
      <c r="I116" s="44" t="s">
        <v>371</v>
      </c>
      <c r="J116" s="45" t="s">
        <v>372</v>
      </c>
      <c r="K116" s="44">
        <v>20468.5</v>
      </c>
      <c r="L116" s="44" t="s">
        <v>184</v>
      </c>
      <c r="M116" s="45" t="s">
        <v>109</v>
      </c>
      <c r="N116" s="45"/>
      <c r="O116" s="46" t="s">
        <v>137</v>
      </c>
      <c r="P116" s="46" t="s">
        <v>346</v>
      </c>
    </row>
    <row r="117" spans="1:16" ht="13.5" thickBot="1">
      <c r="A117" s="31" t="str">
        <f t="shared" si="6"/>
        <v> BBS 19 </v>
      </c>
      <c r="B117" s="3" t="str">
        <f t="shared" si="7"/>
        <v>II</v>
      </c>
      <c r="C117" s="31">
        <f t="shared" si="8"/>
        <v>42408.290999999997</v>
      </c>
      <c r="D117" s="15" t="str">
        <f t="shared" si="9"/>
        <v>vis</v>
      </c>
      <c r="E117" s="43">
        <f>VLOOKUP(C117,Active!C$21:E$972,3,FALSE)</f>
        <v>2238.4971530477292</v>
      </c>
      <c r="F117" s="3" t="s">
        <v>106</v>
      </c>
      <c r="G117" s="15" t="str">
        <f t="shared" si="10"/>
        <v>42408.291</v>
      </c>
      <c r="H117" s="31">
        <f t="shared" si="11"/>
        <v>20477.5</v>
      </c>
      <c r="I117" s="44" t="s">
        <v>373</v>
      </c>
      <c r="J117" s="45" t="s">
        <v>374</v>
      </c>
      <c r="K117" s="44">
        <v>20477.5</v>
      </c>
      <c r="L117" s="44" t="s">
        <v>230</v>
      </c>
      <c r="M117" s="45" t="s">
        <v>109</v>
      </c>
      <c r="N117" s="45"/>
      <c r="O117" s="46" t="s">
        <v>137</v>
      </c>
      <c r="P117" s="46" t="s">
        <v>346</v>
      </c>
    </row>
    <row r="118" spans="1:16" ht="13.5" thickBot="1">
      <c r="A118" s="31" t="str">
        <f t="shared" si="6"/>
        <v> BBS 20 </v>
      </c>
      <c r="B118" s="3" t="str">
        <f t="shared" si="7"/>
        <v>I</v>
      </c>
      <c r="C118" s="31">
        <f t="shared" si="8"/>
        <v>42414.254999999997</v>
      </c>
      <c r="D118" s="15" t="str">
        <f t="shared" si="9"/>
        <v>vis</v>
      </c>
      <c r="E118" s="43">
        <f>VLOOKUP(C118,Active!C$21:E$972,3,FALSE)</f>
        <v>2255.9966720163507</v>
      </c>
      <c r="F118" s="3" t="s">
        <v>106</v>
      </c>
      <c r="G118" s="15" t="str">
        <f t="shared" si="10"/>
        <v>42414.255</v>
      </c>
      <c r="H118" s="31">
        <f t="shared" si="11"/>
        <v>20495</v>
      </c>
      <c r="I118" s="44" t="s">
        <v>375</v>
      </c>
      <c r="J118" s="45" t="s">
        <v>376</v>
      </c>
      <c r="K118" s="44">
        <v>20495</v>
      </c>
      <c r="L118" s="44" t="s">
        <v>230</v>
      </c>
      <c r="M118" s="45" t="s">
        <v>109</v>
      </c>
      <c r="N118" s="45"/>
      <c r="O118" s="46" t="s">
        <v>137</v>
      </c>
      <c r="P118" s="46" t="s">
        <v>377</v>
      </c>
    </row>
    <row r="119" spans="1:16" ht="13.5" thickBot="1">
      <c r="A119" s="31" t="str">
        <f t="shared" si="6"/>
        <v> BBS 20 </v>
      </c>
      <c r="B119" s="3" t="str">
        <f t="shared" si="7"/>
        <v>I</v>
      </c>
      <c r="C119" s="31">
        <f t="shared" si="8"/>
        <v>42417.313999999998</v>
      </c>
      <c r="D119" s="15" t="str">
        <f t="shared" si="9"/>
        <v>vis</v>
      </c>
      <c r="E119" s="43">
        <f>VLOOKUP(C119,Active!C$21:E$972,3,FALSE)</f>
        <v>2264.9723642573017</v>
      </c>
      <c r="F119" s="3" t="s">
        <v>106</v>
      </c>
      <c r="G119" s="15" t="str">
        <f t="shared" si="10"/>
        <v>42417.314</v>
      </c>
      <c r="H119" s="31">
        <f t="shared" si="11"/>
        <v>20504</v>
      </c>
      <c r="I119" s="44" t="s">
        <v>378</v>
      </c>
      <c r="J119" s="45" t="s">
        <v>379</v>
      </c>
      <c r="K119" s="44">
        <v>20504</v>
      </c>
      <c r="L119" s="44" t="s">
        <v>380</v>
      </c>
      <c r="M119" s="45" t="s">
        <v>109</v>
      </c>
      <c r="N119" s="45"/>
      <c r="O119" s="46" t="s">
        <v>137</v>
      </c>
      <c r="P119" s="46" t="s">
        <v>377</v>
      </c>
    </row>
    <row r="120" spans="1:16" ht="13.5" thickBot="1">
      <c r="A120" s="31" t="str">
        <f t="shared" si="6"/>
        <v> BBS 20 </v>
      </c>
      <c r="B120" s="3" t="str">
        <f t="shared" si="7"/>
        <v>II</v>
      </c>
      <c r="C120" s="31">
        <f t="shared" si="8"/>
        <v>42423.288999999997</v>
      </c>
      <c r="D120" s="15" t="str">
        <f t="shared" si="9"/>
        <v>vis</v>
      </c>
      <c r="E120" s="43">
        <f>VLOOKUP(C120,Active!C$21:E$972,3,FALSE)</f>
        <v>2282.5041593340102</v>
      </c>
      <c r="F120" s="3" t="s">
        <v>106</v>
      </c>
      <c r="G120" s="15" t="str">
        <f t="shared" si="10"/>
        <v>42423.289</v>
      </c>
      <c r="H120" s="31">
        <f t="shared" si="11"/>
        <v>20521.5</v>
      </c>
      <c r="I120" s="44" t="s">
        <v>381</v>
      </c>
      <c r="J120" s="45" t="s">
        <v>382</v>
      </c>
      <c r="K120" s="44">
        <v>20521.5</v>
      </c>
      <c r="L120" s="44" t="s">
        <v>181</v>
      </c>
      <c r="M120" s="45" t="s">
        <v>109</v>
      </c>
      <c r="N120" s="45"/>
      <c r="O120" s="46" t="s">
        <v>137</v>
      </c>
      <c r="P120" s="46" t="s">
        <v>377</v>
      </c>
    </row>
    <row r="121" spans="1:16" ht="13.5" thickBot="1">
      <c r="A121" s="31" t="str">
        <f t="shared" si="6"/>
        <v> BBS 20 </v>
      </c>
      <c r="B121" s="3" t="str">
        <f t="shared" si="7"/>
        <v>II</v>
      </c>
      <c r="C121" s="31">
        <f t="shared" si="8"/>
        <v>42424.313999999998</v>
      </c>
      <c r="D121" s="15" t="str">
        <f t="shared" si="9"/>
        <v>vis</v>
      </c>
      <c r="E121" s="43">
        <f>VLOOKUP(C121,Active!C$21:E$972,3,FALSE)</f>
        <v>2285.5117057697689</v>
      </c>
      <c r="F121" s="3" t="s">
        <v>106</v>
      </c>
      <c r="G121" s="15" t="str">
        <f t="shared" si="10"/>
        <v>42424.314</v>
      </c>
      <c r="H121" s="31">
        <f t="shared" si="11"/>
        <v>20524.5</v>
      </c>
      <c r="I121" s="44" t="s">
        <v>383</v>
      </c>
      <c r="J121" s="45" t="s">
        <v>384</v>
      </c>
      <c r="K121" s="44">
        <v>20524.5</v>
      </c>
      <c r="L121" s="44" t="s">
        <v>238</v>
      </c>
      <c r="M121" s="45" t="s">
        <v>109</v>
      </c>
      <c r="N121" s="45"/>
      <c r="O121" s="46" t="s">
        <v>137</v>
      </c>
      <c r="P121" s="46" t="s">
        <v>377</v>
      </c>
    </row>
    <row r="122" spans="1:16" ht="13.5" thickBot="1">
      <c r="A122" s="31" t="str">
        <f t="shared" si="6"/>
        <v> BBS 20 </v>
      </c>
      <c r="B122" s="3" t="str">
        <f t="shared" si="7"/>
        <v>II</v>
      </c>
      <c r="C122" s="31">
        <f t="shared" si="8"/>
        <v>42435.218000000001</v>
      </c>
      <c r="D122" s="15" t="str">
        <f t="shared" si="9"/>
        <v>vis</v>
      </c>
      <c r="E122" s="43">
        <f>VLOOKUP(C122,Active!C$21:E$972,3,FALSE)</f>
        <v>2317.5061314629097</v>
      </c>
      <c r="F122" s="3" t="s">
        <v>106</v>
      </c>
      <c r="G122" s="15" t="str">
        <f t="shared" si="10"/>
        <v>42435.218</v>
      </c>
      <c r="H122" s="31">
        <f t="shared" si="11"/>
        <v>20556.5</v>
      </c>
      <c r="I122" s="44" t="s">
        <v>385</v>
      </c>
      <c r="J122" s="45" t="s">
        <v>386</v>
      </c>
      <c r="K122" s="44">
        <v>20556.5</v>
      </c>
      <c r="L122" s="44" t="s">
        <v>181</v>
      </c>
      <c r="M122" s="45" t="s">
        <v>109</v>
      </c>
      <c r="N122" s="45"/>
      <c r="O122" s="46" t="s">
        <v>137</v>
      </c>
      <c r="P122" s="46" t="s">
        <v>377</v>
      </c>
    </row>
    <row r="123" spans="1:16" ht="13.5" thickBot="1">
      <c r="A123" s="31" t="str">
        <f t="shared" si="6"/>
        <v> BBS 21 </v>
      </c>
      <c r="B123" s="3" t="str">
        <f t="shared" si="7"/>
        <v>II</v>
      </c>
      <c r="C123" s="31">
        <f t="shared" si="8"/>
        <v>42452.254999999997</v>
      </c>
      <c r="D123" s="15" t="str">
        <f t="shared" si="9"/>
        <v>vis</v>
      </c>
      <c r="E123" s="43">
        <f>VLOOKUP(C123,Active!C$21:E$972,3,FALSE)</f>
        <v>2367.4959545125994</v>
      </c>
      <c r="F123" s="3" t="s">
        <v>106</v>
      </c>
      <c r="G123" s="15" t="str">
        <f t="shared" si="10"/>
        <v>42452.255</v>
      </c>
      <c r="H123" s="31">
        <f t="shared" si="11"/>
        <v>20606.5</v>
      </c>
      <c r="I123" s="44" t="s">
        <v>387</v>
      </c>
      <c r="J123" s="45" t="s">
        <v>388</v>
      </c>
      <c r="K123" s="44">
        <v>20606.5</v>
      </c>
      <c r="L123" s="44" t="s">
        <v>230</v>
      </c>
      <c r="M123" s="45" t="s">
        <v>109</v>
      </c>
      <c r="N123" s="45"/>
      <c r="O123" s="46" t="s">
        <v>137</v>
      </c>
      <c r="P123" s="46" t="s">
        <v>389</v>
      </c>
    </row>
    <row r="124" spans="1:16" ht="13.5" thickBot="1">
      <c r="A124" s="31" t="str">
        <f t="shared" si="6"/>
        <v> BBS 23 </v>
      </c>
      <c r="B124" s="3" t="str">
        <f t="shared" si="7"/>
        <v>I</v>
      </c>
      <c r="C124" s="31">
        <f t="shared" si="8"/>
        <v>42627.605000000003</v>
      </c>
      <c r="D124" s="15" t="str">
        <f t="shared" si="9"/>
        <v>vis</v>
      </c>
      <c r="E124" s="43">
        <f>VLOOKUP(C124,Active!C$21:E$972,3,FALSE)</f>
        <v>2882.0064593999118</v>
      </c>
      <c r="F124" s="3" t="s">
        <v>106</v>
      </c>
      <c r="G124" s="15" t="str">
        <f t="shared" si="10"/>
        <v>42627.605</v>
      </c>
      <c r="H124" s="31">
        <f t="shared" si="11"/>
        <v>21121</v>
      </c>
      <c r="I124" s="44" t="s">
        <v>390</v>
      </c>
      <c r="J124" s="45" t="s">
        <v>391</v>
      </c>
      <c r="K124" s="44">
        <v>21121</v>
      </c>
      <c r="L124" s="44" t="s">
        <v>181</v>
      </c>
      <c r="M124" s="45" t="s">
        <v>109</v>
      </c>
      <c r="N124" s="45"/>
      <c r="O124" s="46" t="s">
        <v>137</v>
      </c>
      <c r="P124" s="46" t="s">
        <v>392</v>
      </c>
    </row>
    <row r="125" spans="1:16" ht="13.5" thickBot="1">
      <c r="A125" s="31" t="str">
        <f t="shared" si="6"/>
        <v> BBS 23 </v>
      </c>
      <c r="B125" s="3" t="str">
        <f t="shared" si="7"/>
        <v>I</v>
      </c>
      <c r="C125" s="31">
        <f t="shared" si="8"/>
        <v>42628.63</v>
      </c>
      <c r="D125" s="15" t="str">
        <f t="shared" si="9"/>
        <v>vis</v>
      </c>
      <c r="E125" s="43">
        <f>VLOOKUP(C125,Active!C$21:E$972,3,FALSE)</f>
        <v>2885.0140058356487</v>
      </c>
      <c r="F125" s="3" t="s">
        <v>106</v>
      </c>
      <c r="G125" s="15" t="str">
        <f t="shared" si="10"/>
        <v>42628.630</v>
      </c>
      <c r="H125" s="31">
        <f t="shared" si="11"/>
        <v>21124</v>
      </c>
      <c r="I125" s="44" t="s">
        <v>393</v>
      </c>
      <c r="J125" s="45" t="s">
        <v>394</v>
      </c>
      <c r="K125" s="44">
        <v>21124</v>
      </c>
      <c r="L125" s="44" t="s">
        <v>200</v>
      </c>
      <c r="M125" s="45" t="s">
        <v>109</v>
      </c>
      <c r="N125" s="45"/>
      <c r="O125" s="46" t="s">
        <v>137</v>
      </c>
      <c r="P125" s="46" t="s">
        <v>392</v>
      </c>
    </row>
    <row r="126" spans="1:16" ht="13.5" thickBot="1">
      <c r="A126" s="31" t="str">
        <f t="shared" si="6"/>
        <v> BBS 23 </v>
      </c>
      <c r="B126" s="3" t="str">
        <f t="shared" si="7"/>
        <v>II</v>
      </c>
      <c r="C126" s="31">
        <f t="shared" si="8"/>
        <v>42632.552000000003</v>
      </c>
      <c r="D126" s="15" t="str">
        <f t="shared" si="9"/>
        <v>vis</v>
      </c>
      <c r="E126" s="43">
        <f>VLOOKUP(C126,Active!C$21:E$972,3,FALSE)</f>
        <v>2896.5219054659369</v>
      </c>
      <c r="F126" s="3" t="s">
        <v>106</v>
      </c>
      <c r="G126" s="15" t="str">
        <f t="shared" si="10"/>
        <v>42632.552</v>
      </c>
      <c r="H126" s="31">
        <f t="shared" si="11"/>
        <v>21135.5</v>
      </c>
      <c r="I126" s="44" t="s">
        <v>395</v>
      </c>
      <c r="J126" s="45" t="s">
        <v>396</v>
      </c>
      <c r="K126" s="44">
        <v>21135.5</v>
      </c>
      <c r="L126" s="44" t="s">
        <v>184</v>
      </c>
      <c r="M126" s="45" t="s">
        <v>109</v>
      </c>
      <c r="N126" s="45"/>
      <c r="O126" s="46" t="s">
        <v>137</v>
      </c>
      <c r="P126" s="46" t="s">
        <v>392</v>
      </c>
    </row>
    <row r="127" spans="1:16" ht="13.5" thickBot="1">
      <c r="A127" s="31" t="str">
        <f t="shared" si="6"/>
        <v> BBS 23 </v>
      </c>
      <c r="B127" s="3" t="str">
        <f t="shared" si="7"/>
        <v>II</v>
      </c>
      <c r="C127" s="31">
        <f t="shared" si="8"/>
        <v>42633.565999999999</v>
      </c>
      <c r="D127" s="15" t="str">
        <f t="shared" si="9"/>
        <v>vis</v>
      </c>
      <c r="E127" s="43">
        <f>VLOOKUP(C127,Active!C$21:E$972,3,FALSE)</f>
        <v>2899.4971757935868</v>
      </c>
      <c r="F127" s="3" t="s">
        <v>106</v>
      </c>
      <c r="G127" s="15" t="str">
        <f t="shared" si="10"/>
        <v>42633.566</v>
      </c>
      <c r="H127" s="31">
        <f t="shared" si="11"/>
        <v>21138.5</v>
      </c>
      <c r="I127" s="44" t="s">
        <v>397</v>
      </c>
      <c r="J127" s="45" t="s">
        <v>398</v>
      </c>
      <c r="K127" s="44">
        <v>21138.5</v>
      </c>
      <c r="L127" s="44" t="s">
        <v>230</v>
      </c>
      <c r="M127" s="45" t="s">
        <v>109</v>
      </c>
      <c r="N127" s="45"/>
      <c r="O127" s="46" t="s">
        <v>137</v>
      </c>
      <c r="P127" s="46" t="s">
        <v>392</v>
      </c>
    </row>
    <row r="128" spans="1:16" ht="13.5" thickBot="1">
      <c r="A128" s="31" t="str">
        <f t="shared" si="6"/>
        <v> BBS 23 </v>
      </c>
      <c r="B128" s="3" t="str">
        <f t="shared" si="7"/>
        <v>II</v>
      </c>
      <c r="C128" s="31">
        <f t="shared" si="8"/>
        <v>42634.59</v>
      </c>
      <c r="D128" s="15" t="str">
        <f t="shared" si="9"/>
        <v>vis</v>
      </c>
      <c r="E128" s="43">
        <f>VLOOKUP(C128,Active!C$21:E$972,3,FALSE)</f>
        <v>2902.5017880376895</v>
      </c>
      <c r="F128" s="3" t="s">
        <v>106</v>
      </c>
      <c r="G128" s="15" t="str">
        <f t="shared" si="10"/>
        <v>42634.590</v>
      </c>
      <c r="H128" s="31">
        <f t="shared" si="11"/>
        <v>21141.5</v>
      </c>
      <c r="I128" s="44" t="s">
        <v>399</v>
      </c>
      <c r="J128" s="45" t="s">
        <v>400</v>
      </c>
      <c r="K128" s="44">
        <v>21141.5</v>
      </c>
      <c r="L128" s="44" t="s">
        <v>207</v>
      </c>
      <c r="M128" s="45" t="s">
        <v>109</v>
      </c>
      <c r="N128" s="45"/>
      <c r="O128" s="46" t="s">
        <v>137</v>
      </c>
      <c r="P128" s="46" t="s">
        <v>392</v>
      </c>
    </row>
    <row r="129" spans="1:16" ht="13.5" thickBot="1">
      <c r="A129" s="31" t="str">
        <f t="shared" si="6"/>
        <v> BBS 24 </v>
      </c>
      <c r="B129" s="3" t="str">
        <f t="shared" si="7"/>
        <v>I</v>
      </c>
      <c r="C129" s="31">
        <f t="shared" si="8"/>
        <v>42668.5</v>
      </c>
      <c r="D129" s="15" t="str">
        <f t="shared" si="9"/>
        <v>vis</v>
      </c>
      <c r="E129" s="43">
        <f>VLOOKUP(C129,Active!C$21:E$972,3,FALSE)</f>
        <v>3002.0002267073783</v>
      </c>
      <c r="F129" s="3" t="s">
        <v>106</v>
      </c>
      <c r="G129" s="15" t="str">
        <f t="shared" si="10"/>
        <v>42668.500</v>
      </c>
      <c r="H129" s="31">
        <f t="shared" si="11"/>
        <v>21241</v>
      </c>
      <c r="I129" s="44" t="s">
        <v>401</v>
      </c>
      <c r="J129" s="45" t="s">
        <v>402</v>
      </c>
      <c r="K129" s="44">
        <v>21241</v>
      </c>
      <c r="L129" s="44" t="s">
        <v>157</v>
      </c>
      <c r="M129" s="45" t="s">
        <v>109</v>
      </c>
      <c r="N129" s="45"/>
      <c r="O129" s="46" t="s">
        <v>137</v>
      </c>
      <c r="P129" s="46" t="s">
        <v>403</v>
      </c>
    </row>
    <row r="130" spans="1:16" ht="13.5" thickBot="1">
      <c r="A130" s="31" t="str">
        <f t="shared" si="6"/>
        <v> BBS 24 </v>
      </c>
      <c r="B130" s="3" t="str">
        <f t="shared" si="7"/>
        <v>I</v>
      </c>
      <c r="C130" s="31">
        <f t="shared" si="8"/>
        <v>42669.53</v>
      </c>
      <c r="D130" s="15" t="str">
        <f t="shared" si="9"/>
        <v>vis</v>
      </c>
      <c r="E130" s="43">
        <f>VLOOKUP(C130,Active!C$21:E$972,3,FALSE)</f>
        <v>3005.0224441013524</v>
      </c>
      <c r="F130" s="3" t="s">
        <v>106</v>
      </c>
      <c r="G130" s="15" t="str">
        <f t="shared" si="10"/>
        <v>42669.530</v>
      </c>
      <c r="H130" s="31">
        <f t="shared" si="11"/>
        <v>21244</v>
      </c>
      <c r="I130" s="44" t="s">
        <v>404</v>
      </c>
      <c r="J130" s="45" t="s">
        <v>405</v>
      </c>
      <c r="K130" s="44">
        <v>21244</v>
      </c>
      <c r="L130" s="44" t="s">
        <v>184</v>
      </c>
      <c r="M130" s="45" t="s">
        <v>109</v>
      </c>
      <c r="N130" s="45"/>
      <c r="O130" s="46" t="s">
        <v>137</v>
      </c>
      <c r="P130" s="46" t="s">
        <v>403</v>
      </c>
    </row>
    <row r="131" spans="1:16" ht="13.5" thickBot="1">
      <c r="A131" s="31" t="str">
        <f t="shared" si="6"/>
        <v> BBS 24 </v>
      </c>
      <c r="B131" s="3" t="str">
        <f t="shared" si="7"/>
        <v>I</v>
      </c>
      <c r="C131" s="31">
        <f t="shared" si="8"/>
        <v>42673.61</v>
      </c>
      <c r="D131" s="15" t="str">
        <f t="shared" si="9"/>
        <v>vis</v>
      </c>
      <c r="E131" s="43">
        <f>VLOOKUP(C131,Active!C$21:E$972,3,FALSE)</f>
        <v>3016.9939460114811</v>
      </c>
      <c r="F131" s="3" t="s">
        <v>106</v>
      </c>
      <c r="G131" s="15" t="str">
        <f t="shared" si="10"/>
        <v>42673.610</v>
      </c>
      <c r="H131" s="31">
        <f t="shared" si="11"/>
        <v>21256</v>
      </c>
      <c r="I131" s="44" t="s">
        <v>406</v>
      </c>
      <c r="J131" s="45" t="s">
        <v>407</v>
      </c>
      <c r="K131" s="44">
        <v>21256</v>
      </c>
      <c r="L131" s="44" t="s">
        <v>151</v>
      </c>
      <c r="M131" s="45" t="s">
        <v>109</v>
      </c>
      <c r="N131" s="45"/>
      <c r="O131" s="46" t="s">
        <v>137</v>
      </c>
      <c r="P131" s="46" t="s">
        <v>403</v>
      </c>
    </row>
    <row r="132" spans="1:16" ht="13.5" thickBot="1">
      <c r="A132" s="31" t="str">
        <f t="shared" si="6"/>
        <v> BBS 24 </v>
      </c>
      <c r="B132" s="3" t="str">
        <f t="shared" si="7"/>
        <v>I</v>
      </c>
      <c r="C132" s="31">
        <f t="shared" si="8"/>
        <v>42710.423999999999</v>
      </c>
      <c r="D132" s="15" t="str">
        <f t="shared" si="9"/>
        <v>vis</v>
      </c>
      <c r="E132" s="43">
        <f>VLOOKUP(C132,Active!C$21:E$972,3,FALSE)</f>
        <v>3125.0132772171846</v>
      </c>
      <c r="F132" s="3" t="s">
        <v>106</v>
      </c>
      <c r="G132" s="15" t="str">
        <f t="shared" si="10"/>
        <v>42710.424</v>
      </c>
      <c r="H132" s="31">
        <f t="shared" si="11"/>
        <v>21364</v>
      </c>
      <c r="I132" s="44" t="s">
        <v>408</v>
      </c>
      <c r="J132" s="45" t="s">
        <v>409</v>
      </c>
      <c r="K132" s="44">
        <v>21364</v>
      </c>
      <c r="L132" s="44" t="s">
        <v>200</v>
      </c>
      <c r="M132" s="45" t="s">
        <v>109</v>
      </c>
      <c r="N132" s="45"/>
      <c r="O132" s="46" t="s">
        <v>137</v>
      </c>
      <c r="P132" s="46" t="s">
        <v>403</v>
      </c>
    </row>
    <row r="133" spans="1:16" ht="13.5" thickBot="1">
      <c r="A133" s="31" t="str">
        <f t="shared" si="6"/>
        <v> BBS 24 </v>
      </c>
      <c r="B133" s="3" t="str">
        <f t="shared" si="7"/>
        <v>II</v>
      </c>
      <c r="C133" s="31">
        <f t="shared" si="8"/>
        <v>42715.366000000002</v>
      </c>
      <c r="D133" s="15" t="str">
        <f t="shared" si="9"/>
        <v>vis</v>
      </c>
      <c r="E133" s="43">
        <f>VLOOKUP(C133,Active!C$21:E$972,3,FALSE)</f>
        <v>3139.5140523249943</v>
      </c>
      <c r="F133" s="3" t="s">
        <v>106</v>
      </c>
      <c r="G133" s="15" t="str">
        <f t="shared" si="10"/>
        <v>42715.366</v>
      </c>
      <c r="H133" s="31">
        <f t="shared" si="11"/>
        <v>21378.5</v>
      </c>
      <c r="I133" s="44" t="s">
        <v>410</v>
      </c>
      <c r="J133" s="45" t="s">
        <v>411</v>
      </c>
      <c r="K133" s="44">
        <v>21378.5</v>
      </c>
      <c r="L133" s="44" t="s">
        <v>200</v>
      </c>
      <c r="M133" s="45" t="s">
        <v>109</v>
      </c>
      <c r="N133" s="45"/>
      <c r="O133" s="46" t="s">
        <v>137</v>
      </c>
      <c r="P133" s="46" t="s">
        <v>403</v>
      </c>
    </row>
    <row r="134" spans="1:16" ht="13.5" thickBot="1">
      <c r="A134" s="31" t="str">
        <f t="shared" si="6"/>
        <v> BBS 24 </v>
      </c>
      <c r="B134" s="3" t="str">
        <f t="shared" si="7"/>
        <v>II</v>
      </c>
      <c r="C134" s="31">
        <f t="shared" si="8"/>
        <v>42729.358</v>
      </c>
      <c r="D134" s="15" t="str">
        <f t="shared" si="9"/>
        <v>vis</v>
      </c>
      <c r="E134" s="43">
        <f>VLOOKUP(C134,Active!C$21:E$972,3,FALSE)</f>
        <v>3180.5692618167659</v>
      </c>
      <c r="F134" s="3" t="s">
        <v>106</v>
      </c>
      <c r="G134" s="15" t="str">
        <f t="shared" si="10"/>
        <v>42729.358</v>
      </c>
      <c r="H134" s="31">
        <f t="shared" si="11"/>
        <v>21419.5</v>
      </c>
      <c r="I134" s="44" t="s">
        <v>412</v>
      </c>
      <c r="J134" s="45" t="s">
        <v>413</v>
      </c>
      <c r="K134" s="44">
        <v>21419.5</v>
      </c>
      <c r="L134" s="44" t="s">
        <v>414</v>
      </c>
      <c r="M134" s="45" t="s">
        <v>109</v>
      </c>
      <c r="N134" s="45"/>
      <c r="O134" s="46" t="s">
        <v>137</v>
      </c>
      <c r="P134" s="46" t="s">
        <v>403</v>
      </c>
    </row>
    <row r="135" spans="1:16" ht="13.5" thickBot="1">
      <c r="A135" s="31" t="str">
        <f t="shared" si="6"/>
        <v> BBS 24 </v>
      </c>
      <c r="B135" s="3" t="str">
        <f t="shared" si="7"/>
        <v>I</v>
      </c>
      <c r="C135" s="31">
        <f t="shared" si="8"/>
        <v>42738.370999999999</v>
      </c>
      <c r="D135" s="15" t="str">
        <f t="shared" si="9"/>
        <v>vis</v>
      </c>
      <c r="E135" s="43">
        <f>VLOOKUP(C135,Active!C$21:E$972,3,FALSE)</f>
        <v>3207.0151311098866</v>
      </c>
      <c r="F135" s="3" t="s">
        <v>106</v>
      </c>
      <c r="G135" s="15" t="str">
        <f t="shared" si="10"/>
        <v>42738.371</v>
      </c>
      <c r="H135" s="31">
        <f t="shared" si="11"/>
        <v>21446</v>
      </c>
      <c r="I135" s="44" t="s">
        <v>415</v>
      </c>
      <c r="J135" s="45" t="s">
        <v>416</v>
      </c>
      <c r="K135" s="44">
        <v>21446</v>
      </c>
      <c r="L135" s="44" t="s">
        <v>200</v>
      </c>
      <c r="M135" s="45" t="s">
        <v>109</v>
      </c>
      <c r="N135" s="45"/>
      <c r="O135" s="46" t="s">
        <v>137</v>
      </c>
      <c r="P135" s="46" t="s">
        <v>403</v>
      </c>
    </row>
    <row r="136" spans="1:16" ht="13.5" thickBot="1">
      <c r="A136" s="31" t="str">
        <f t="shared" si="6"/>
        <v> BBS 24 </v>
      </c>
      <c r="B136" s="3" t="str">
        <f t="shared" si="7"/>
        <v>I</v>
      </c>
      <c r="C136" s="31">
        <f t="shared" si="8"/>
        <v>42739.391000000003</v>
      </c>
      <c r="D136" s="15" t="str">
        <f t="shared" si="9"/>
        <v>vis</v>
      </c>
      <c r="E136" s="43">
        <f>VLOOKUP(C136,Active!C$21:E$972,3,FALSE)</f>
        <v>3210.0080065874295</v>
      </c>
      <c r="F136" s="3" t="s">
        <v>106</v>
      </c>
      <c r="G136" s="15" t="str">
        <f t="shared" si="10"/>
        <v>42739.391</v>
      </c>
      <c r="H136" s="31">
        <f t="shared" si="11"/>
        <v>21449</v>
      </c>
      <c r="I136" s="44" t="s">
        <v>417</v>
      </c>
      <c r="J136" s="45" t="s">
        <v>418</v>
      </c>
      <c r="K136" s="44">
        <v>21449</v>
      </c>
      <c r="L136" s="44" t="s">
        <v>256</v>
      </c>
      <c r="M136" s="45" t="s">
        <v>109</v>
      </c>
      <c r="N136" s="45"/>
      <c r="O136" s="46" t="s">
        <v>137</v>
      </c>
      <c r="P136" s="46" t="s">
        <v>403</v>
      </c>
    </row>
    <row r="137" spans="1:16" ht="13.5" thickBot="1">
      <c r="A137" s="31" t="str">
        <f t="shared" si="6"/>
        <v> BBS 24 </v>
      </c>
      <c r="B137" s="3" t="str">
        <f t="shared" si="7"/>
        <v>II</v>
      </c>
      <c r="C137" s="31">
        <f t="shared" si="8"/>
        <v>42740.241999999998</v>
      </c>
      <c r="D137" s="15" t="str">
        <f t="shared" si="9"/>
        <v>vis</v>
      </c>
      <c r="E137" s="43">
        <f>VLOOKUP(C137,Active!C$21:E$972,3,FALSE)</f>
        <v>3212.5050036770022</v>
      </c>
      <c r="F137" s="3" t="s">
        <v>106</v>
      </c>
      <c r="G137" s="15" t="str">
        <f t="shared" si="10"/>
        <v>42740.242</v>
      </c>
      <c r="H137" s="31">
        <f t="shared" si="11"/>
        <v>21451.5</v>
      </c>
      <c r="I137" s="44" t="s">
        <v>419</v>
      </c>
      <c r="J137" s="45" t="s">
        <v>420</v>
      </c>
      <c r="K137" s="44">
        <v>21451.5</v>
      </c>
      <c r="L137" s="44" t="s">
        <v>181</v>
      </c>
      <c r="M137" s="45" t="s">
        <v>109</v>
      </c>
      <c r="N137" s="45"/>
      <c r="O137" s="46" t="s">
        <v>137</v>
      </c>
      <c r="P137" s="46" t="s">
        <v>403</v>
      </c>
    </row>
    <row r="138" spans="1:16" ht="13.5" thickBot="1">
      <c r="A138" s="31" t="str">
        <f t="shared" si="6"/>
        <v> BBS 24 </v>
      </c>
      <c r="B138" s="3" t="str">
        <f t="shared" si="7"/>
        <v>I</v>
      </c>
      <c r="C138" s="31">
        <f t="shared" si="8"/>
        <v>42740.409</v>
      </c>
      <c r="D138" s="15" t="str">
        <f t="shared" si="9"/>
        <v>vis</v>
      </c>
      <c r="E138" s="43">
        <f>VLOOKUP(C138,Active!C$21:E$972,3,FALSE)</f>
        <v>3212.9950136816601</v>
      </c>
      <c r="F138" s="3" t="s">
        <v>106</v>
      </c>
      <c r="G138" s="15" t="str">
        <f t="shared" si="10"/>
        <v>42740.409</v>
      </c>
      <c r="H138" s="31">
        <f t="shared" si="11"/>
        <v>21452</v>
      </c>
      <c r="I138" s="44" t="s">
        <v>421</v>
      </c>
      <c r="J138" s="45" t="s">
        <v>422</v>
      </c>
      <c r="K138" s="44">
        <v>21452</v>
      </c>
      <c r="L138" s="44" t="s">
        <v>151</v>
      </c>
      <c r="M138" s="45" t="s">
        <v>109</v>
      </c>
      <c r="N138" s="45"/>
      <c r="O138" s="46" t="s">
        <v>137</v>
      </c>
      <c r="P138" s="46" t="s">
        <v>403</v>
      </c>
    </row>
    <row r="139" spans="1:16" ht="13.5" thickBot="1">
      <c r="A139" s="31" t="str">
        <f t="shared" ref="A139:A202" si="12">P139</f>
        <v> BBS 24 </v>
      </c>
      <c r="B139" s="3" t="str">
        <f t="shared" ref="B139:B202" si="13">IF(H139=INT(H139),"I","II")</f>
        <v>I</v>
      </c>
      <c r="C139" s="31">
        <f t="shared" ref="C139:C202" si="14">1*G139</f>
        <v>42741.432999999997</v>
      </c>
      <c r="D139" s="15" t="str">
        <f t="shared" ref="D139:D202" si="15">VLOOKUP(F139,I$1:J$5,2,FALSE)</f>
        <v>vis</v>
      </c>
      <c r="E139" s="43">
        <f>VLOOKUP(C139,Active!C$21:E$972,3,FALSE)</f>
        <v>3215.9996259257628</v>
      </c>
      <c r="F139" s="3" t="s">
        <v>106</v>
      </c>
      <c r="G139" s="15" t="str">
        <f t="shared" ref="G139:G202" si="16">MID(I139,3,LEN(I139)-3)</f>
        <v>42741.433</v>
      </c>
      <c r="H139" s="31">
        <f t="shared" ref="H139:H202" si="17">1*K139</f>
        <v>21455</v>
      </c>
      <c r="I139" s="44" t="s">
        <v>423</v>
      </c>
      <c r="J139" s="45" t="s">
        <v>424</v>
      </c>
      <c r="K139" s="44">
        <v>21455</v>
      </c>
      <c r="L139" s="44" t="s">
        <v>157</v>
      </c>
      <c r="M139" s="45" t="s">
        <v>109</v>
      </c>
      <c r="N139" s="45"/>
      <c r="O139" s="46" t="s">
        <v>137</v>
      </c>
      <c r="P139" s="46" t="s">
        <v>403</v>
      </c>
    </row>
    <row r="140" spans="1:16" ht="13.5" thickBot="1">
      <c r="A140" s="31" t="str">
        <f t="shared" si="12"/>
        <v> BBS 24 </v>
      </c>
      <c r="B140" s="3" t="str">
        <f t="shared" si="13"/>
        <v>II</v>
      </c>
      <c r="C140" s="31">
        <f t="shared" si="14"/>
        <v>42742.277999999998</v>
      </c>
      <c r="D140" s="15" t="str">
        <f t="shared" si="15"/>
        <v>vis</v>
      </c>
      <c r="E140" s="43">
        <f>VLOOKUP(C140,Active!C$21:E$972,3,FALSE)</f>
        <v>3218.4790178654853</v>
      </c>
      <c r="F140" s="3" t="s">
        <v>106</v>
      </c>
      <c r="G140" s="15" t="str">
        <f t="shared" si="16"/>
        <v>42742.278</v>
      </c>
      <c r="H140" s="31">
        <f t="shared" si="17"/>
        <v>21457.5</v>
      </c>
      <c r="I140" s="44" t="s">
        <v>425</v>
      </c>
      <c r="J140" s="45" t="s">
        <v>426</v>
      </c>
      <c r="K140" s="44">
        <v>21457.5</v>
      </c>
      <c r="L140" s="44" t="s">
        <v>233</v>
      </c>
      <c r="M140" s="45" t="s">
        <v>109</v>
      </c>
      <c r="N140" s="45"/>
      <c r="O140" s="46" t="s">
        <v>137</v>
      </c>
      <c r="P140" s="46" t="s">
        <v>403</v>
      </c>
    </row>
    <row r="141" spans="1:16" ht="13.5" thickBot="1">
      <c r="A141" s="31" t="str">
        <f t="shared" si="12"/>
        <v> BBS 24 </v>
      </c>
      <c r="B141" s="3" t="str">
        <f t="shared" si="13"/>
        <v>II</v>
      </c>
      <c r="C141" s="31">
        <f t="shared" si="14"/>
        <v>42744.341999999997</v>
      </c>
      <c r="D141" s="15" t="str">
        <f t="shared" si="15"/>
        <v>vis</v>
      </c>
      <c r="E141" s="43">
        <f>VLOOKUP(C141,Active!C$21:E$972,3,FALSE)</f>
        <v>3224.5351894200139</v>
      </c>
      <c r="F141" s="3" t="s">
        <v>106</v>
      </c>
      <c r="G141" s="15" t="str">
        <f t="shared" si="16"/>
        <v>42744.342</v>
      </c>
      <c r="H141" s="31">
        <f t="shared" si="17"/>
        <v>21463.5</v>
      </c>
      <c r="I141" s="44" t="s">
        <v>427</v>
      </c>
      <c r="J141" s="45" t="s">
        <v>428</v>
      </c>
      <c r="K141" s="44">
        <v>21463.5</v>
      </c>
      <c r="L141" s="44" t="s">
        <v>194</v>
      </c>
      <c r="M141" s="45" t="s">
        <v>109</v>
      </c>
      <c r="N141" s="45"/>
      <c r="O141" s="46" t="s">
        <v>137</v>
      </c>
      <c r="P141" s="46" t="s">
        <v>403</v>
      </c>
    </row>
    <row r="142" spans="1:16" ht="13.5" thickBot="1">
      <c r="A142" s="31" t="str">
        <f t="shared" si="12"/>
        <v> BBS 25 </v>
      </c>
      <c r="B142" s="3" t="str">
        <f t="shared" si="13"/>
        <v>I</v>
      </c>
      <c r="C142" s="31">
        <f t="shared" si="14"/>
        <v>42752.34</v>
      </c>
      <c r="D142" s="15" t="str">
        <f t="shared" si="15"/>
        <v>vis</v>
      </c>
      <c r="E142" s="43">
        <f>VLOOKUP(C142,Active!C$21:E$972,3,FALSE)</f>
        <v>3248.0028541938286</v>
      </c>
      <c r="F142" s="3" t="s">
        <v>106</v>
      </c>
      <c r="G142" s="15" t="str">
        <f t="shared" si="16"/>
        <v>42752.340</v>
      </c>
      <c r="H142" s="31">
        <f t="shared" si="17"/>
        <v>21487</v>
      </c>
      <c r="I142" s="44" t="s">
        <v>429</v>
      </c>
      <c r="J142" s="45" t="s">
        <v>430</v>
      </c>
      <c r="K142" s="44">
        <v>21487</v>
      </c>
      <c r="L142" s="44" t="s">
        <v>207</v>
      </c>
      <c r="M142" s="45" t="s">
        <v>109</v>
      </c>
      <c r="N142" s="45"/>
      <c r="O142" s="46" t="s">
        <v>137</v>
      </c>
      <c r="P142" s="46" t="s">
        <v>431</v>
      </c>
    </row>
    <row r="143" spans="1:16" ht="13.5" thickBot="1">
      <c r="A143" s="31" t="str">
        <f t="shared" si="12"/>
        <v> BBS 25 </v>
      </c>
      <c r="B143" s="3" t="str">
        <f t="shared" si="13"/>
        <v>I</v>
      </c>
      <c r="C143" s="31">
        <f t="shared" si="14"/>
        <v>42768.358999999997</v>
      </c>
      <c r="D143" s="15" t="str">
        <f t="shared" si="15"/>
        <v>vis</v>
      </c>
      <c r="E143" s="43">
        <f>VLOOKUP(C143,Active!C$21:E$972,3,FALSE)</f>
        <v>3295.0056701492872</v>
      </c>
      <c r="F143" s="3" t="s">
        <v>106</v>
      </c>
      <c r="G143" s="15" t="str">
        <f t="shared" si="16"/>
        <v>42768.359</v>
      </c>
      <c r="H143" s="31">
        <f t="shared" si="17"/>
        <v>21534</v>
      </c>
      <c r="I143" s="44" t="s">
        <v>432</v>
      </c>
      <c r="J143" s="45" t="s">
        <v>433</v>
      </c>
      <c r="K143" s="44">
        <v>21534</v>
      </c>
      <c r="L143" s="44" t="s">
        <v>181</v>
      </c>
      <c r="M143" s="45" t="s">
        <v>109</v>
      </c>
      <c r="N143" s="45"/>
      <c r="O143" s="46" t="s">
        <v>137</v>
      </c>
      <c r="P143" s="46" t="s">
        <v>431</v>
      </c>
    </row>
    <row r="144" spans="1:16" ht="13.5" thickBot="1">
      <c r="A144" s="31" t="str">
        <f t="shared" si="12"/>
        <v> BBS 25/ </v>
      </c>
      <c r="B144" s="3" t="str">
        <f t="shared" si="13"/>
        <v>II</v>
      </c>
      <c r="C144" s="31">
        <f t="shared" si="14"/>
        <v>42774.328000000001</v>
      </c>
      <c r="D144" s="15" t="str">
        <f t="shared" si="15"/>
        <v>vis</v>
      </c>
      <c r="E144" s="43">
        <f>VLOOKUP(C144,Active!C$21:E$972,3,FALSE)</f>
        <v>3312.519860076146</v>
      </c>
      <c r="F144" s="3" t="s">
        <v>106</v>
      </c>
      <c r="G144" s="15" t="str">
        <f t="shared" si="16"/>
        <v>42774.328</v>
      </c>
      <c r="H144" s="31">
        <f t="shared" si="17"/>
        <v>21551.5</v>
      </c>
      <c r="I144" s="44" t="s">
        <v>434</v>
      </c>
      <c r="J144" s="45" t="s">
        <v>435</v>
      </c>
      <c r="K144" s="44">
        <v>21551.5</v>
      </c>
      <c r="L144" s="44" t="s">
        <v>177</v>
      </c>
      <c r="M144" s="45" t="s">
        <v>109</v>
      </c>
      <c r="N144" s="45"/>
      <c r="O144" s="46" t="s">
        <v>137</v>
      </c>
      <c r="P144" s="46" t="s">
        <v>436</v>
      </c>
    </row>
    <row r="145" spans="1:16" ht="13.5" thickBot="1">
      <c r="A145" s="31" t="str">
        <f t="shared" si="12"/>
        <v> BBS 25 </v>
      </c>
      <c r="B145" s="3" t="str">
        <f t="shared" si="13"/>
        <v>I</v>
      </c>
      <c r="C145" s="31">
        <f t="shared" si="14"/>
        <v>42778.239000000001</v>
      </c>
      <c r="D145" s="15" t="str">
        <f t="shared" si="15"/>
        <v>vis</v>
      </c>
      <c r="E145" s="43">
        <f>VLOOKUP(C145,Active!C$21:E$972,3,FALSE)</f>
        <v>3323.9954835983258</v>
      </c>
      <c r="F145" s="3" t="s">
        <v>106</v>
      </c>
      <c r="G145" s="15" t="str">
        <f t="shared" si="16"/>
        <v>42778.239</v>
      </c>
      <c r="H145" s="31">
        <f t="shared" si="17"/>
        <v>21563</v>
      </c>
      <c r="I145" s="44" t="s">
        <v>437</v>
      </c>
      <c r="J145" s="45" t="s">
        <v>438</v>
      </c>
      <c r="K145" s="44">
        <v>21563</v>
      </c>
      <c r="L145" s="44" t="s">
        <v>151</v>
      </c>
      <c r="M145" s="45" t="s">
        <v>109</v>
      </c>
      <c r="N145" s="45"/>
      <c r="O145" s="46" t="s">
        <v>114</v>
      </c>
      <c r="P145" s="46" t="s">
        <v>431</v>
      </c>
    </row>
    <row r="146" spans="1:16" ht="13.5" thickBot="1">
      <c r="A146" s="31" t="str">
        <f t="shared" si="12"/>
        <v> BBS 25 </v>
      </c>
      <c r="B146" s="3" t="str">
        <f t="shared" si="13"/>
        <v>I</v>
      </c>
      <c r="C146" s="31">
        <f t="shared" si="14"/>
        <v>42778.245000000003</v>
      </c>
      <c r="D146" s="15" t="str">
        <f t="shared" si="15"/>
        <v>vis</v>
      </c>
      <c r="E146" s="43">
        <f>VLOOKUP(C146,Active!C$21:E$972,3,FALSE)</f>
        <v>3324.0130887481973</v>
      </c>
      <c r="F146" s="3" t="s">
        <v>106</v>
      </c>
      <c r="G146" s="15" t="str">
        <f t="shared" si="16"/>
        <v>42778.245</v>
      </c>
      <c r="H146" s="31">
        <f t="shared" si="17"/>
        <v>21563</v>
      </c>
      <c r="I146" s="44" t="s">
        <v>439</v>
      </c>
      <c r="J146" s="45" t="s">
        <v>440</v>
      </c>
      <c r="K146" s="44">
        <v>21563</v>
      </c>
      <c r="L146" s="44" t="s">
        <v>238</v>
      </c>
      <c r="M146" s="45" t="s">
        <v>109</v>
      </c>
      <c r="N146" s="45"/>
      <c r="O146" s="46" t="s">
        <v>137</v>
      </c>
      <c r="P146" s="46" t="s">
        <v>431</v>
      </c>
    </row>
    <row r="147" spans="1:16" ht="13.5" thickBot="1">
      <c r="A147" s="31" t="str">
        <f t="shared" si="12"/>
        <v> BBS 26 </v>
      </c>
      <c r="B147" s="3" t="str">
        <f t="shared" si="13"/>
        <v>I</v>
      </c>
      <c r="C147" s="31">
        <f t="shared" si="14"/>
        <v>42782.324000000001</v>
      </c>
      <c r="D147" s="15" t="str">
        <f t="shared" si="15"/>
        <v>vis</v>
      </c>
      <c r="E147" s="43">
        <f>VLOOKUP(C147,Active!C$21:E$972,3,FALSE)</f>
        <v>3335.9816564666698</v>
      </c>
      <c r="F147" s="3" t="s">
        <v>106</v>
      </c>
      <c r="G147" s="15" t="str">
        <f t="shared" si="16"/>
        <v>42782.324</v>
      </c>
      <c r="H147" s="31">
        <f t="shared" si="17"/>
        <v>21575</v>
      </c>
      <c r="I147" s="44" t="s">
        <v>441</v>
      </c>
      <c r="J147" s="45" t="s">
        <v>442</v>
      </c>
      <c r="K147" s="44">
        <v>21575</v>
      </c>
      <c r="L147" s="44" t="s">
        <v>352</v>
      </c>
      <c r="M147" s="45" t="s">
        <v>109</v>
      </c>
      <c r="N147" s="45"/>
      <c r="O147" s="46" t="s">
        <v>137</v>
      </c>
      <c r="P147" s="46" t="s">
        <v>443</v>
      </c>
    </row>
    <row r="148" spans="1:16" ht="13.5" thickBot="1">
      <c r="A148" s="31" t="str">
        <f t="shared" si="12"/>
        <v> BBS 26 </v>
      </c>
      <c r="B148" s="3" t="str">
        <f t="shared" si="13"/>
        <v>II</v>
      </c>
      <c r="C148" s="31">
        <f t="shared" si="14"/>
        <v>42786.256000000001</v>
      </c>
      <c r="D148" s="15" t="str">
        <f t="shared" si="15"/>
        <v>vis</v>
      </c>
      <c r="E148" s="43">
        <f>VLOOKUP(C148,Active!C$21:E$972,3,FALSE)</f>
        <v>3347.5188980133889</v>
      </c>
      <c r="F148" s="3" t="s">
        <v>106</v>
      </c>
      <c r="G148" s="15" t="str">
        <f t="shared" si="16"/>
        <v>42786.256</v>
      </c>
      <c r="H148" s="31">
        <f t="shared" si="17"/>
        <v>21586.5</v>
      </c>
      <c r="I148" s="44" t="s">
        <v>444</v>
      </c>
      <c r="J148" s="45" t="s">
        <v>445</v>
      </c>
      <c r="K148" s="44">
        <v>21586.5</v>
      </c>
      <c r="L148" s="44" t="s">
        <v>145</v>
      </c>
      <c r="M148" s="45" t="s">
        <v>109</v>
      </c>
      <c r="N148" s="45"/>
      <c r="O148" s="46" t="s">
        <v>137</v>
      </c>
      <c r="P148" s="46" t="s">
        <v>443</v>
      </c>
    </row>
    <row r="149" spans="1:16" ht="13.5" thickBot="1">
      <c r="A149" s="31" t="str">
        <f t="shared" si="12"/>
        <v> BBS 26 </v>
      </c>
      <c r="B149" s="3" t="str">
        <f t="shared" si="13"/>
        <v>II</v>
      </c>
      <c r="C149" s="31">
        <f t="shared" si="14"/>
        <v>42786.262000000002</v>
      </c>
      <c r="D149" s="15" t="str">
        <f t="shared" si="15"/>
        <v>vis</v>
      </c>
      <c r="E149" s="43">
        <f>VLOOKUP(C149,Active!C$21:E$972,3,FALSE)</f>
        <v>3347.5365031632605</v>
      </c>
      <c r="F149" s="3" t="s">
        <v>106</v>
      </c>
      <c r="G149" s="15" t="str">
        <f t="shared" si="16"/>
        <v>42786.262</v>
      </c>
      <c r="H149" s="31">
        <f t="shared" si="17"/>
        <v>21586.5</v>
      </c>
      <c r="I149" s="44" t="s">
        <v>446</v>
      </c>
      <c r="J149" s="45" t="s">
        <v>447</v>
      </c>
      <c r="K149" s="44">
        <v>21586.5</v>
      </c>
      <c r="L149" s="44" t="s">
        <v>194</v>
      </c>
      <c r="M149" s="45" t="s">
        <v>109</v>
      </c>
      <c r="N149" s="45"/>
      <c r="O149" s="46" t="s">
        <v>114</v>
      </c>
      <c r="P149" s="46" t="s">
        <v>443</v>
      </c>
    </row>
    <row r="150" spans="1:16" ht="13.5" thickBot="1">
      <c r="A150" s="31" t="str">
        <f t="shared" si="12"/>
        <v> BBS 26 </v>
      </c>
      <c r="B150" s="3" t="str">
        <f t="shared" si="13"/>
        <v>II</v>
      </c>
      <c r="C150" s="31">
        <f t="shared" si="14"/>
        <v>42787.269</v>
      </c>
      <c r="D150" s="15" t="str">
        <f t="shared" si="15"/>
        <v>vis</v>
      </c>
      <c r="E150" s="43">
        <f>VLOOKUP(C150,Active!C$21:E$972,3,FALSE)</f>
        <v>3350.4912341494046</v>
      </c>
      <c r="F150" s="3" t="s">
        <v>106</v>
      </c>
      <c r="G150" s="15" t="str">
        <f t="shared" si="16"/>
        <v>42787.269</v>
      </c>
      <c r="H150" s="31">
        <f t="shared" si="17"/>
        <v>21589.5</v>
      </c>
      <c r="I150" s="44" t="s">
        <v>448</v>
      </c>
      <c r="J150" s="45" t="s">
        <v>449</v>
      </c>
      <c r="K150" s="44">
        <v>21589.5</v>
      </c>
      <c r="L150" s="44" t="s">
        <v>450</v>
      </c>
      <c r="M150" s="45" t="s">
        <v>109</v>
      </c>
      <c r="N150" s="45"/>
      <c r="O150" s="46" t="s">
        <v>114</v>
      </c>
      <c r="P150" s="46" t="s">
        <v>443</v>
      </c>
    </row>
    <row r="151" spans="1:16" ht="13.5" thickBot="1">
      <c r="A151" s="31" t="str">
        <f t="shared" si="12"/>
        <v> BBS 29 </v>
      </c>
      <c r="B151" s="3" t="str">
        <f t="shared" si="13"/>
        <v>II</v>
      </c>
      <c r="C151" s="31">
        <f t="shared" si="14"/>
        <v>43013.555999999997</v>
      </c>
      <c r="D151" s="15" t="str">
        <f t="shared" si="15"/>
        <v>vis</v>
      </c>
      <c r="E151" s="43">
        <f>VLOOKUP(C151,Active!C$21:E$972,3,FALSE)</f>
        <v>4014.4606588396223</v>
      </c>
      <c r="F151" s="3" t="s">
        <v>106</v>
      </c>
      <c r="G151" s="15" t="str">
        <f t="shared" si="16"/>
        <v>43013.556</v>
      </c>
      <c r="H151" s="31">
        <f t="shared" si="17"/>
        <v>22253.5</v>
      </c>
      <c r="I151" s="44" t="s">
        <v>451</v>
      </c>
      <c r="J151" s="45" t="s">
        <v>452</v>
      </c>
      <c r="K151" s="44">
        <v>22253.5</v>
      </c>
      <c r="L151" s="44" t="s">
        <v>453</v>
      </c>
      <c r="M151" s="45" t="s">
        <v>109</v>
      </c>
      <c r="N151" s="45"/>
      <c r="O151" s="46" t="s">
        <v>137</v>
      </c>
      <c r="P151" s="46" t="s">
        <v>454</v>
      </c>
    </row>
    <row r="152" spans="1:16" ht="13.5" thickBot="1">
      <c r="A152" s="31" t="str">
        <f t="shared" si="12"/>
        <v> BBS 29 </v>
      </c>
      <c r="B152" s="3" t="str">
        <f t="shared" si="13"/>
        <v>II</v>
      </c>
      <c r="C152" s="31">
        <f t="shared" si="14"/>
        <v>43014.584000000003</v>
      </c>
      <c r="D152" s="15" t="str">
        <f t="shared" si="15"/>
        <v>vis</v>
      </c>
      <c r="E152" s="43">
        <f>VLOOKUP(C152,Active!C$21:E$972,3,FALSE)</f>
        <v>4017.4770078503266</v>
      </c>
      <c r="F152" s="3" t="s">
        <v>106</v>
      </c>
      <c r="G152" s="15" t="str">
        <f t="shared" si="16"/>
        <v>43014.584</v>
      </c>
      <c r="H152" s="31">
        <f t="shared" si="17"/>
        <v>22256.5</v>
      </c>
      <c r="I152" s="44" t="s">
        <v>455</v>
      </c>
      <c r="J152" s="45" t="s">
        <v>456</v>
      </c>
      <c r="K152" s="44">
        <v>22256.5</v>
      </c>
      <c r="L152" s="44" t="s">
        <v>457</v>
      </c>
      <c r="M152" s="45" t="s">
        <v>109</v>
      </c>
      <c r="N152" s="45"/>
      <c r="O152" s="46" t="s">
        <v>137</v>
      </c>
      <c r="P152" s="46" t="s">
        <v>454</v>
      </c>
    </row>
    <row r="153" spans="1:16" ht="13.5" thickBot="1">
      <c r="A153" s="31" t="str">
        <f t="shared" si="12"/>
        <v> BBS 29 </v>
      </c>
      <c r="B153" s="3" t="str">
        <f t="shared" si="13"/>
        <v>II</v>
      </c>
      <c r="C153" s="31">
        <f t="shared" si="14"/>
        <v>43015.597999999998</v>
      </c>
      <c r="D153" s="15" t="str">
        <f t="shared" si="15"/>
        <v>vis</v>
      </c>
      <c r="E153" s="43">
        <f>VLOOKUP(C153,Active!C$21:E$972,3,FALSE)</f>
        <v>4020.452278177977</v>
      </c>
      <c r="F153" s="3" t="s">
        <v>106</v>
      </c>
      <c r="G153" s="15" t="str">
        <f t="shared" si="16"/>
        <v>43015.598</v>
      </c>
      <c r="H153" s="31">
        <f t="shared" si="17"/>
        <v>22259.5</v>
      </c>
      <c r="I153" s="44" t="s">
        <v>458</v>
      </c>
      <c r="J153" s="45" t="s">
        <v>459</v>
      </c>
      <c r="K153" s="44">
        <v>22259.5</v>
      </c>
      <c r="L153" s="44" t="s">
        <v>460</v>
      </c>
      <c r="M153" s="45" t="s">
        <v>109</v>
      </c>
      <c r="N153" s="45"/>
      <c r="O153" s="46" t="s">
        <v>137</v>
      </c>
      <c r="P153" s="46" t="s">
        <v>454</v>
      </c>
    </row>
    <row r="154" spans="1:16" ht="13.5" thickBot="1">
      <c r="A154" s="31" t="str">
        <f t="shared" si="12"/>
        <v> BBS 29 </v>
      </c>
      <c r="B154" s="3" t="str">
        <f t="shared" si="13"/>
        <v>II</v>
      </c>
      <c r="C154" s="31">
        <f t="shared" si="14"/>
        <v>43017.625</v>
      </c>
      <c r="D154" s="15" t="str">
        <f t="shared" si="15"/>
        <v>vis</v>
      </c>
      <c r="E154" s="43">
        <f>VLOOKUP(C154,Active!C$21:E$972,3,FALSE)</f>
        <v>4026.3998846416639</v>
      </c>
      <c r="F154" s="3" t="s">
        <v>106</v>
      </c>
      <c r="G154" s="15" t="str">
        <f t="shared" si="16"/>
        <v>43017.625</v>
      </c>
      <c r="H154" s="31">
        <f t="shared" si="17"/>
        <v>22265.5</v>
      </c>
      <c r="I154" s="44" t="s">
        <v>461</v>
      </c>
      <c r="J154" s="45" t="s">
        <v>462</v>
      </c>
      <c r="K154" s="44">
        <v>22265.5</v>
      </c>
      <c r="L154" s="44" t="s">
        <v>463</v>
      </c>
      <c r="M154" s="45" t="s">
        <v>109</v>
      </c>
      <c r="N154" s="45"/>
      <c r="O154" s="46" t="s">
        <v>137</v>
      </c>
      <c r="P154" s="46" t="s">
        <v>454</v>
      </c>
    </row>
    <row r="155" spans="1:16" ht="13.5" thickBot="1">
      <c r="A155" s="31" t="str">
        <f t="shared" si="12"/>
        <v> BBS 30 </v>
      </c>
      <c r="B155" s="3" t="str">
        <f t="shared" si="13"/>
        <v>II</v>
      </c>
      <c r="C155" s="31">
        <f t="shared" si="14"/>
        <v>43044.578000000001</v>
      </c>
      <c r="D155" s="15" t="str">
        <f t="shared" si="15"/>
        <v>vis</v>
      </c>
      <c r="E155" s="43">
        <f>VLOOKUP(C155,Active!C$21:E$972,3,FALSE)</f>
        <v>4105.4851520395987</v>
      </c>
      <c r="F155" s="3" t="s">
        <v>106</v>
      </c>
      <c r="G155" s="15" t="str">
        <f t="shared" si="16"/>
        <v>43044.578</v>
      </c>
      <c r="H155" s="31">
        <f t="shared" si="17"/>
        <v>22344.5</v>
      </c>
      <c r="I155" s="44" t="s">
        <v>464</v>
      </c>
      <c r="J155" s="45" t="s">
        <v>465</v>
      </c>
      <c r="K155" s="44">
        <v>22344.5</v>
      </c>
      <c r="L155" s="44" t="s">
        <v>361</v>
      </c>
      <c r="M155" s="45" t="s">
        <v>109</v>
      </c>
      <c r="N155" s="45"/>
      <c r="O155" s="46" t="s">
        <v>137</v>
      </c>
      <c r="P155" s="46" t="s">
        <v>466</v>
      </c>
    </row>
    <row r="156" spans="1:16" ht="13.5" thickBot="1">
      <c r="A156" s="31" t="str">
        <f t="shared" si="12"/>
        <v> BBS 30 </v>
      </c>
      <c r="B156" s="3" t="str">
        <f t="shared" si="13"/>
        <v>I</v>
      </c>
      <c r="C156" s="31">
        <f t="shared" si="14"/>
        <v>43046.442999999999</v>
      </c>
      <c r="D156" s="15" t="str">
        <f t="shared" si="15"/>
        <v>vis</v>
      </c>
      <c r="E156" s="43">
        <f>VLOOKUP(C156,Active!C$21:E$972,3,FALSE)</f>
        <v>4110.9574194568431</v>
      </c>
      <c r="F156" s="3" t="s">
        <v>106</v>
      </c>
      <c r="G156" s="15" t="str">
        <f t="shared" si="16"/>
        <v>43046.443</v>
      </c>
      <c r="H156" s="31">
        <f t="shared" si="17"/>
        <v>22350</v>
      </c>
      <c r="I156" s="44" t="s">
        <v>467</v>
      </c>
      <c r="J156" s="45" t="s">
        <v>468</v>
      </c>
      <c r="K156" s="44">
        <v>22350</v>
      </c>
      <c r="L156" s="44" t="s">
        <v>469</v>
      </c>
      <c r="M156" s="45" t="s">
        <v>109</v>
      </c>
      <c r="N156" s="45"/>
      <c r="O156" s="46" t="s">
        <v>137</v>
      </c>
      <c r="P156" s="46" t="s">
        <v>466</v>
      </c>
    </row>
    <row r="157" spans="1:16" ht="13.5" thickBot="1">
      <c r="A157" s="31" t="str">
        <f t="shared" si="12"/>
        <v> BBS 30 </v>
      </c>
      <c r="B157" s="3" t="str">
        <f t="shared" si="13"/>
        <v>II</v>
      </c>
      <c r="C157" s="31">
        <f t="shared" si="14"/>
        <v>43048.652999999998</v>
      </c>
      <c r="D157" s="15" t="str">
        <f t="shared" si="15"/>
        <v>vis</v>
      </c>
      <c r="E157" s="43">
        <f>VLOOKUP(C157,Active!C$21:E$972,3,FALSE)</f>
        <v>4117.4419829914914</v>
      </c>
      <c r="F157" s="3" t="s">
        <v>106</v>
      </c>
      <c r="G157" s="15" t="str">
        <f t="shared" si="16"/>
        <v>43048.653</v>
      </c>
      <c r="H157" s="31">
        <f t="shared" si="17"/>
        <v>22356.5</v>
      </c>
      <c r="I157" s="44" t="s">
        <v>470</v>
      </c>
      <c r="J157" s="45" t="s">
        <v>471</v>
      </c>
      <c r="K157" s="44">
        <v>22356.5</v>
      </c>
      <c r="L157" s="44" t="s">
        <v>472</v>
      </c>
      <c r="M157" s="45" t="s">
        <v>109</v>
      </c>
      <c r="N157" s="45"/>
      <c r="O157" s="46" t="s">
        <v>137</v>
      </c>
      <c r="P157" s="46" t="s">
        <v>466</v>
      </c>
    </row>
    <row r="158" spans="1:16" ht="13.5" thickBot="1">
      <c r="A158" s="31" t="str">
        <f t="shared" si="12"/>
        <v> BBS 30 </v>
      </c>
      <c r="B158" s="3" t="str">
        <f t="shared" si="13"/>
        <v>I</v>
      </c>
      <c r="C158" s="31">
        <f t="shared" si="14"/>
        <v>43077.46</v>
      </c>
      <c r="D158" s="15" t="str">
        <f t="shared" si="15"/>
        <v>vis</v>
      </c>
      <c r="E158" s="43">
        <f>VLOOKUP(C158,Active!C$21:E$972,3,FALSE)</f>
        <v>4201.9672416985832</v>
      </c>
      <c r="F158" s="3" t="s">
        <v>106</v>
      </c>
      <c r="G158" s="15" t="str">
        <f t="shared" si="16"/>
        <v>43077.460</v>
      </c>
      <c r="H158" s="31">
        <f t="shared" si="17"/>
        <v>22441</v>
      </c>
      <c r="I158" s="44" t="s">
        <v>473</v>
      </c>
      <c r="J158" s="45" t="s">
        <v>474</v>
      </c>
      <c r="K158" s="44">
        <v>22441</v>
      </c>
      <c r="L158" s="44" t="s">
        <v>475</v>
      </c>
      <c r="M158" s="45" t="s">
        <v>109</v>
      </c>
      <c r="N158" s="45"/>
      <c r="O158" s="46" t="s">
        <v>137</v>
      </c>
      <c r="P158" s="46" t="s">
        <v>466</v>
      </c>
    </row>
    <row r="159" spans="1:16" ht="13.5" thickBot="1">
      <c r="A159" s="31" t="str">
        <f t="shared" si="12"/>
        <v> BBS 32 </v>
      </c>
      <c r="B159" s="3" t="str">
        <f t="shared" si="13"/>
        <v>II</v>
      </c>
      <c r="C159" s="31">
        <f t="shared" si="14"/>
        <v>43154.32</v>
      </c>
      <c r="D159" s="15" t="str">
        <f t="shared" si="15"/>
        <v>vis</v>
      </c>
      <c r="E159" s="43">
        <f>VLOOKUP(C159,Active!C$21:E$972,3,FALSE)</f>
        <v>4427.4892115054718</v>
      </c>
      <c r="F159" s="3" t="s">
        <v>106</v>
      </c>
      <c r="G159" s="15" t="str">
        <f t="shared" si="16"/>
        <v>43154.320</v>
      </c>
      <c r="H159" s="31">
        <f t="shared" si="17"/>
        <v>22666.5</v>
      </c>
      <c r="I159" s="44" t="s">
        <v>476</v>
      </c>
      <c r="J159" s="45" t="s">
        <v>477</v>
      </c>
      <c r="K159" s="44">
        <v>22666.5</v>
      </c>
      <c r="L159" s="44" t="s">
        <v>311</v>
      </c>
      <c r="M159" s="45" t="s">
        <v>109</v>
      </c>
      <c r="N159" s="45"/>
      <c r="O159" s="46" t="s">
        <v>137</v>
      </c>
      <c r="P159" s="46" t="s">
        <v>478</v>
      </c>
    </row>
    <row r="160" spans="1:16" ht="13.5" thickBot="1">
      <c r="A160" s="31" t="str">
        <f t="shared" si="12"/>
        <v> BBS 34 </v>
      </c>
      <c r="B160" s="3" t="str">
        <f t="shared" si="13"/>
        <v>II</v>
      </c>
      <c r="C160" s="31">
        <f t="shared" si="14"/>
        <v>43366.635000000002</v>
      </c>
      <c r="D160" s="15" t="str">
        <f t="shared" si="15"/>
        <v>vis</v>
      </c>
      <c r="E160" s="43">
        <f>VLOOKUP(C160,Active!C$21:E$972,3,FALSE)</f>
        <v>5050.4621105368215</v>
      </c>
      <c r="F160" s="3" t="s">
        <v>106</v>
      </c>
      <c r="G160" s="15" t="str">
        <f t="shared" si="16"/>
        <v>43366.635</v>
      </c>
      <c r="H160" s="31">
        <f t="shared" si="17"/>
        <v>23289.5</v>
      </c>
      <c r="I160" s="44" t="s">
        <v>479</v>
      </c>
      <c r="J160" s="45" t="s">
        <v>480</v>
      </c>
      <c r="K160" s="44">
        <v>23289.5</v>
      </c>
      <c r="L160" s="44" t="s">
        <v>453</v>
      </c>
      <c r="M160" s="45" t="s">
        <v>109</v>
      </c>
      <c r="N160" s="45"/>
      <c r="O160" s="46" t="s">
        <v>137</v>
      </c>
      <c r="P160" s="46" t="s">
        <v>481</v>
      </c>
    </row>
    <row r="161" spans="1:16" ht="13.5" thickBot="1">
      <c r="A161" s="31" t="str">
        <f t="shared" si="12"/>
        <v> BBS 34 </v>
      </c>
      <c r="B161" s="3" t="str">
        <f t="shared" si="13"/>
        <v>I</v>
      </c>
      <c r="C161" s="31">
        <f t="shared" si="14"/>
        <v>43371.565999999999</v>
      </c>
      <c r="D161" s="15" t="str">
        <f t="shared" si="15"/>
        <v>vis</v>
      </c>
      <c r="E161" s="43">
        <f>VLOOKUP(C161,Active!C$21:E$972,3,FALSE)</f>
        <v>5064.9306095365228</v>
      </c>
      <c r="F161" s="3" t="s">
        <v>106</v>
      </c>
      <c r="G161" s="15" t="str">
        <f t="shared" si="16"/>
        <v>43371.566</v>
      </c>
      <c r="H161" s="31">
        <f t="shared" si="17"/>
        <v>23304</v>
      </c>
      <c r="I161" s="44" t="s">
        <v>482</v>
      </c>
      <c r="J161" s="45" t="s">
        <v>483</v>
      </c>
      <c r="K161" s="44">
        <v>23304</v>
      </c>
      <c r="L161" s="44" t="s">
        <v>484</v>
      </c>
      <c r="M161" s="45" t="s">
        <v>109</v>
      </c>
      <c r="N161" s="45"/>
      <c r="O161" s="46" t="s">
        <v>137</v>
      </c>
      <c r="P161" s="46" t="s">
        <v>481</v>
      </c>
    </row>
    <row r="162" spans="1:16" ht="13.5" thickBot="1">
      <c r="A162" s="31" t="str">
        <f t="shared" si="12"/>
        <v> BBS 34 </v>
      </c>
      <c r="B162" s="3" t="str">
        <f t="shared" si="13"/>
        <v>II</v>
      </c>
      <c r="C162" s="31">
        <f t="shared" si="14"/>
        <v>43380.601999999999</v>
      </c>
      <c r="D162" s="15" t="str">
        <f t="shared" si="15"/>
        <v>vis</v>
      </c>
      <c r="E162" s="43">
        <f>VLOOKUP(C162,Active!C$21:E$972,3,FALSE)</f>
        <v>5091.4439652374731</v>
      </c>
      <c r="F162" s="3" t="s">
        <v>106</v>
      </c>
      <c r="G162" s="15" t="str">
        <f t="shared" si="16"/>
        <v>43380.602</v>
      </c>
      <c r="H162" s="31">
        <f t="shared" si="17"/>
        <v>23330.5</v>
      </c>
      <c r="I162" s="44" t="s">
        <v>485</v>
      </c>
      <c r="J162" s="45" t="s">
        <v>486</v>
      </c>
      <c r="K162" s="44">
        <v>23330.5</v>
      </c>
      <c r="L162" s="44" t="s">
        <v>472</v>
      </c>
      <c r="M162" s="45" t="s">
        <v>109</v>
      </c>
      <c r="N162" s="45"/>
      <c r="O162" s="46" t="s">
        <v>137</v>
      </c>
      <c r="P162" s="46" t="s">
        <v>481</v>
      </c>
    </row>
    <row r="163" spans="1:16" ht="13.5" thickBot="1">
      <c r="A163" s="31" t="str">
        <f t="shared" si="12"/>
        <v> BBS 35 </v>
      </c>
      <c r="B163" s="3" t="str">
        <f t="shared" si="13"/>
        <v>II</v>
      </c>
      <c r="C163" s="31">
        <f t="shared" si="14"/>
        <v>43396.618000000002</v>
      </c>
      <c r="D163" s="15" t="str">
        <f t="shared" si="15"/>
        <v>vis</v>
      </c>
      <c r="E163" s="43">
        <f>VLOOKUP(C163,Active!C$21:E$972,3,FALSE)</f>
        <v>5138.437978618007</v>
      </c>
      <c r="F163" s="3" t="s">
        <v>106</v>
      </c>
      <c r="G163" s="15" t="str">
        <f t="shared" si="16"/>
        <v>43396.618</v>
      </c>
      <c r="H163" s="31">
        <f t="shared" si="17"/>
        <v>23377.5</v>
      </c>
      <c r="I163" s="44" t="s">
        <v>487</v>
      </c>
      <c r="J163" s="45" t="s">
        <v>488</v>
      </c>
      <c r="K163" s="44">
        <v>23377.5</v>
      </c>
      <c r="L163" s="44" t="s">
        <v>489</v>
      </c>
      <c r="M163" s="45" t="s">
        <v>109</v>
      </c>
      <c r="N163" s="45"/>
      <c r="O163" s="46" t="s">
        <v>137</v>
      </c>
      <c r="P163" s="46" t="s">
        <v>490</v>
      </c>
    </row>
    <row r="164" spans="1:16" ht="13.5" thickBot="1">
      <c r="A164" s="31" t="str">
        <f t="shared" si="12"/>
        <v> BBS 35 </v>
      </c>
      <c r="B164" s="3" t="str">
        <f t="shared" si="13"/>
        <v>II</v>
      </c>
      <c r="C164" s="31">
        <f t="shared" si="14"/>
        <v>43397.654999999999</v>
      </c>
      <c r="D164" s="15" t="str">
        <f t="shared" si="15"/>
        <v>vis</v>
      </c>
      <c r="E164" s="43">
        <f>VLOOKUP(C164,Active!C$21:E$972,3,FALSE)</f>
        <v>5141.480735353487</v>
      </c>
      <c r="F164" s="3" t="s">
        <v>106</v>
      </c>
      <c r="G164" s="15" t="str">
        <f t="shared" si="16"/>
        <v>43397.655</v>
      </c>
      <c r="H164" s="31">
        <f t="shared" si="17"/>
        <v>23380.5</v>
      </c>
      <c r="I164" s="44" t="s">
        <v>491</v>
      </c>
      <c r="J164" s="45" t="s">
        <v>492</v>
      </c>
      <c r="K164" s="44">
        <v>23380.5</v>
      </c>
      <c r="L164" s="44" t="s">
        <v>233</v>
      </c>
      <c r="M164" s="45" t="s">
        <v>109</v>
      </c>
      <c r="N164" s="45"/>
      <c r="O164" s="46" t="s">
        <v>137</v>
      </c>
      <c r="P164" s="46" t="s">
        <v>490</v>
      </c>
    </row>
    <row r="165" spans="1:16" ht="13.5" thickBot="1">
      <c r="A165" s="31" t="str">
        <f t="shared" si="12"/>
        <v> BBS 35 </v>
      </c>
      <c r="B165" s="3" t="str">
        <f t="shared" si="13"/>
        <v>II</v>
      </c>
      <c r="C165" s="31">
        <f t="shared" si="14"/>
        <v>43406.51</v>
      </c>
      <c r="D165" s="15" t="str">
        <f t="shared" si="15"/>
        <v>vis</v>
      </c>
      <c r="E165" s="43">
        <f>VLOOKUP(C165,Active!C$21:E$972,3,FALSE)</f>
        <v>5167.4630023667669</v>
      </c>
      <c r="F165" s="3" t="s">
        <v>106</v>
      </c>
      <c r="G165" s="15" t="str">
        <f t="shared" si="16"/>
        <v>43406.510</v>
      </c>
      <c r="H165" s="31">
        <f t="shared" si="17"/>
        <v>23406.5</v>
      </c>
      <c r="I165" s="44" t="s">
        <v>493</v>
      </c>
      <c r="J165" s="45" t="s">
        <v>494</v>
      </c>
      <c r="K165" s="44">
        <v>23406.5</v>
      </c>
      <c r="L165" s="44" t="s">
        <v>349</v>
      </c>
      <c r="M165" s="45" t="s">
        <v>109</v>
      </c>
      <c r="N165" s="45"/>
      <c r="O165" s="46" t="s">
        <v>137</v>
      </c>
      <c r="P165" s="46" t="s">
        <v>490</v>
      </c>
    </row>
    <row r="166" spans="1:16" ht="13.5" thickBot="1">
      <c r="A166" s="31" t="str">
        <f t="shared" si="12"/>
        <v> BBS 35 </v>
      </c>
      <c r="B166" s="3" t="str">
        <f t="shared" si="13"/>
        <v>II</v>
      </c>
      <c r="C166" s="31">
        <f t="shared" si="14"/>
        <v>43409.578000000001</v>
      </c>
      <c r="D166" s="15" t="str">
        <f t="shared" si="15"/>
        <v>vis</v>
      </c>
      <c r="E166" s="43">
        <f>VLOOKUP(C166,Active!C$21:E$972,3,FALSE)</f>
        <v>5176.465102332515</v>
      </c>
      <c r="F166" s="3" t="s">
        <v>106</v>
      </c>
      <c r="G166" s="15" t="str">
        <f t="shared" si="16"/>
        <v>43409.578</v>
      </c>
      <c r="H166" s="31">
        <f t="shared" si="17"/>
        <v>23415.5</v>
      </c>
      <c r="I166" s="44" t="s">
        <v>495</v>
      </c>
      <c r="J166" s="45" t="s">
        <v>496</v>
      </c>
      <c r="K166" s="44">
        <v>23415.5</v>
      </c>
      <c r="L166" s="44" t="s">
        <v>349</v>
      </c>
      <c r="M166" s="45" t="s">
        <v>109</v>
      </c>
      <c r="N166" s="45"/>
      <c r="O166" s="46" t="s">
        <v>137</v>
      </c>
      <c r="P166" s="46" t="s">
        <v>490</v>
      </c>
    </row>
    <row r="167" spans="1:16" ht="13.5" thickBot="1">
      <c r="A167" s="31" t="str">
        <f t="shared" si="12"/>
        <v> BBS 35 </v>
      </c>
      <c r="B167" s="3" t="str">
        <f t="shared" si="13"/>
        <v>I</v>
      </c>
      <c r="C167" s="31">
        <f t="shared" si="14"/>
        <v>43451.324000000001</v>
      </c>
      <c r="D167" s="15" t="str">
        <f t="shared" si="15"/>
        <v>vis</v>
      </c>
      <c r="E167" s="43">
        <f>VLOOKUP(C167,Active!C$21:E$972,3,FALSE)</f>
        <v>5298.955866729576</v>
      </c>
      <c r="F167" s="3" t="s">
        <v>106</v>
      </c>
      <c r="G167" s="15" t="str">
        <f t="shared" si="16"/>
        <v>43451.324</v>
      </c>
      <c r="H167" s="31">
        <f t="shared" si="17"/>
        <v>23538</v>
      </c>
      <c r="I167" s="44" t="s">
        <v>497</v>
      </c>
      <c r="J167" s="45" t="s">
        <v>498</v>
      </c>
      <c r="K167" s="44">
        <v>23538</v>
      </c>
      <c r="L167" s="44" t="s">
        <v>499</v>
      </c>
      <c r="M167" s="45" t="s">
        <v>109</v>
      </c>
      <c r="N167" s="45"/>
      <c r="O167" s="46" t="s">
        <v>137</v>
      </c>
      <c r="P167" s="46" t="s">
        <v>490</v>
      </c>
    </row>
    <row r="168" spans="1:16" ht="13.5" thickBot="1">
      <c r="A168" s="31" t="str">
        <f t="shared" si="12"/>
        <v> BBS 35 </v>
      </c>
      <c r="B168" s="3" t="str">
        <f t="shared" si="13"/>
        <v>I</v>
      </c>
      <c r="C168" s="31">
        <f t="shared" si="14"/>
        <v>43453.375999999997</v>
      </c>
      <c r="D168" s="15" t="str">
        <f t="shared" si="15"/>
        <v>vis</v>
      </c>
      <c r="E168" s="43">
        <f>VLOOKUP(C168,Active!C$21:E$972,3,FALSE)</f>
        <v>5304.9768279843611</v>
      </c>
      <c r="F168" s="3" t="s">
        <v>106</v>
      </c>
      <c r="G168" s="15" t="str">
        <f t="shared" si="16"/>
        <v>43453.376</v>
      </c>
      <c r="H168" s="31">
        <f t="shared" si="17"/>
        <v>23544</v>
      </c>
      <c r="I168" s="44" t="s">
        <v>500</v>
      </c>
      <c r="J168" s="45" t="s">
        <v>501</v>
      </c>
      <c r="K168" s="44">
        <v>23544</v>
      </c>
      <c r="L168" s="44" t="s">
        <v>380</v>
      </c>
      <c r="M168" s="45" t="s">
        <v>109</v>
      </c>
      <c r="N168" s="45"/>
      <c r="O168" s="46" t="s">
        <v>137</v>
      </c>
      <c r="P168" s="46" t="s">
        <v>490</v>
      </c>
    </row>
    <row r="169" spans="1:16" ht="13.5" thickBot="1">
      <c r="A169" s="31" t="str">
        <f t="shared" si="12"/>
        <v> BBS 36 </v>
      </c>
      <c r="B169" s="3" t="str">
        <f t="shared" si="13"/>
        <v>II</v>
      </c>
      <c r="C169" s="31">
        <f t="shared" si="14"/>
        <v>43488.311000000002</v>
      </c>
      <c r="D169" s="15" t="str">
        <f t="shared" si="15"/>
        <v>vis</v>
      </c>
      <c r="E169" s="43">
        <f>VLOOKUP(C169,Active!C$21:E$972,3,FALSE)</f>
        <v>5407.4828130898086</v>
      </c>
      <c r="F169" s="3" t="s">
        <v>106</v>
      </c>
      <c r="G169" s="15" t="str">
        <f t="shared" si="16"/>
        <v>43488.311</v>
      </c>
      <c r="H169" s="31">
        <f t="shared" si="17"/>
        <v>23646.5</v>
      </c>
      <c r="I169" s="44" t="s">
        <v>502</v>
      </c>
      <c r="J169" s="45" t="s">
        <v>503</v>
      </c>
      <c r="K169" s="44">
        <v>23646.5</v>
      </c>
      <c r="L169" s="44" t="s">
        <v>233</v>
      </c>
      <c r="M169" s="45" t="s">
        <v>109</v>
      </c>
      <c r="N169" s="45"/>
      <c r="O169" s="46" t="s">
        <v>137</v>
      </c>
      <c r="P169" s="46" t="s">
        <v>504</v>
      </c>
    </row>
    <row r="170" spans="1:16" ht="13.5" thickBot="1">
      <c r="A170" s="31" t="str">
        <f t="shared" si="12"/>
        <v> BBS 36 </v>
      </c>
      <c r="B170" s="3" t="str">
        <f t="shared" si="13"/>
        <v>II</v>
      </c>
      <c r="C170" s="31">
        <f t="shared" si="14"/>
        <v>43515.228999999999</v>
      </c>
      <c r="D170" s="15" t="str">
        <f t="shared" si="15"/>
        <v>vis</v>
      </c>
      <c r="E170" s="43">
        <f>VLOOKUP(C170,Active!C$21:E$972,3,FALSE)</f>
        <v>5486.4653837801716</v>
      </c>
      <c r="F170" s="3" t="s">
        <v>106</v>
      </c>
      <c r="G170" s="15" t="str">
        <f t="shared" si="16"/>
        <v>43515.229</v>
      </c>
      <c r="H170" s="31">
        <f t="shared" si="17"/>
        <v>23725.5</v>
      </c>
      <c r="I170" s="44" t="s">
        <v>505</v>
      </c>
      <c r="J170" s="45" t="s">
        <v>506</v>
      </c>
      <c r="K170" s="44">
        <v>23725.5</v>
      </c>
      <c r="L170" s="44" t="s">
        <v>349</v>
      </c>
      <c r="M170" s="45" t="s">
        <v>109</v>
      </c>
      <c r="N170" s="45"/>
      <c r="O170" s="46" t="s">
        <v>137</v>
      </c>
      <c r="P170" s="46" t="s">
        <v>504</v>
      </c>
    </row>
    <row r="171" spans="1:16" ht="13.5" thickBot="1">
      <c r="A171" s="31" t="str">
        <f t="shared" si="12"/>
        <v> BBS 36 </v>
      </c>
      <c r="B171" s="3" t="str">
        <f t="shared" si="13"/>
        <v>II</v>
      </c>
      <c r="C171" s="31">
        <f t="shared" si="14"/>
        <v>43517.271999999997</v>
      </c>
      <c r="D171" s="15" t="str">
        <f t="shared" si="15"/>
        <v>vis</v>
      </c>
      <c r="E171" s="43">
        <f>VLOOKUP(C171,Active!C$21:E$972,3,FALSE)</f>
        <v>5492.459937310161</v>
      </c>
      <c r="F171" s="3" t="s">
        <v>106</v>
      </c>
      <c r="G171" s="15" t="str">
        <f t="shared" si="16"/>
        <v>43517.272</v>
      </c>
      <c r="H171" s="31">
        <f t="shared" si="17"/>
        <v>23731.5</v>
      </c>
      <c r="I171" s="44" t="s">
        <v>507</v>
      </c>
      <c r="J171" s="45" t="s">
        <v>508</v>
      </c>
      <c r="K171" s="44">
        <v>23731.5</v>
      </c>
      <c r="L171" s="44" t="s">
        <v>453</v>
      </c>
      <c r="M171" s="45" t="s">
        <v>109</v>
      </c>
      <c r="N171" s="45"/>
      <c r="O171" s="46" t="s">
        <v>137</v>
      </c>
      <c r="P171" s="46" t="s">
        <v>504</v>
      </c>
    </row>
    <row r="172" spans="1:16" ht="13.5" thickBot="1">
      <c r="A172" s="31" t="str">
        <f t="shared" si="12"/>
        <v> BBS 38 </v>
      </c>
      <c r="B172" s="3" t="str">
        <f t="shared" si="13"/>
        <v>I</v>
      </c>
      <c r="C172" s="31">
        <f t="shared" si="14"/>
        <v>43735.567999999999</v>
      </c>
      <c r="D172" s="15" t="str">
        <f t="shared" si="15"/>
        <v>vis</v>
      </c>
      <c r="E172" s="43">
        <f>VLOOKUP(C172,Active!C$21:E$972,3,FALSE)</f>
        <v>6132.9822365680911</v>
      </c>
      <c r="F172" s="3" t="s">
        <v>106</v>
      </c>
      <c r="G172" s="15" t="str">
        <f t="shared" si="16"/>
        <v>43735.568</v>
      </c>
      <c r="H172" s="31">
        <f t="shared" si="17"/>
        <v>24372</v>
      </c>
      <c r="I172" s="44" t="s">
        <v>509</v>
      </c>
      <c r="J172" s="45" t="s">
        <v>510</v>
      </c>
      <c r="K172" s="44">
        <v>24372</v>
      </c>
      <c r="L172" s="44" t="s">
        <v>233</v>
      </c>
      <c r="M172" s="45" t="s">
        <v>109</v>
      </c>
      <c r="N172" s="45"/>
      <c r="O172" s="46" t="s">
        <v>137</v>
      </c>
      <c r="P172" s="46" t="s">
        <v>511</v>
      </c>
    </row>
    <row r="173" spans="1:16" ht="13.5" thickBot="1">
      <c r="A173" s="31" t="str">
        <f t="shared" si="12"/>
        <v> BBS 38 </v>
      </c>
      <c r="B173" s="3" t="str">
        <f t="shared" si="13"/>
        <v>I</v>
      </c>
      <c r="C173" s="31">
        <f t="shared" si="14"/>
        <v>43749.538999999997</v>
      </c>
      <c r="D173" s="15" t="str">
        <f t="shared" si="15"/>
        <v>vis</v>
      </c>
      <c r="E173" s="43">
        <f>VLOOKUP(C173,Active!C$21:E$972,3,FALSE)</f>
        <v>6173.9758280353235</v>
      </c>
      <c r="F173" s="3" t="s">
        <v>106</v>
      </c>
      <c r="G173" s="15" t="str">
        <f t="shared" si="16"/>
        <v>43749.539</v>
      </c>
      <c r="H173" s="31">
        <f t="shared" si="17"/>
        <v>24413</v>
      </c>
      <c r="I173" s="44" t="s">
        <v>512</v>
      </c>
      <c r="J173" s="45" t="s">
        <v>513</v>
      </c>
      <c r="K173" s="44">
        <v>24413</v>
      </c>
      <c r="L173" s="44" t="s">
        <v>380</v>
      </c>
      <c r="M173" s="45" t="s">
        <v>109</v>
      </c>
      <c r="N173" s="45"/>
      <c r="O173" s="46" t="s">
        <v>137</v>
      </c>
      <c r="P173" s="46" t="s">
        <v>511</v>
      </c>
    </row>
    <row r="174" spans="1:16" ht="13.5" thickBot="1">
      <c r="A174" s="31" t="str">
        <f t="shared" si="12"/>
        <v> BBS 40 </v>
      </c>
      <c r="B174" s="3" t="str">
        <f t="shared" si="13"/>
        <v>II</v>
      </c>
      <c r="C174" s="31">
        <f t="shared" si="14"/>
        <v>43822.302000000003</v>
      </c>
      <c r="D174" s="15" t="str">
        <f t="shared" si="15"/>
        <v>vis</v>
      </c>
      <c r="E174" s="43">
        <f>VLOOKUP(C174,Active!C$21:E$972,3,FALSE)</f>
        <v>6387.4764146741463</v>
      </c>
      <c r="F174" s="3" t="s">
        <v>106</v>
      </c>
      <c r="G174" s="15" t="str">
        <f t="shared" si="16"/>
        <v>43822.302</v>
      </c>
      <c r="H174" s="31">
        <f t="shared" si="17"/>
        <v>24626.5</v>
      </c>
      <c r="I174" s="44" t="s">
        <v>514</v>
      </c>
      <c r="J174" s="45" t="s">
        <v>515</v>
      </c>
      <c r="K174" s="44">
        <v>24626.5</v>
      </c>
      <c r="L174" s="44" t="s">
        <v>380</v>
      </c>
      <c r="M174" s="45" t="s">
        <v>109</v>
      </c>
      <c r="N174" s="45"/>
      <c r="O174" s="46" t="s">
        <v>137</v>
      </c>
      <c r="P174" s="46" t="s">
        <v>516</v>
      </c>
    </row>
    <row r="175" spans="1:16" ht="13.5" thickBot="1">
      <c r="A175" s="31" t="str">
        <f t="shared" si="12"/>
        <v> BBS 40 </v>
      </c>
      <c r="B175" s="3" t="str">
        <f t="shared" si="13"/>
        <v>II</v>
      </c>
      <c r="C175" s="31">
        <f t="shared" si="14"/>
        <v>43828.43</v>
      </c>
      <c r="D175" s="15" t="str">
        <f t="shared" si="15"/>
        <v>vis</v>
      </c>
      <c r="E175" s="43">
        <f>VLOOKUP(C175,Active!C$21:E$972,3,FALSE)</f>
        <v>6405.4571410724793</v>
      </c>
      <c r="F175" s="3" t="s">
        <v>106</v>
      </c>
      <c r="G175" s="15" t="str">
        <f t="shared" si="16"/>
        <v>43828.430</v>
      </c>
      <c r="H175" s="31">
        <f t="shared" si="17"/>
        <v>24644.5</v>
      </c>
      <c r="I175" s="44" t="s">
        <v>517</v>
      </c>
      <c r="J175" s="45" t="s">
        <v>518</v>
      </c>
      <c r="K175" s="44">
        <v>24644.5</v>
      </c>
      <c r="L175" s="44" t="s">
        <v>499</v>
      </c>
      <c r="M175" s="45" t="s">
        <v>109</v>
      </c>
      <c r="N175" s="45"/>
      <c r="O175" s="46" t="s">
        <v>137</v>
      </c>
      <c r="P175" s="46" t="s">
        <v>516</v>
      </c>
    </row>
    <row r="176" spans="1:16" ht="13.5" thickBot="1">
      <c r="A176" s="31" t="str">
        <f t="shared" si="12"/>
        <v> BBS 40 </v>
      </c>
      <c r="B176" s="3" t="str">
        <f t="shared" si="13"/>
        <v>I</v>
      </c>
      <c r="C176" s="31">
        <f t="shared" si="14"/>
        <v>43833.387000000002</v>
      </c>
      <c r="D176" s="15" t="str">
        <f t="shared" si="15"/>
        <v>vis</v>
      </c>
      <c r="E176" s="43">
        <f>VLOOKUP(C176,Active!C$21:E$972,3,FALSE)</f>
        <v>6420.0019290549571</v>
      </c>
      <c r="F176" s="3" t="s">
        <v>106</v>
      </c>
      <c r="G176" s="15" t="str">
        <f t="shared" si="16"/>
        <v>43833.387</v>
      </c>
      <c r="H176" s="31">
        <f t="shared" si="17"/>
        <v>24659</v>
      </c>
      <c r="I176" s="44" t="s">
        <v>519</v>
      </c>
      <c r="J176" s="45" t="s">
        <v>520</v>
      </c>
      <c r="K176" s="44">
        <v>24659</v>
      </c>
      <c r="L176" s="44" t="s">
        <v>157</v>
      </c>
      <c r="M176" s="45" t="s">
        <v>109</v>
      </c>
      <c r="N176" s="45"/>
      <c r="O176" s="46" t="s">
        <v>137</v>
      </c>
      <c r="P176" s="46" t="s">
        <v>516</v>
      </c>
    </row>
    <row r="177" spans="1:16" ht="13.5" thickBot="1">
      <c r="A177" s="31" t="str">
        <f t="shared" si="12"/>
        <v> BBS 41 </v>
      </c>
      <c r="B177" s="3" t="str">
        <f t="shared" si="13"/>
        <v>I</v>
      </c>
      <c r="C177" s="31">
        <f t="shared" si="14"/>
        <v>43845.319000000003</v>
      </c>
      <c r="D177" s="15" t="str">
        <f t="shared" si="15"/>
        <v>vis</v>
      </c>
      <c r="E177" s="43">
        <f>VLOOKUP(C177,Active!C$21:E$972,3,FALSE)</f>
        <v>6455.0127037587818</v>
      </c>
      <c r="F177" s="3" t="s">
        <v>106</v>
      </c>
      <c r="G177" s="15" t="str">
        <f t="shared" si="16"/>
        <v>43845.319</v>
      </c>
      <c r="H177" s="31">
        <f t="shared" si="17"/>
        <v>24694</v>
      </c>
      <c r="I177" s="44" t="s">
        <v>521</v>
      </c>
      <c r="J177" s="45" t="s">
        <v>522</v>
      </c>
      <c r="K177" s="44">
        <v>24694</v>
      </c>
      <c r="L177" s="44" t="s">
        <v>256</v>
      </c>
      <c r="M177" s="45" t="s">
        <v>109</v>
      </c>
      <c r="N177" s="45"/>
      <c r="O177" s="46" t="s">
        <v>137</v>
      </c>
      <c r="P177" s="46" t="s">
        <v>523</v>
      </c>
    </row>
    <row r="178" spans="1:16" ht="13.5" thickBot="1">
      <c r="A178" s="31" t="str">
        <f t="shared" si="12"/>
        <v> BBS 41 </v>
      </c>
      <c r="B178" s="3" t="str">
        <f t="shared" si="13"/>
        <v>I</v>
      </c>
      <c r="C178" s="31">
        <f t="shared" si="14"/>
        <v>43903.248</v>
      </c>
      <c r="D178" s="15" t="str">
        <f t="shared" si="15"/>
        <v>vis</v>
      </c>
      <c r="E178" s="43">
        <f>VLOOKUP(C178,Active!C$21:E$972,3,FALSE)</f>
        <v>6624.9874915410128</v>
      </c>
      <c r="F178" s="3" t="s">
        <v>106</v>
      </c>
      <c r="G178" s="15" t="str">
        <f t="shared" si="16"/>
        <v>43903.248</v>
      </c>
      <c r="H178" s="31">
        <f t="shared" si="17"/>
        <v>24864</v>
      </c>
      <c r="I178" s="44" t="s">
        <v>524</v>
      </c>
      <c r="J178" s="45" t="s">
        <v>525</v>
      </c>
      <c r="K178" s="44">
        <v>24864</v>
      </c>
      <c r="L178" s="44" t="s">
        <v>361</v>
      </c>
      <c r="M178" s="45" t="s">
        <v>109</v>
      </c>
      <c r="N178" s="45"/>
      <c r="O178" s="46" t="s">
        <v>137</v>
      </c>
      <c r="P178" s="46" t="s">
        <v>523</v>
      </c>
    </row>
    <row r="179" spans="1:16" ht="13.5" thickBot="1">
      <c r="A179" s="31" t="str">
        <f t="shared" si="12"/>
        <v> BBS 44 </v>
      </c>
      <c r="B179" s="3" t="str">
        <f t="shared" si="13"/>
        <v>I</v>
      </c>
      <c r="C179" s="31">
        <f t="shared" si="14"/>
        <v>44087.620999999999</v>
      </c>
      <c r="D179" s="15" t="str">
        <f t="shared" si="15"/>
        <v>vis</v>
      </c>
      <c r="E179" s="43">
        <f>VLOOKUP(C179,Active!C$21:E$972,3,FALSE)</f>
        <v>7165.9732076378768</v>
      </c>
      <c r="F179" s="3" t="s">
        <v>106</v>
      </c>
      <c r="G179" s="15" t="str">
        <f t="shared" si="16"/>
        <v>44087.621</v>
      </c>
      <c r="H179" s="31">
        <f t="shared" si="17"/>
        <v>25405</v>
      </c>
      <c r="I179" s="44" t="s">
        <v>526</v>
      </c>
      <c r="J179" s="45" t="s">
        <v>527</v>
      </c>
      <c r="K179" s="44">
        <v>25405</v>
      </c>
      <c r="L179" s="44" t="s">
        <v>528</v>
      </c>
      <c r="M179" s="45" t="s">
        <v>109</v>
      </c>
      <c r="N179" s="45"/>
      <c r="O179" s="46" t="s">
        <v>137</v>
      </c>
      <c r="P179" s="46" t="s">
        <v>529</v>
      </c>
    </row>
    <row r="180" spans="1:16" ht="13.5" thickBot="1">
      <c r="A180" s="31" t="str">
        <f t="shared" si="12"/>
        <v> BBS 45 </v>
      </c>
      <c r="B180" s="3" t="str">
        <f t="shared" si="13"/>
        <v>I</v>
      </c>
      <c r="C180" s="31">
        <f t="shared" si="14"/>
        <v>44132.614000000001</v>
      </c>
      <c r="D180" s="15" t="str">
        <f t="shared" si="15"/>
        <v>vis</v>
      </c>
      <c r="E180" s="43">
        <f>VLOOKUP(C180,Active!C$21:E$972,3,FALSE)</f>
        <v>7297.9912923050861</v>
      </c>
      <c r="F180" s="3" t="s">
        <v>106</v>
      </c>
      <c r="G180" s="15" t="str">
        <f t="shared" si="16"/>
        <v>44132.614</v>
      </c>
      <c r="H180" s="31">
        <f t="shared" si="17"/>
        <v>25537</v>
      </c>
      <c r="I180" s="44" t="s">
        <v>530</v>
      </c>
      <c r="J180" s="45" t="s">
        <v>531</v>
      </c>
      <c r="K180" s="44">
        <v>25537</v>
      </c>
      <c r="L180" s="44" t="s">
        <v>311</v>
      </c>
      <c r="M180" s="45" t="s">
        <v>109</v>
      </c>
      <c r="N180" s="45"/>
      <c r="O180" s="46" t="s">
        <v>137</v>
      </c>
      <c r="P180" s="46" t="s">
        <v>532</v>
      </c>
    </row>
    <row r="181" spans="1:16" ht="13.5" thickBot="1">
      <c r="A181" s="31" t="str">
        <f t="shared" si="12"/>
        <v> BBS 45 </v>
      </c>
      <c r="B181" s="3" t="str">
        <f t="shared" si="13"/>
        <v>II</v>
      </c>
      <c r="C181" s="31">
        <f t="shared" si="14"/>
        <v>44164.459000000003</v>
      </c>
      <c r="D181" s="15" t="str">
        <f t="shared" si="15"/>
        <v>vis</v>
      </c>
      <c r="E181" s="43">
        <f>VLOOKUP(C181,Active!C$21:E$972,3,FALSE)</f>
        <v>7391.4306252285905</v>
      </c>
      <c r="F181" s="3" t="s">
        <v>106</v>
      </c>
      <c r="G181" s="15" t="str">
        <f t="shared" si="16"/>
        <v>44164.459</v>
      </c>
      <c r="H181" s="31">
        <f t="shared" si="17"/>
        <v>25630.5</v>
      </c>
      <c r="I181" s="44" t="s">
        <v>533</v>
      </c>
      <c r="J181" s="45" t="s">
        <v>534</v>
      </c>
      <c r="K181" s="44">
        <v>25630.5</v>
      </c>
      <c r="L181" s="44" t="s">
        <v>535</v>
      </c>
      <c r="M181" s="45" t="s">
        <v>109</v>
      </c>
      <c r="N181" s="45"/>
      <c r="O181" s="46" t="s">
        <v>137</v>
      </c>
      <c r="P181" s="46" t="s">
        <v>532</v>
      </c>
    </row>
    <row r="182" spans="1:16" ht="13.5" thickBot="1">
      <c r="A182" s="31" t="str">
        <f t="shared" si="12"/>
        <v> BBS 45 </v>
      </c>
      <c r="B182" s="3" t="str">
        <f t="shared" si="13"/>
        <v>II</v>
      </c>
      <c r="C182" s="31">
        <f t="shared" si="14"/>
        <v>44165.506000000001</v>
      </c>
      <c r="D182" s="15" t="str">
        <f t="shared" si="15"/>
        <v>vis</v>
      </c>
      <c r="E182" s="43">
        <f>VLOOKUP(C182,Active!C$21:E$972,3,FALSE)</f>
        <v>7394.5027238805233</v>
      </c>
      <c r="F182" s="3" t="s">
        <v>106</v>
      </c>
      <c r="G182" s="15" t="str">
        <f t="shared" si="16"/>
        <v>44165.506</v>
      </c>
      <c r="H182" s="31">
        <f t="shared" si="17"/>
        <v>25633.5</v>
      </c>
      <c r="I182" s="44" t="s">
        <v>536</v>
      </c>
      <c r="J182" s="45" t="s">
        <v>537</v>
      </c>
      <c r="K182" s="44">
        <v>25633.5</v>
      </c>
      <c r="L182" s="44" t="s">
        <v>157</v>
      </c>
      <c r="M182" s="45" t="s">
        <v>109</v>
      </c>
      <c r="N182" s="45"/>
      <c r="O182" s="46" t="s">
        <v>137</v>
      </c>
      <c r="P182" s="46" t="s">
        <v>532</v>
      </c>
    </row>
    <row r="183" spans="1:16" ht="13.5" thickBot="1">
      <c r="A183" s="31" t="str">
        <f t="shared" si="12"/>
        <v> BBS 46 </v>
      </c>
      <c r="B183" s="3" t="str">
        <f t="shared" si="13"/>
        <v>I</v>
      </c>
      <c r="C183" s="31">
        <f t="shared" si="14"/>
        <v>44267.232000000004</v>
      </c>
      <c r="D183" s="15" t="str">
        <f t="shared" si="15"/>
        <v>vis</v>
      </c>
      <c r="E183" s="43">
        <f>VLOOKUP(C183,Active!C$21:E$972,3,FALSE)</f>
        <v>7692.9863031229879</v>
      </c>
      <c r="F183" s="3" t="s">
        <v>106</v>
      </c>
      <c r="G183" s="15" t="str">
        <f t="shared" si="16"/>
        <v>44267.232</v>
      </c>
      <c r="H183" s="31">
        <f t="shared" si="17"/>
        <v>25932</v>
      </c>
      <c r="I183" s="44" t="s">
        <v>538</v>
      </c>
      <c r="J183" s="45" t="s">
        <v>539</v>
      </c>
      <c r="K183" s="44">
        <v>25932</v>
      </c>
      <c r="L183" s="44" t="s">
        <v>352</v>
      </c>
      <c r="M183" s="45" t="s">
        <v>109</v>
      </c>
      <c r="N183" s="45"/>
      <c r="O183" s="46" t="s">
        <v>137</v>
      </c>
      <c r="P183" s="46" t="s">
        <v>540</v>
      </c>
    </row>
    <row r="184" spans="1:16" ht="13.5" thickBot="1">
      <c r="A184" s="31" t="str">
        <f t="shared" si="12"/>
        <v> BBS 49 </v>
      </c>
      <c r="B184" s="3" t="str">
        <f t="shared" si="13"/>
        <v>II</v>
      </c>
      <c r="C184" s="31">
        <f t="shared" si="14"/>
        <v>44472.576000000001</v>
      </c>
      <c r="D184" s="15" t="str">
        <f t="shared" si="15"/>
        <v>vis</v>
      </c>
      <c r="E184" s="43">
        <f>VLOOKUP(C184,Active!C$21:E$972,3,FALSE)</f>
        <v>8295.5049521995516</v>
      </c>
      <c r="F184" s="3" t="s">
        <v>106</v>
      </c>
      <c r="G184" s="15" t="str">
        <f t="shared" si="16"/>
        <v>44472.576</v>
      </c>
      <c r="H184" s="31">
        <f t="shared" si="17"/>
        <v>26534.5</v>
      </c>
      <c r="I184" s="44" t="s">
        <v>541</v>
      </c>
      <c r="J184" s="45" t="s">
        <v>542</v>
      </c>
      <c r="K184" s="44">
        <v>26534.5</v>
      </c>
      <c r="L184" s="44" t="s">
        <v>157</v>
      </c>
      <c r="M184" s="45" t="s">
        <v>109</v>
      </c>
      <c r="N184" s="45"/>
      <c r="O184" s="46" t="s">
        <v>137</v>
      </c>
      <c r="P184" s="46" t="s">
        <v>543</v>
      </c>
    </row>
    <row r="185" spans="1:16" ht="13.5" thickBot="1">
      <c r="A185" s="31" t="str">
        <f t="shared" si="12"/>
        <v> BBS 49 </v>
      </c>
      <c r="B185" s="3" t="str">
        <f t="shared" si="13"/>
        <v>II</v>
      </c>
      <c r="C185" s="31">
        <f t="shared" si="14"/>
        <v>44475.642</v>
      </c>
      <c r="D185" s="15" t="str">
        <f t="shared" si="15"/>
        <v>vis</v>
      </c>
      <c r="E185" s="43">
        <f>VLOOKUP(C185,Active!C$21:E$972,3,FALSE)</f>
        <v>8304.5011837820093</v>
      </c>
      <c r="F185" s="3" t="s">
        <v>106</v>
      </c>
      <c r="G185" s="15" t="str">
        <f t="shared" si="16"/>
        <v>44475.642</v>
      </c>
      <c r="H185" s="31">
        <f t="shared" si="17"/>
        <v>26543.5</v>
      </c>
      <c r="I185" s="44" t="s">
        <v>544</v>
      </c>
      <c r="J185" s="45" t="s">
        <v>545</v>
      </c>
      <c r="K185" s="44">
        <v>26543.5</v>
      </c>
      <c r="L185" s="44" t="s">
        <v>230</v>
      </c>
      <c r="M185" s="45" t="s">
        <v>109</v>
      </c>
      <c r="N185" s="45"/>
      <c r="O185" s="46" t="s">
        <v>137</v>
      </c>
      <c r="P185" s="46" t="s">
        <v>543</v>
      </c>
    </row>
    <row r="186" spans="1:16" ht="13.5" thickBot="1">
      <c r="A186" s="31" t="str">
        <f t="shared" si="12"/>
        <v> BBS 51 </v>
      </c>
      <c r="B186" s="3" t="str">
        <f t="shared" si="13"/>
        <v>II</v>
      </c>
      <c r="C186" s="31">
        <f t="shared" si="14"/>
        <v>44555.394999999997</v>
      </c>
      <c r="D186" s="15" t="str">
        <f t="shared" si="15"/>
        <v>vis</v>
      </c>
      <c r="E186" s="43">
        <f>VLOOKUP(C186,Active!C$21:E$972,3,FALSE)</f>
        <v>8538.5117700168248</v>
      </c>
      <c r="F186" s="3" t="s">
        <v>106</v>
      </c>
      <c r="G186" s="15" t="str">
        <f t="shared" si="16"/>
        <v>44555.395</v>
      </c>
      <c r="H186" s="31">
        <f t="shared" si="17"/>
        <v>26777.5</v>
      </c>
      <c r="I186" s="44" t="s">
        <v>546</v>
      </c>
      <c r="J186" s="45" t="s">
        <v>547</v>
      </c>
      <c r="K186" s="44">
        <v>26777.5</v>
      </c>
      <c r="L186" s="44" t="s">
        <v>181</v>
      </c>
      <c r="M186" s="45" t="s">
        <v>109</v>
      </c>
      <c r="N186" s="45"/>
      <c r="O186" s="46" t="s">
        <v>137</v>
      </c>
      <c r="P186" s="46" t="s">
        <v>548</v>
      </c>
    </row>
    <row r="187" spans="1:16" ht="13.5" thickBot="1">
      <c r="A187" s="31" t="str">
        <f t="shared" si="12"/>
        <v> BBS 52 </v>
      </c>
      <c r="B187" s="3" t="str">
        <f t="shared" si="13"/>
        <v>II</v>
      </c>
      <c r="C187" s="31">
        <f t="shared" si="14"/>
        <v>44582.328000000001</v>
      </c>
      <c r="D187" s="15" t="str">
        <f t="shared" si="15"/>
        <v>vis</v>
      </c>
      <c r="E187" s="43">
        <f>VLOOKUP(C187,Active!C$21:E$972,3,FALSE)</f>
        <v>8617.5383535818764</v>
      </c>
      <c r="F187" s="3" t="s">
        <v>106</v>
      </c>
      <c r="G187" s="15" t="str">
        <f t="shared" si="16"/>
        <v>44582.328</v>
      </c>
      <c r="H187" s="31">
        <f t="shared" si="17"/>
        <v>26856.5</v>
      </c>
      <c r="I187" s="44" t="s">
        <v>549</v>
      </c>
      <c r="J187" s="45" t="s">
        <v>550</v>
      </c>
      <c r="K187" s="44">
        <v>26856.5</v>
      </c>
      <c r="L187" s="44" t="s">
        <v>551</v>
      </c>
      <c r="M187" s="45" t="s">
        <v>109</v>
      </c>
      <c r="N187" s="45"/>
      <c r="O187" s="46" t="s">
        <v>137</v>
      </c>
      <c r="P187" s="46" t="s">
        <v>552</v>
      </c>
    </row>
    <row r="188" spans="1:16" ht="13.5" thickBot="1">
      <c r="A188" s="31" t="str">
        <f t="shared" si="12"/>
        <v> BBS 52 </v>
      </c>
      <c r="B188" s="3" t="str">
        <f t="shared" si="13"/>
        <v>II</v>
      </c>
      <c r="C188" s="31">
        <f t="shared" si="14"/>
        <v>44583.334000000003</v>
      </c>
      <c r="D188" s="15" t="str">
        <f t="shared" si="15"/>
        <v>vis</v>
      </c>
      <c r="E188" s="43">
        <f>VLOOKUP(C188,Active!C$21:E$972,3,FALSE)</f>
        <v>8620.4901503763849</v>
      </c>
      <c r="F188" s="3" t="s">
        <v>106</v>
      </c>
      <c r="G188" s="15" t="str">
        <f t="shared" si="16"/>
        <v>44583.334</v>
      </c>
      <c r="H188" s="31">
        <f t="shared" si="17"/>
        <v>26859.5</v>
      </c>
      <c r="I188" s="44" t="s">
        <v>553</v>
      </c>
      <c r="J188" s="45" t="s">
        <v>554</v>
      </c>
      <c r="K188" s="44">
        <v>26859.5</v>
      </c>
      <c r="L188" s="44" t="s">
        <v>361</v>
      </c>
      <c r="M188" s="45" t="s">
        <v>109</v>
      </c>
      <c r="N188" s="45"/>
      <c r="O188" s="46" t="s">
        <v>137</v>
      </c>
      <c r="P188" s="46" t="s">
        <v>552</v>
      </c>
    </row>
    <row r="189" spans="1:16" ht="13.5" thickBot="1">
      <c r="A189" s="31" t="str">
        <f t="shared" si="12"/>
        <v> BBS 52 </v>
      </c>
      <c r="B189" s="3" t="str">
        <f t="shared" si="13"/>
        <v>II</v>
      </c>
      <c r="C189" s="31">
        <f t="shared" si="14"/>
        <v>44598.337</v>
      </c>
      <c r="D189" s="15" t="str">
        <f t="shared" si="15"/>
        <v>vis</v>
      </c>
      <c r="E189" s="43">
        <f>VLOOKUP(C189,Active!C$21:E$972,3,FALSE)</f>
        <v>8664.5118276208832</v>
      </c>
      <c r="F189" s="3" t="s">
        <v>106</v>
      </c>
      <c r="G189" s="15" t="str">
        <f t="shared" si="16"/>
        <v>44598.337</v>
      </c>
      <c r="H189" s="31">
        <f t="shared" si="17"/>
        <v>26903.5</v>
      </c>
      <c r="I189" s="44" t="s">
        <v>555</v>
      </c>
      <c r="J189" s="45" t="s">
        <v>556</v>
      </c>
      <c r="K189" s="44">
        <v>26903.5</v>
      </c>
      <c r="L189" s="44" t="s">
        <v>181</v>
      </c>
      <c r="M189" s="45" t="s">
        <v>109</v>
      </c>
      <c r="N189" s="45"/>
      <c r="O189" s="46" t="s">
        <v>137</v>
      </c>
      <c r="P189" s="46" t="s">
        <v>552</v>
      </c>
    </row>
    <row r="190" spans="1:16" ht="13.5" thickBot="1">
      <c r="A190" s="31" t="str">
        <f t="shared" si="12"/>
        <v> BBS 52 </v>
      </c>
      <c r="B190" s="3" t="str">
        <f t="shared" si="13"/>
        <v>II</v>
      </c>
      <c r="C190" s="31">
        <f t="shared" si="14"/>
        <v>44613.319000000003</v>
      </c>
      <c r="D190" s="15" t="str">
        <f t="shared" si="15"/>
        <v>vis</v>
      </c>
      <c r="E190" s="43">
        <f>VLOOKUP(C190,Active!C$21:E$972,3,FALSE)</f>
        <v>8708.4718868408618</v>
      </c>
      <c r="F190" s="3" t="s">
        <v>106</v>
      </c>
      <c r="G190" s="15" t="str">
        <f t="shared" si="16"/>
        <v>44613.319</v>
      </c>
      <c r="H190" s="31">
        <f t="shared" si="17"/>
        <v>26947.5</v>
      </c>
      <c r="I190" s="44" t="s">
        <v>557</v>
      </c>
      <c r="J190" s="45" t="s">
        <v>558</v>
      </c>
      <c r="K190" s="44">
        <v>26947.5</v>
      </c>
      <c r="L190" s="44" t="s">
        <v>475</v>
      </c>
      <c r="M190" s="45" t="s">
        <v>109</v>
      </c>
      <c r="N190" s="45"/>
      <c r="O190" s="46" t="s">
        <v>137</v>
      </c>
      <c r="P190" s="46" t="s">
        <v>552</v>
      </c>
    </row>
    <row r="191" spans="1:16" ht="13.5" thickBot="1">
      <c r="A191" s="31" t="str">
        <f t="shared" si="12"/>
        <v> BBS 56 </v>
      </c>
      <c r="B191" s="3" t="str">
        <f t="shared" si="13"/>
        <v>I</v>
      </c>
      <c r="C191" s="31">
        <f t="shared" si="14"/>
        <v>44842.53</v>
      </c>
      <c r="D191" s="15" t="str">
        <f t="shared" si="15"/>
        <v>vis</v>
      </c>
      <c r="E191" s="43">
        <f>VLOOKUP(C191,Active!C$21:E$972,3,FALSE)</f>
        <v>9381.0208878999983</v>
      </c>
      <c r="F191" s="3" t="s">
        <v>106</v>
      </c>
      <c r="G191" s="15" t="str">
        <f t="shared" si="16"/>
        <v>44842.530</v>
      </c>
      <c r="H191" s="31">
        <f t="shared" si="17"/>
        <v>27620</v>
      </c>
      <c r="I191" s="44" t="s">
        <v>559</v>
      </c>
      <c r="J191" s="45" t="s">
        <v>560</v>
      </c>
      <c r="K191" s="44">
        <v>27620</v>
      </c>
      <c r="L191" s="44" t="s">
        <v>200</v>
      </c>
      <c r="M191" s="45" t="s">
        <v>109</v>
      </c>
      <c r="N191" s="45"/>
      <c r="O191" s="46" t="s">
        <v>137</v>
      </c>
      <c r="P191" s="46" t="s">
        <v>561</v>
      </c>
    </row>
    <row r="192" spans="1:16" ht="13.5" thickBot="1">
      <c r="A192" s="31" t="str">
        <f t="shared" si="12"/>
        <v> BBS 56 </v>
      </c>
      <c r="B192" s="3" t="str">
        <f t="shared" si="13"/>
        <v>I</v>
      </c>
      <c r="C192" s="31">
        <f t="shared" si="14"/>
        <v>44847.639000000003</v>
      </c>
      <c r="D192" s="15" t="str">
        <f t="shared" si="15"/>
        <v>vis</v>
      </c>
      <c r="E192" s="43">
        <f>VLOOKUP(C192,Active!C$21:E$972,3,FALSE)</f>
        <v>9396.0116730124664</v>
      </c>
      <c r="F192" s="3" t="s">
        <v>106</v>
      </c>
      <c r="G192" s="15" t="str">
        <f t="shared" si="16"/>
        <v>44847.639</v>
      </c>
      <c r="H192" s="31">
        <f t="shared" si="17"/>
        <v>27635</v>
      </c>
      <c r="I192" s="44" t="s">
        <v>562</v>
      </c>
      <c r="J192" s="45" t="s">
        <v>563</v>
      </c>
      <c r="K192" s="44">
        <v>27635</v>
      </c>
      <c r="L192" s="44" t="s">
        <v>181</v>
      </c>
      <c r="M192" s="45" t="s">
        <v>109</v>
      </c>
      <c r="N192" s="45"/>
      <c r="O192" s="46" t="s">
        <v>137</v>
      </c>
      <c r="P192" s="46" t="s">
        <v>561</v>
      </c>
    </row>
    <row r="193" spans="1:16" ht="13.5" thickBot="1">
      <c r="A193" s="31" t="str">
        <f t="shared" si="12"/>
        <v> BBS 56 </v>
      </c>
      <c r="B193" s="3" t="str">
        <f t="shared" si="13"/>
        <v>II</v>
      </c>
      <c r="C193" s="31">
        <f t="shared" si="14"/>
        <v>44868.601000000002</v>
      </c>
      <c r="D193" s="15" t="str">
        <f t="shared" si="15"/>
        <v>vis</v>
      </c>
      <c r="E193" s="43">
        <f>VLOOKUP(C193,Active!C$21:E$972,3,FALSE)</f>
        <v>9457.5181982673694</v>
      </c>
      <c r="F193" s="3" t="s">
        <v>106</v>
      </c>
      <c r="G193" s="15" t="str">
        <f t="shared" si="16"/>
        <v>44868.601</v>
      </c>
      <c r="H193" s="31">
        <f t="shared" si="17"/>
        <v>27696.5</v>
      </c>
      <c r="I193" s="44" t="s">
        <v>564</v>
      </c>
      <c r="J193" s="45" t="s">
        <v>565</v>
      </c>
      <c r="K193" s="44">
        <v>27696.5</v>
      </c>
      <c r="L193" s="44" t="s">
        <v>238</v>
      </c>
      <c r="M193" s="45" t="s">
        <v>109</v>
      </c>
      <c r="N193" s="45"/>
      <c r="O193" s="46" t="s">
        <v>137</v>
      </c>
      <c r="P193" s="46" t="s">
        <v>561</v>
      </c>
    </row>
    <row r="194" spans="1:16" ht="13.5" thickBot="1">
      <c r="A194" s="31" t="str">
        <f t="shared" si="12"/>
        <v> BBS 56 </v>
      </c>
      <c r="B194" s="3" t="str">
        <f t="shared" si="13"/>
        <v>I</v>
      </c>
      <c r="C194" s="31">
        <f t="shared" si="14"/>
        <v>44873.54</v>
      </c>
      <c r="D194" s="15" t="str">
        <f t="shared" si="15"/>
        <v>vis</v>
      </c>
      <c r="E194" s="43">
        <f>VLOOKUP(C194,Active!C$21:E$972,3,FALSE)</f>
        <v>9472.010170800233</v>
      </c>
      <c r="F194" s="3" t="s">
        <v>106</v>
      </c>
      <c r="G194" s="15" t="str">
        <f t="shared" si="16"/>
        <v>44873.540</v>
      </c>
      <c r="H194" s="31">
        <f t="shared" si="17"/>
        <v>27711</v>
      </c>
      <c r="I194" s="44" t="s">
        <v>566</v>
      </c>
      <c r="J194" s="45" t="s">
        <v>567</v>
      </c>
      <c r="K194" s="44">
        <v>27711</v>
      </c>
      <c r="L194" s="44" t="s">
        <v>207</v>
      </c>
      <c r="M194" s="45" t="s">
        <v>109</v>
      </c>
      <c r="N194" s="45"/>
      <c r="O194" s="46" t="s">
        <v>137</v>
      </c>
      <c r="P194" s="46" t="s">
        <v>561</v>
      </c>
    </row>
    <row r="195" spans="1:16" ht="13.5" thickBot="1">
      <c r="A195" s="31" t="str">
        <f t="shared" si="12"/>
        <v> BBS 56 </v>
      </c>
      <c r="B195" s="3" t="str">
        <f t="shared" si="13"/>
        <v>II</v>
      </c>
      <c r="C195" s="31">
        <f t="shared" si="14"/>
        <v>44877.47</v>
      </c>
      <c r="D195" s="15" t="str">
        <f t="shared" si="15"/>
        <v>vis</v>
      </c>
      <c r="E195" s="43">
        <f>VLOOKUP(C195,Active!C$21:E$972,3,FALSE)</f>
        <v>9483.5415439636618</v>
      </c>
      <c r="F195" s="3" t="s">
        <v>106</v>
      </c>
      <c r="G195" s="15" t="str">
        <f t="shared" si="16"/>
        <v>44877.470</v>
      </c>
      <c r="H195" s="31">
        <f t="shared" si="17"/>
        <v>27722.5</v>
      </c>
      <c r="I195" s="44" t="s">
        <v>568</v>
      </c>
      <c r="J195" s="45" t="s">
        <v>569</v>
      </c>
      <c r="K195" s="44">
        <v>27722.5</v>
      </c>
      <c r="L195" s="44" t="s">
        <v>194</v>
      </c>
      <c r="M195" s="45" t="s">
        <v>109</v>
      </c>
      <c r="N195" s="45"/>
      <c r="O195" s="46" t="s">
        <v>137</v>
      </c>
      <c r="P195" s="46" t="s">
        <v>561</v>
      </c>
    </row>
    <row r="196" spans="1:16" ht="13.5" thickBot="1">
      <c r="A196" s="31" t="str">
        <f t="shared" si="12"/>
        <v> BBS 57 </v>
      </c>
      <c r="B196" s="3" t="str">
        <f t="shared" si="13"/>
        <v>II</v>
      </c>
      <c r="C196" s="31">
        <f t="shared" si="14"/>
        <v>44883.591999999997</v>
      </c>
      <c r="D196" s="15" t="str">
        <f t="shared" si="15"/>
        <v>vis</v>
      </c>
      <c r="E196" s="43">
        <f>VLOOKUP(C196,Active!C$21:E$972,3,FALSE)</f>
        <v>9501.5046652121237</v>
      </c>
      <c r="F196" s="3" t="s">
        <v>106</v>
      </c>
      <c r="G196" s="15" t="str">
        <f t="shared" si="16"/>
        <v>44883.592</v>
      </c>
      <c r="H196" s="31">
        <f t="shared" si="17"/>
        <v>27740.5</v>
      </c>
      <c r="I196" s="44" t="s">
        <v>570</v>
      </c>
      <c r="J196" s="45" t="s">
        <v>571</v>
      </c>
      <c r="K196" s="44">
        <v>27740.5</v>
      </c>
      <c r="L196" s="44" t="s">
        <v>157</v>
      </c>
      <c r="M196" s="45" t="s">
        <v>109</v>
      </c>
      <c r="N196" s="45"/>
      <c r="O196" s="46" t="s">
        <v>137</v>
      </c>
      <c r="P196" s="46" t="s">
        <v>572</v>
      </c>
    </row>
    <row r="197" spans="1:16" ht="13.5" thickBot="1">
      <c r="A197" s="31" t="str">
        <f t="shared" si="12"/>
        <v> BBS 57 </v>
      </c>
      <c r="B197" s="3" t="str">
        <f t="shared" si="13"/>
        <v>I</v>
      </c>
      <c r="C197" s="31">
        <f t="shared" si="14"/>
        <v>44924.321000000004</v>
      </c>
      <c r="D197" s="15" t="str">
        <f t="shared" si="15"/>
        <v>vis</v>
      </c>
      <c r="E197" s="43">
        <f>VLOOKUP(C197,Active!C$21:E$972,3,FALSE)</f>
        <v>9621.0113567066091</v>
      </c>
      <c r="F197" s="3" t="s">
        <v>106</v>
      </c>
      <c r="G197" s="15" t="str">
        <f t="shared" si="16"/>
        <v>44924.321</v>
      </c>
      <c r="H197" s="31">
        <f t="shared" si="17"/>
        <v>27860</v>
      </c>
      <c r="I197" s="44" t="s">
        <v>573</v>
      </c>
      <c r="J197" s="45" t="s">
        <v>574</v>
      </c>
      <c r="K197" s="44">
        <v>27860</v>
      </c>
      <c r="L197" s="44" t="s">
        <v>181</v>
      </c>
      <c r="M197" s="45" t="s">
        <v>109</v>
      </c>
      <c r="N197" s="45"/>
      <c r="O197" s="46" t="s">
        <v>137</v>
      </c>
      <c r="P197" s="46" t="s">
        <v>572</v>
      </c>
    </row>
    <row r="198" spans="1:16" ht="13.5" thickBot="1">
      <c r="A198" s="31" t="str">
        <f t="shared" si="12"/>
        <v> BBS 62 </v>
      </c>
      <c r="B198" s="3" t="str">
        <f t="shared" si="13"/>
        <v>I</v>
      </c>
      <c r="C198" s="31">
        <f t="shared" si="14"/>
        <v>45211.624000000003</v>
      </c>
      <c r="D198" s="15" t="str">
        <f t="shared" si="15"/>
        <v>vis</v>
      </c>
      <c r="E198" s="43">
        <f>VLOOKUP(C198,Active!C$21:E$972,3,FALSE)</f>
        <v>10464.013418786075</v>
      </c>
      <c r="F198" s="3" t="s">
        <v>106</v>
      </c>
      <c r="G198" s="15" t="str">
        <f t="shared" si="16"/>
        <v>45211.624</v>
      </c>
      <c r="H198" s="31">
        <f t="shared" si="17"/>
        <v>28703</v>
      </c>
      <c r="I198" s="44" t="s">
        <v>575</v>
      </c>
      <c r="J198" s="45" t="s">
        <v>576</v>
      </c>
      <c r="K198" s="44">
        <v>28703</v>
      </c>
      <c r="L198" s="44" t="s">
        <v>181</v>
      </c>
      <c r="M198" s="45" t="s">
        <v>109</v>
      </c>
      <c r="N198" s="45"/>
      <c r="O198" s="46" t="s">
        <v>137</v>
      </c>
      <c r="P198" s="46" t="s">
        <v>577</v>
      </c>
    </row>
    <row r="199" spans="1:16" ht="13.5" thickBot="1">
      <c r="A199" s="31" t="str">
        <f t="shared" si="12"/>
        <v> BBS 62 </v>
      </c>
      <c r="B199" s="3" t="str">
        <f t="shared" si="13"/>
        <v>I</v>
      </c>
      <c r="C199" s="31">
        <f t="shared" si="14"/>
        <v>45226.62</v>
      </c>
      <c r="D199" s="15" t="str">
        <f t="shared" si="15"/>
        <v>vis</v>
      </c>
      <c r="E199" s="43">
        <f>VLOOKUP(C199,Active!C$21:E$972,3,FALSE)</f>
        <v>10508.014556689066</v>
      </c>
      <c r="F199" s="3" t="s">
        <v>106</v>
      </c>
      <c r="G199" s="15" t="str">
        <f t="shared" si="16"/>
        <v>45226.620</v>
      </c>
      <c r="H199" s="31">
        <f t="shared" si="17"/>
        <v>28747</v>
      </c>
      <c r="I199" s="44" t="s">
        <v>578</v>
      </c>
      <c r="J199" s="45" t="s">
        <v>579</v>
      </c>
      <c r="K199" s="44">
        <v>28747</v>
      </c>
      <c r="L199" s="44" t="s">
        <v>256</v>
      </c>
      <c r="M199" s="45" t="s">
        <v>109</v>
      </c>
      <c r="N199" s="45"/>
      <c r="O199" s="46" t="s">
        <v>137</v>
      </c>
      <c r="P199" s="46" t="s">
        <v>577</v>
      </c>
    </row>
    <row r="200" spans="1:16" ht="13.5" thickBot="1">
      <c r="A200" s="31" t="str">
        <f t="shared" si="12"/>
        <v> BBS 62 </v>
      </c>
      <c r="B200" s="3" t="str">
        <f t="shared" si="13"/>
        <v>II</v>
      </c>
      <c r="C200" s="31">
        <f t="shared" si="14"/>
        <v>45231.553</v>
      </c>
      <c r="D200" s="15" t="str">
        <f t="shared" si="15"/>
        <v>vis</v>
      </c>
      <c r="E200" s="43">
        <f>VLOOKUP(C200,Active!C$21:E$972,3,FALSE)</f>
        <v>10522.488924072059</v>
      </c>
      <c r="F200" s="3" t="s">
        <v>106</v>
      </c>
      <c r="G200" s="15" t="str">
        <f t="shared" si="16"/>
        <v>45231.553</v>
      </c>
      <c r="H200" s="31">
        <f t="shared" si="17"/>
        <v>28761.5</v>
      </c>
      <c r="I200" s="44" t="s">
        <v>580</v>
      </c>
      <c r="J200" s="45" t="s">
        <v>581</v>
      </c>
      <c r="K200" s="44">
        <v>28761.5</v>
      </c>
      <c r="L200" s="44" t="s">
        <v>352</v>
      </c>
      <c r="M200" s="45" t="s">
        <v>109</v>
      </c>
      <c r="N200" s="45"/>
      <c r="O200" s="46" t="s">
        <v>137</v>
      </c>
      <c r="P200" s="46" t="s">
        <v>577</v>
      </c>
    </row>
    <row r="201" spans="1:16" ht="13.5" thickBot="1">
      <c r="A201" s="31" t="str">
        <f t="shared" si="12"/>
        <v> BBS 63 </v>
      </c>
      <c r="B201" s="3" t="str">
        <f t="shared" si="13"/>
        <v>I</v>
      </c>
      <c r="C201" s="31">
        <f t="shared" si="14"/>
        <v>45252.516000000003</v>
      </c>
      <c r="D201" s="15" t="str">
        <f t="shared" si="15"/>
        <v>vis</v>
      </c>
      <c r="E201" s="43">
        <f>VLOOKUP(C201,Active!C$21:E$972,3,FALSE)</f>
        <v>10583.998383518618</v>
      </c>
      <c r="F201" s="3" t="s">
        <v>106</v>
      </c>
      <c r="G201" s="15" t="str">
        <f t="shared" si="16"/>
        <v>45252.516</v>
      </c>
      <c r="H201" s="31">
        <f t="shared" si="17"/>
        <v>28823</v>
      </c>
      <c r="I201" s="44" t="s">
        <v>582</v>
      </c>
      <c r="J201" s="45" t="s">
        <v>583</v>
      </c>
      <c r="K201" s="44">
        <v>28823</v>
      </c>
      <c r="L201" s="44" t="s">
        <v>450</v>
      </c>
      <c r="M201" s="45" t="s">
        <v>109</v>
      </c>
      <c r="N201" s="45"/>
      <c r="O201" s="46" t="s">
        <v>137</v>
      </c>
      <c r="P201" s="46" t="s">
        <v>584</v>
      </c>
    </row>
    <row r="202" spans="1:16" ht="13.5" thickBot="1">
      <c r="A202" s="31" t="str">
        <f t="shared" si="12"/>
        <v> BBS 63 </v>
      </c>
      <c r="B202" s="3" t="str">
        <f t="shared" si="13"/>
        <v>II</v>
      </c>
      <c r="C202" s="31">
        <f t="shared" si="14"/>
        <v>45254.396999999997</v>
      </c>
      <c r="D202" s="15" t="str">
        <f t="shared" si="15"/>
        <v>vis</v>
      </c>
      <c r="E202" s="43">
        <f>VLOOKUP(C202,Active!C$21:E$972,3,FALSE)</f>
        <v>10589.517598002163</v>
      </c>
      <c r="F202" s="3" t="s">
        <v>106</v>
      </c>
      <c r="G202" s="15" t="str">
        <f t="shared" si="16"/>
        <v>45254.397</v>
      </c>
      <c r="H202" s="31">
        <f t="shared" si="17"/>
        <v>28828.5</v>
      </c>
      <c r="I202" s="44" t="s">
        <v>585</v>
      </c>
      <c r="J202" s="45" t="s">
        <v>586</v>
      </c>
      <c r="K202" s="44">
        <v>28828.5</v>
      </c>
      <c r="L202" s="44" t="s">
        <v>238</v>
      </c>
      <c r="M202" s="45" t="s">
        <v>109</v>
      </c>
      <c r="N202" s="45"/>
      <c r="O202" s="46" t="s">
        <v>137</v>
      </c>
      <c r="P202" s="46" t="s">
        <v>584</v>
      </c>
    </row>
    <row r="203" spans="1:16" ht="13.5" thickBot="1">
      <c r="A203" s="31" t="str">
        <f t="shared" ref="A203:A261" si="18">P203</f>
        <v> BBS 63 </v>
      </c>
      <c r="B203" s="3" t="str">
        <f t="shared" ref="B203:B261" si="19">IF(H203=INT(H203),"I","II")</f>
        <v>I</v>
      </c>
      <c r="C203" s="31">
        <f t="shared" ref="C203:C261" si="20">1*G203</f>
        <v>45263.42</v>
      </c>
      <c r="D203" s="15" t="str">
        <f t="shared" ref="D203:D261" si="21">VLOOKUP(F203,I$1:J$5,2,FALSE)</f>
        <v>vis</v>
      </c>
      <c r="E203" s="43">
        <f>VLOOKUP(C203,Active!C$21:E$972,3,FALSE)</f>
        <v>10615.992809211737</v>
      </c>
      <c r="F203" s="3" t="s">
        <v>106</v>
      </c>
      <c r="G203" s="15" t="str">
        <f t="shared" ref="G203:G261" si="22">MID(I203,3,LEN(I203)-3)</f>
        <v>45263.420</v>
      </c>
      <c r="H203" s="31">
        <f t="shared" ref="H203:H261" si="23">1*K203</f>
        <v>28855</v>
      </c>
      <c r="I203" s="44" t="s">
        <v>587</v>
      </c>
      <c r="J203" s="45" t="s">
        <v>588</v>
      </c>
      <c r="K203" s="44">
        <v>28855</v>
      </c>
      <c r="L203" s="44" t="s">
        <v>361</v>
      </c>
      <c r="M203" s="45" t="s">
        <v>109</v>
      </c>
      <c r="N203" s="45"/>
      <c r="O203" s="46" t="s">
        <v>137</v>
      </c>
      <c r="P203" s="46" t="s">
        <v>584</v>
      </c>
    </row>
    <row r="204" spans="1:16" ht="13.5" thickBot="1">
      <c r="A204" s="31" t="str">
        <f t="shared" si="18"/>
        <v> BBS 64 </v>
      </c>
      <c r="B204" s="3" t="str">
        <f t="shared" si="19"/>
        <v>II</v>
      </c>
      <c r="C204" s="31">
        <f t="shared" si="20"/>
        <v>45323.226999999999</v>
      </c>
      <c r="D204" s="15" t="str">
        <f t="shared" si="21"/>
        <v>vis</v>
      </c>
      <c r="E204" s="43">
        <f>VLOOKUP(C204,Active!C$21:E$972,3,FALSE)</f>
        <v>10791.478008902612</v>
      </c>
      <c r="F204" s="3" t="s">
        <v>106</v>
      </c>
      <c r="G204" s="15" t="str">
        <f t="shared" si="22"/>
        <v>45323.227</v>
      </c>
      <c r="H204" s="31">
        <f t="shared" si="23"/>
        <v>29030.5</v>
      </c>
      <c r="I204" s="44" t="s">
        <v>589</v>
      </c>
      <c r="J204" s="45" t="s">
        <v>590</v>
      </c>
      <c r="K204" s="44">
        <v>29030.5</v>
      </c>
      <c r="L204" s="44" t="s">
        <v>528</v>
      </c>
      <c r="M204" s="45" t="s">
        <v>109</v>
      </c>
      <c r="N204" s="45"/>
      <c r="O204" s="46" t="s">
        <v>137</v>
      </c>
      <c r="P204" s="46" t="s">
        <v>591</v>
      </c>
    </row>
    <row r="205" spans="1:16" ht="13.5" thickBot="1">
      <c r="A205" s="31" t="str">
        <f t="shared" si="18"/>
        <v> BBS 68 </v>
      </c>
      <c r="B205" s="3" t="str">
        <f t="shared" si="19"/>
        <v>I</v>
      </c>
      <c r="C205" s="31">
        <f t="shared" si="20"/>
        <v>45561.62</v>
      </c>
      <c r="D205" s="15" t="str">
        <f t="shared" si="21"/>
        <v>vis</v>
      </c>
      <c r="E205" s="43">
        <f>VLOOKUP(C205,Active!C$21:E$972,3,FALSE)</f>
        <v>11490.968757642839</v>
      </c>
      <c r="F205" s="3" t="s">
        <v>106</v>
      </c>
      <c r="G205" s="15" t="str">
        <f t="shared" si="22"/>
        <v>45561.620</v>
      </c>
      <c r="H205" s="31">
        <f t="shared" si="23"/>
        <v>29730</v>
      </c>
      <c r="I205" s="44" t="s">
        <v>592</v>
      </c>
      <c r="J205" s="45" t="s">
        <v>593</v>
      </c>
      <c r="K205" s="44">
        <v>29730</v>
      </c>
      <c r="L205" s="44" t="s">
        <v>349</v>
      </c>
      <c r="M205" s="45" t="s">
        <v>109</v>
      </c>
      <c r="N205" s="45"/>
      <c r="O205" s="46" t="s">
        <v>137</v>
      </c>
      <c r="P205" s="46" t="s">
        <v>594</v>
      </c>
    </row>
    <row r="206" spans="1:16" ht="13.5" thickBot="1">
      <c r="A206" s="31" t="str">
        <f t="shared" si="18"/>
        <v> BBS 68 </v>
      </c>
      <c r="B206" s="3" t="str">
        <f t="shared" si="19"/>
        <v>II</v>
      </c>
      <c r="C206" s="31">
        <f t="shared" si="20"/>
        <v>45585.646000000001</v>
      </c>
      <c r="D206" s="15" t="str">
        <f t="shared" si="21"/>
        <v>vis</v>
      </c>
      <c r="E206" s="43">
        <f>VLOOKUP(C206,Active!C$21:E$972,3,FALSE)</f>
        <v>11561.465646096909</v>
      </c>
      <c r="F206" s="3" t="s">
        <v>106</v>
      </c>
      <c r="G206" s="15" t="str">
        <f t="shared" si="22"/>
        <v>45585.646</v>
      </c>
      <c r="H206" s="31">
        <f t="shared" si="23"/>
        <v>29800.5</v>
      </c>
      <c r="I206" s="44" t="s">
        <v>595</v>
      </c>
      <c r="J206" s="45" t="s">
        <v>596</v>
      </c>
      <c r="K206" s="44">
        <v>29800.5</v>
      </c>
      <c r="L206" s="44" t="s">
        <v>453</v>
      </c>
      <c r="M206" s="45" t="s">
        <v>109</v>
      </c>
      <c r="N206" s="45"/>
      <c r="O206" s="46" t="s">
        <v>137</v>
      </c>
      <c r="P206" s="46" t="s">
        <v>594</v>
      </c>
    </row>
    <row r="207" spans="1:16" ht="13.5" thickBot="1">
      <c r="A207" s="31" t="str">
        <f t="shared" si="18"/>
        <v> BBS 68 </v>
      </c>
      <c r="B207" s="3" t="str">
        <f t="shared" si="19"/>
        <v>II</v>
      </c>
      <c r="C207" s="31">
        <f t="shared" si="20"/>
        <v>45594.502999999997</v>
      </c>
      <c r="D207" s="15" t="str">
        <f t="shared" si="21"/>
        <v>vis</v>
      </c>
      <c r="E207" s="43">
        <f>VLOOKUP(C207,Active!C$21:E$972,3,FALSE)</f>
        <v>11587.453781493457</v>
      </c>
      <c r="F207" s="3" t="s">
        <v>106</v>
      </c>
      <c r="G207" s="15" t="str">
        <f t="shared" si="22"/>
        <v>45594.503</v>
      </c>
      <c r="H207" s="31">
        <f t="shared" si="23"/>
        <v>29826.5</v>
      </c>
      <c r="I207" s="44" t="s">
        <v>597</v>
      </c>
      <c r="J207" s="45" t="s">
        <v>598</v>
      </c>
      <c r="K207" s="44">
        <v>29826.5</v>
      </c>
      <c r="L207" s="44" t="s">
        <v>599</v>
      </c>
      <c r="M207" s="45" t="s">
        <v>109</v>
      </c>
      <c r="N207" s="45"/>
      <c r="O207" s="46" t="s">
        <v>137</v>
      </c>
      <c r="P207" s="46" t="s">
        <v>594</v>
      </c>
    </row>
    <row r="208" spans="1:16" ht="13.5" thickBot="1">
      <c r="A208" s="31" t="str">
        <f t="shared" si="18"/>
        <v> BBS 69 </v>
      </c>
      <c r="B208" s="3" t="str">
        <f t="shared" si="19"/>
        <v>II</v>
      </c>
      <c r="C208" s="31">
        <f t="shared" si="20"/>
        <v>45618.375999999997</v>
      </c>
      <c r="D208" s="15" t="str">
        <f t="shared" si="21"/>
        <v>vis</v>
      </c>
      <c r="E208" s="43">
        <f>VLOOKUP(C208,Active!C$21:E$972,3,FALSE)</f>
        <v>11657.501738625902</v>
      </c>
      <c r="F208" s="3" t="s">
        <v>106</v>
      </c>
      <c r="G208" s="15" t="str">
        <f t="shared" si="22"/>
        <v>45618.376</v>
      </c>
      <c r="H208" s="31">
        <f t="shared" si="23"/>
        <v>29896.5</v>
      </c>
      <c r="I208" s="44" t="s">
        <v>600</v>
      </c>
      <c r="J208" s="45" t="s">
        <v>601</v>
      </c>
      <c r="K208" s="44">
        <v>29896.5</v>
      </c>
      <c r="L208" s="44" t="s">
        <v>151</v>
      </c>
      <c r="M208" s="45" t="s">
        <v>109</v>
      </c>
      <c r="N208" s="45"/>
      <c r="O208" s="46" t="s">
        <v>137</v>
      </c>
      <c r="P208" s="46" t="s">
        <v>602</v>
      </c>
    </row>
    <row r="209" spans="1:16" ht="13.5" thickBot="1">
      <c r="A209" s="31" t="str">
        <f t="shared" si="18"/>
        <v> BBS 69 </v>
      </c>
      <c r="B209" s="3" t="str">
        <f t="shared" si="19"/>
        <v>II</v>
      </c>
      <c r="C209" s="31">
        <f t="shared" si="20"/>
        <v>45618.377999999997</v>
      </c>
      <c r="D209" s="15" t="str">
        <f t="shared" si="21"/>
        <v>vis</v>
      </c>
      <c r="E209" s="43">
        <f>VLOOKUP(C209,Active!C$21:E$972,3,FALSE)</f>
        <v>11657.507607009193</v>
      </c>
      <c r="F209" s="3" t="s">
        <v>106</v>
      </c>
      <c r="G209" s="15" t="str">
        <f t="shared" si="22"/>
        <v>45618.378</v>
      </c>
      <c r="H209" s="31">
        <f t="shared" si="23"/>
        <v>29896.5</v>
      </c>
      <c r="I209" s="44" t="s">
        <v>603</v>
      </c>
      <c r="J209" s="45" t="s">
        <v>604</v>
      </c>
      <c r="K209" s="44">
        <v>29896.5</v>
      </c>
      <c r="L209" s="44" t="s">
        <v>157</v>
      </c>
      <c r="M209" s="45" t="s">
        <v>109</v>
      </c>
      <c r="N209" s="45"/>
      <c r="O209" s="46" t="s">
        <v>605</v>
      </c>
      <c r="P209" s="46" t="s">
        <v>602</v>
      </c>
    </row>
    <row r="210" spans="1:16" ht="13.5" thickBot="1">
      <c r="A210" s="31" t="str">
        <f t="shared" si="18"/>
        <v> BBS 69 </v>
      </c>
      <c r="B210" s="3" t="str">
        <f t="shared" si="19"/>
        <v>II</v>
      </c>
      <c r="C210" s="31">
        <f t="shared" si="20"/>
        <v>45618.385000000002</v>
      </c>
      <c r="D210" s="15" t="str">
        <f t="shared" si="21"/>
        <v>vis</v>
      </c>
      <c r="E210" s="43">
        <f>VLOOKUP(C210,Active!C$21:E$972,3,FALSE)</f>
        <v>11657.52814635072</v>
      </c>
      <c r="F210" s="3" t="s">
        <v>106</v>
      </c>
      <c r="G210" s="15" t="str">
        <f t="shared" si="22"/>
        <v>45618.385</v>
      </c>
      <c r="H210" s="31">
        <f t="shared" si="23"/>
        <v>29896.5</v>
      </c>
      <c r="I210" s="44" t="s">
        <v>606</v>
      </c>
      <c r="J210" s="45" t="s">
        <v>607</v>
      </c>
      <c r="K210" s="44">
        <v>29896.5</v>
      </c>
      <c r="L210" s="44" t="s">
        <v>177</v>
      </c>
      <c r="M210" s="45" t="s">
        <v>109</v>
      </c>
      <c r="N210" s="45"/>
      <c r="O210" s="46" t="s">
        <v>608</v>
      </c>
      <c r="P210" s="46" t="s">
        <v>602</v>
      </c>
    </row>
    <row r="211" spans="1:16" ht="13.5" thickBot="1">
      <c r="A211" s="31" t="str">
        <f t="shared" si="18"/>
        <v> BBS 69 </v>
      </c>
      <c r="B211" s="3" t="str">
        <f t="shared" si="19"/>
        <v>II</v>
      </c>
      <c r="C211" s="31">
        <f t="shared" si="20"/>
        <v>45647.34</v>
      </c>
      <c r="D211" s="15" t="str">
        <f t="shared" si="21"/>
        <v>vis</v>
      </c>
      <c r="E211" s="43">
        <f>VLOOKUP(C211,Active!C$21:E$972,3,FALSE)</f>
        <v>11742.4876654212</v>
      </c>
      <c r="F211" s="3" t="s">
        <v>106</v>
      </c>
      <c r="G211" s="15" t="str">
        <f t="shared" si="22"/>
        <v>45647.340</v>
      </c>
      <c r="H211" s="31">
        <f t="shared" si="23"/>
        <v>29981.5</v>
      </c>
      <c r="I211" s="44" t="s">
        <v>609</v>
      </c>
      <c r="J211" s="45" t="s">
        <v>610</v>
      </c>
      <c r="K211" s="44">
        <v>29981.5</v>
      </c>
      <c r="L211" s="44" t="s">
        <v>233</v>
      </c>
      <c r="M211" s="45" t="s">
        <v>109</v>
      </c>
      <c r="N211" s="45"/>
      <c r="O211" s="46" t="s">
        <v>137</v>
      </c>
      <c r="P211" s="46" t="s">
        <v>602</v>
      </c>
    </row>
    <row r="212" spans="1:16" ht="13.5" thickBot="1">
      <c r="A212" s="31" t="str">
        <f t="shared" si="18"/>
        <v> BBS 70 </v>
      </c>
      <c r="B212" s="3" t="str">
        <f t="shared" si="19"/>
        <v>I</v>
      </c>
      <c r="C212" s="31">
        <f t="shared" si="20"/>
        <v>45670.345000000001</v>
      </c>
      <c r="D212" s="15" t="str">
        <f t="shared" si="21"/>
        <v>vis</v>
      </c>
      <c r="E212" s="43">
        <f>VLOOKUP(C212,Active!C$21:E$972,3,FALSE)</f>
        <v>11809.988744206114</v>
      </c>
      <c r="F212" s="3" t="s">
        <v>106</v>
      </c>
      <c r="G212" s="15" t="str">
        <f t="shared" si="22"/>
        <v>45670.345</v>
      </c>
      <c r="H212" s="31">
        <f t="shared" si="23"/>
        <v>30049</v>
      </c>
      <c r="I212" s="44" t="s">
        <v>611</v>
      </c>
      <c r="J212" s="45" t="s">
        <v>612</v>
      </c>
      <c r="K212" s="44">
        <v>30049</v>
      </c>
      <c r="L212" s="44" t="s">
        <v>233</v>
      </c>
      <c r="M212" s="45" t="s">
        <v>109</v>
      </c>
      <c r="N212" s="45"/>
      <c r="O212" s="46" t="s">
        <v>137</v>
      </c>
      <c r="P212" s="46" t="s">
        <v>613</v>
      </c>
    </row>
    <row r="213" spans="1:16" ht="13.5" thickBot="1">
      <c r="A213" s="31" t="str">
        <f t="shared" si="18"/>
        <v> BBS 70 </v>
      </c>
      <c r="B213" s="3" t="str">
        <f t="shared" si="19"/>
        <v>II</v>
      </c>
      <c r="C213" s="31">
        <f t="shared" si="20"/>
        <v>45691.285000000003</v>
      </c>
      <c r="D213" s="15" t="str">
        <f t="shared" si="21"/>
        <v>vis</v>
      </c>
      <c r="E213" s="43">
        <f>VLOOKUP(C213,Active!C$21:E$972,3,FALSE)</f>
        <v>11871.430717244844</v>
      </c>
      <c r="F213" s="3" t="s">
        <v>106</v>
      </c>
      <c r="G213" s="15" t="str">
        <f t="shared" si="22"/>
        <v>45691.285</v>
      </c>
      <c r="H213" s="31">
        <f t="shared" si="23"/>
        <v>30110.5</v>
      </c>
      <c r="I213" s="44" t="s">
        <v>614</v>
      </c>
      <c r="J213" s="45" t="s">
        <v>615</v>
      </c>
      <c r="K213" s="44">
        <v>30110.5</v>
      </c>
      <c r="L213" s="44" t="s">
        <v>616</v>
      </c>
      <c r="M213" s="45" t="s">
        <v>109</v>
      </c>
      <c r="N213" s="45"/>
      <c r="O213" s="46" t="s">
        <v>137</v>
      </c>
      <c r="P213" s="46" t="s">
        <v>613</v>
      </c>
    </row>
    <row r="214" spans="1:16" ht="13.5" thickBot="1">
      <c r="A214" s="31" t="str">
        <f t="shared" si="18"/>
        <v> BBS 70 </v>
      </c>
      <c r="B214" s="3" t="str">
        <f t="shared" si="19"/>
        <v>II</v>
      </c>
      <c r="C214" s="31">
        <f t="shared" si="20"/>
        <v>45705.273999999998</v>
      </c>
      <c r="D214" s="15" t="str">
        <f t="shared" si="21"/>
        <v>vis</v>
      </c>
      <c r="E214" s="43">
        <f>VLOOKUP(C214,Active!C$21:E$972,3,FALSE)</f>
        <v>11912.477124161669</v>
      </c>
      <c r="F214" s="3" t="s">
        <v>106</v>
      </c>
      <c r="G214" s="15" t="str">
        <f t="shared" si="22"/>
        <v>45705.274</v>
      </c>
      <c r="H214" s="31">
        <f t="shared" si="23"/>
        <v>30151.5</v>
      </c>
      <c r="I214" s="44" t="s">
        <v>617</v>
      </c>
      <c r="J214" s="45" t="s">
        <v>618</v>
      </c>
      <c r="K214" s="44">
        <v>30151.5</v>
      </c>
      <c r="L214" s="44" t="s">
        <v>475</v>
      </c>
      <c r="M214" s="45" t="s">
        <v>109</v>
      </c>
      <c r="N214" s="45"/>
      <c r="O214" s="46" t="s">
        <v>137</v>
      </c>
      <c r="P214" s="46" t="s">
        <v>613</v>
      </c>
    </row>
    <row r="215" spans="1:16" ht="13.5" thickBot="1">
      <c r="A215" s="31" t="str">
        <f t="shared" si="18"/>
        <v> BBS 73 </v>
      </c>
      <c r="B215" s="3" t="str">
        <f t="shared" si="19"/>
        <v>II</v>
      </c>
      <c r="C215" s="31">
        <f t="shared" si="20"/>
        <v>45915.548000000003</v>
      </c>
      <c r="D215" s="15" t="str">
        <f t="shared" si="21"/>
        <v>vis</v>
      </c>
      <c r="E215" s="43">
        <f>VLOOKUP(C215,Active!C$21:E$972,3,FALSE)</f>
        <v>12529.46133804632</v>
      </c>
      <c r="F215" s="3" t="s">
        <v>106</v>
      </c>
      <c r="G215" s="15" t="str">
        <f t="shared" si="22"/>
        <v>45915.548</v>
      </c>
      <c r="H215" s="31">
        <f t="shared" si="23"/>
        <v>30768.5</v>
      </c>
      <c r="I215" s="44" t="s">
        <v>619</v>
      </c>
      <c r="J215" s="45" t="s">
        <v>620</v>
      </c>
      <c r="K215" s="44">
        <v>30768.5</v>
      </c>
      <c r="L215" s="44" t="s">
        <v>499</v>
      </c>
      <c r="M215" s="45" t="s">
        <v>109</v>
      </c>
      <c r="N215" s="45"/>
      <c r="O215" s="46" t="s">
        <v>137</v>
      </c>
      <c r="P215" s="46" t="s">
        <v>621</v>
      </c>
    </row>
    <row r="216" spans="1:16" ht="13.5" thickBot="1">
      <c r="A216" s="31" t="str">
        <f t="shared" si="18"/>
        <v> BBS 73 </v>
      </c>
      <c r="B216" s="3" t="str">
        <f t="shared" si="19"/>
        <v>II</v>
      </c>
      <c r="C216" s="31">
        <f t="shared" si="20"/>
        <v>45916.557999999997</v>
      </c>
      <c r="D216" s="15" t="str">
        <f t="shared" si="21"/>
        <v>vis</v>
      </c>
      <c r="E216" s="43">
        <f>VLOOKUP(C216,Active!C$21:E$972,3,FALSE)</f>
        <v>12532.424871607389</v>
      </c>
      <c r="F216" s="3" t="s">
        <v>106</v>
      </c>
      <c r="G216" s="15" t="str">
        <f t="shared" si="22"/>
        <v>45916.558</v>
      </c>
      <c r="H216" s="31">
        <f t="shared" si="23"/>
        <v>30771.5</v>
      </c>
      <c r="I216" s="44" t="s">
        <v>622</v>
      </c>
      <c r="J216" s="45" t="s">
        <v>623</v>
      </c>
      <c r="K216" s="44">
        <v>30771.5</v>
      </c>
      <c r="L216" s="44" t="s">
        <v>624</v>
      </c>
      <c r="M216" s="45" t="s">
        <v>109</v>
      </c>
      <c r="N216" s="45"/>
      <c r="O216" s="46" t="s">
        <v>137</v>
      </c>
      <c r="P216" s="46" t="s">
        <v>621</v>
      </c>
    </row>
    <row r="217" spans="1:16" ht="13.5" thickBot="1">
      <c r="A217" s="31" t="str">
        <f t="shared" si="18"/>
        <v> BBS 73 </v>
      </c>
      <c r="B217" s="3" t="str">
        <f t="shared" si="19"/>
        <v>II</v>
      </c>
      <c r="C217" s="31">
        <f t="shared" si="20"/>
        <v>45917.591</v>
      </c>
      <c r="D217" s="15" t="str">
        <f t="shared" si="21"/>
        <v>vis</v>
      </c>
      <c r="E217" s="43">
        <f>VLOOKUP(C217,Active!C$21:E$972,3,FALSE)</f>
        <v>12535.45589157631</v>
      </c>
      <c r="F217" s="3" t="s">
        <v>106</v>
      </c>
      <c r="G217" s="15" t="str">
        <f t="shared" si="22"/>
        <v>45917.591</v>
      </c>
      <c r="H217" s="31">
        <f t="shared" si="23"/>
        <v>30774.5</v>
      </c>
      <c r="I217" s="44" t="s">
        <v>625</v>
      </c>
      <c r="J217" s="45" t="s">
        <v>626</v>
      </c>
      <c r="K217" s="44">
        <v>30774.5</v>
      </c>
      <c r="L217" s="44" t="s">
        <v>627</v>
      </c>
      <c r="M217" s="45" t="s">
        <v>109</v>
      </c>
      <c r="N217" s="45"/>
      <c r="O217" s="46" t="s">
        <v>137</v>
      </c>
      <c r="P217" s="46" t="s">
        <v>621</v>
      </c>
    </row>
    <row r="218" spans="1:16" ht="13.5" thickBot="1">
      <c r="A218" s="31" t="str">
        <f t="shared" si="18"/>
        <v> BBS 74 </v>
      </c>
      <c r="B218" s="3" t="str">
        <f t="shared" si="19"/>
        <v>I</v>
      </c>
      <c r="C218" s="31">
        <f t="shared" si="20"/>
        <v>45989.34</v>
      </c>
      <c r="D218" s="15" t="str">
        <f t="shared" si="21"/>
        <v>vis</v>
      </c>
      <c r="E218" s="43">
        <f>VLOOKUP(C218,Active!C$21:E$972,3,FALSE)</f>
        <v>12745.98120788744</v>
      </c>
      <c r="F218" s="3" t="s">
        <v>106</v>
      </c>
      <c r="G218" s="15" t="str">
        <f t="shared" si="22"/>
        <v>45989.340</v>
      </c>
      <c r="H218" s="31">
        <f t="shared" si="23"/>
        <v>30985</v>
      </c>
      <c r="I218" s="44" t="s">
        <v>628</v>
      </c>
      <c r="J218" s="45" t="s">
        <v>629</v>
      </c>
      <c r="K218" s="44">
        <v>30985</v>
      </c>
      <c r="L218" s="44" t="s">
        <v>528</v>
      </c>
      <c r="M218" s="45" t="s">
        <v>109</v>
      </c>
      <c r="N218" s="45"/>
      <c r="O218" s="46" t="s">
        <v>137</v>
      </c>
      <c r="P218" s="46" t="s">
        <v>630</v>
      </c>
    </row>
    <row r="219" spans="1:16" ht="13.5" thickBot="1">
      <c r="A219" s="31" t="str">
        <f t="shared" si="18"/>
        <v> BBS 78 </v>
      </c>
      <c r="B219" s="3" t="str">
        <f t="shared" si="19"/>
        <v>I</v>
      </c>
      <c r="C219" s="31">
        <f t="shared" si="20"/>
        <v>46316.514000000003</v>
      </c>
      <c r="D219" s="15" t="str">
        <f t="shared" si="21"/>
        <v>vis</v>
      </c>
      <c r="E219" s="43">
        <f>VLOOKUP(C219,Active!C$21:E$972,3,FALSE)</f>
        <v>13705.972425030292</v>
      </c>
      <c r="F219" s="3" t="s">
        <v>106</v>
      </c>
      <c r="G219" s="15" t="str">
        <f t="shared" si="22"/>
        <v>46316.514</v>
      </c>
      <c r="H219" s="31">
        <f t="shared" si="23"/>
        <v>31945</v>
      </c>
      <c r="I219" s="44" t="s">
        <v>631</v>
      </c>
      <c r="J219" s="45" t="s">
        <v>632</v>
      </c>
      <c r="K219" s="44">
        <v>31945</v>
      </c>
      <c r="L219" s="44" t="s">
        <v>349</v>
      </c>
      <c r="M219" s="45" t="s">
        <v>109</v>
      </c>
      <c r="N219" s="45"/>
      <c r="O219" s="46" t="s">
        <v>137</v>
      </c>
      <c r="P219" s="46" t="s">
        <v>633</v>
      </c>
    </row>
    <row r="220" spans="1:16" ht="13.5" thickBot="1">
      <c r="A220" s="31" t="str">
        <f t="shared" si="18"/>
        <v> BBS 82 </v>
      </c>
      <c r="B220" s="3" t="str">
        <f t="shared" si="19"/>
        <v>II</v>
      </c>
      <c r="C220" s="31">
        <f t="shared" si="20"/>
        <v>46731.472999999998</v>
      </c>
      <c r="D220" s="15" t="str">
        <f t="shared" si="21"/>
        <v>vis</v>
      </c>
      <c r="E220" s="43">
        <f>VLOOKUP(C220,Active!C$21:E$972,3,FALSE)</f>
        <v>14923.541655697671</v>
      </c>
      <c r="F220" s="3" t="s">
        <v>106</v>
      </c>
      <c r="G220" s="15" t="str">
        <f t="shared" si="22"/>
        <v>46731.473</v>
      </c>
      <c r="H220" s="31">
        <f t="shared" si="23"/>
        <v>33162.5</v>
      </c>
      <c r="I220" s="44" t="s">
        <v>634</v>
      </c>
      <c r="J220" s="45" t="s">
        <v>635</v>
      </c>
      <c r="K220" s="44">
        <v>33162.5</v>
      </c>
      <c r="L220" s="44" t="s">
        <v>243</v>
      </c>
      <c r="M220" s="45" t="s">
        <v>109</v>
      </c>
      <c r="N220" s="45"/>
      <c r="O220" s="46" t="s">
        <v>137</v>
      </c>
      <c r="P220" s="46" t="s">
        <v>636</v>
      </c>
    </row>
    <row r="221" spans="1:16" ht="13.5" thickBot="1">
      <c r="A221" s="31" t="str">
        <f t="shared" si="18"/>
        <v> BBS 82 </v>
      </c>
      <c r="B221" s="3" t="str">
        <f t="shared" si="19"/>
        <v>II</v>
      </c>
      <c r="C221" s="31">
        <f t="shared" si="20"/>
        <v>46770.31</v>
      </c>
      <c r="D221" s="15" t="str">
        <f t="shared" si="21"/>
        <v>vis</v>
      </c>
      <c r="E221" s="43">
        <f>VLOOKUP(C221,Active!C$21:E$972,3,FALSE)</f>
        <v>15037.496856600479</v>
      </c>
      <c r="F221" s="3" t="s">
        <v>106</v>
      </c>
      <c r="G221" s="15" t="str">
        <f t="shared" si="22"/>
        <v>46770.310</v>
      </c>
      <c r="H221" s="31">
        <f t="shared" si="23"/>
        <v>33276.5</v>
      </c>
      <c r="I221" s="44" t="s">
        <v>637</v>
      </c>
      <c r="J221" s="45" t="s">
        <v>638</v>
      </c>
      <c r="K221" s="44">
        <v>33276.5</v>
      </c>
      <c r="L221" s="44" t="s">
        <v>361</v>
      </c>
      <c r="M221" s="45" t="s">
        <v>109</v>
      </c>
      <c r="N221" s="45"/>
      <c r="O221" s="46" t="s">
        <v>137</v>
      </c>
      <c r="P221" s="46" t="s">
        <v>636</v>
      </c>
    </row>
    <row r="222" spans="1:16" ht="13.5" thickBot="1">
      <c r="A222" s="31" t="str">
        <f t="shared" si="18"/>
        <v> BBS 82 </v>
      </c>
      <c r="B222" s="3" t="str">
        <f t="shared" si="19"/>
        <v>II</v>
      </c>
      <c r="C222" s="31">
        <f t="shared" si="20"/>
        <v>46798.248</v>
      </c>
      <c r="D222" s="15" t="str">
        <f t="shared" si="21"/>
        <v>vis</v>
      </c>
      <c r="E222" s="43">
        <f>VLOOKUP(C222,Active!C$21:E$972,3,FALSE)</f>
        <v>15119.472302768385</v>
      </c>
      <c r="F222" s="3" t="s">
        <v>106</v>
      </c>
      <c r="G222" s="15" t="str">
        <f t="shared" si="22"/>
        <v>46798.248</v>
      </c>
      <c r="H222" s="31">
        <f t="shared" si="23"/>
        <v>33358.5</v>
      </c>
      <c r="I222" s="44" t="s">
        <v>639</v>
      </c>
      <c r="J222" s="45" t="s">
        <v>640</v>
      </c>
      <c r="K222" s="44">
        <v>33358.5</v>
      </c>
      <c r="L222" s="44" t="s">
        <v>349</v>
      </c>
      <c r="M222" s="45" t="s">
        <v>109</v>
      </c>
      <c r="N222" s="45"/>
      <c r="O222" s="46" t="s">
        <v>137</v>
      </c>
      <c r="P222" s="46" t="s">
        <v>636</v>
      </c>
    </row>
    <row r="223" spans="1:16" ht="13.5" thickBot="1">
      <c r="A223" s="31" t="str">
        <f t="shared" si="18"/>
        <v> BBS 85 </v>
      </c>
      <c r="B223" s="3" t="str">
        <f t="shared" si="19"/>
        <v>II</v>
      </c>
      <c r="C223" s="31">
        <f t="shared" si="20"/>
        <v>47027.620999999999</v>
      </c>
      <c r="D223" s="15" t="str">
        <f t="shared" si="21"/>
        <v>vis</v>
      </c>
      <c r="E223" s="43">
        <f>VLOOKUP(C223,Active!C$21:E$972,3,FALSE)</f>
        <v>15792.496642873964</v>
      </c>
      <c r="F223" s="3" t="s">
        <v>106</v>
      </c>
      <c r="G223" s="15" t="str">
        <f t="shared" si="22"/>
        <v>47027.621</v>
      </c>
      <c r="H223" s="31">
        <f t="shared" si="23"/>
        <v>34031.5</v>
      </c>
      <c r="I223" s="44" t="s">
        <v>641</v>
      </c>
      <c r="J223" s="45" t="s">
        <v>642</v>
      </c>
      <c r="K223" s="44">
        <v>34031.5</v>
      </c>
      <c r="L223" s="44" t="s">
        <v>361</v>
      </c>
      <c r="M223" s="45" t="s">
        <v>109</v>
      </c>
      <c r="N223" s="45"/>
      <c r="O223" s="46" t="s">
        <v>137</v>
      </c>
      <c r="P223" s="46" t="s">
        <v>643</v>
      </c>
    </row>
    <row r="224" spans="1:16" ht="13.5" thickBot="1">
      <c r="A224" s="31" t="str">
        <f t="shared" si="18"/>
        <v> BBS 86 </v>
      </c>
      <c r="B224" s="3" t="str">
        <f t="shared" si="19"/>
        <v>I</v>
      </c>
      <c r="C224" s="31">
        <f t="shared" si="20"/>
        <v>47118.453000000001</v>
      </c>
      <c r="D224" s="15" t="str">
        <f t="shared" si="21"/>
        <v>vis</v>
      </c>
      <c r="E224" s="43">
        <f>VLOOKUP(C224,Active!C$21:E$972,3,FALSE)</f>
        <v>16059.015138339741</v>
      </c>
      <c r="F224" s="3" t="s">
        <v>106</v>
      </c>
      <c r="G224" s="15" t="str">
        <f t="shared" si="22"/>
        <v>47118.453</v>
      </c>
      <c r="H224" s="31">
        <f t="shared" si="23"/>
        <v>34298</v>
      </c>
      <c r="I224" s="44" t="s">
        <v>644</v>
      </c>
      <c r="J224" s="45" t="s">
        <v>645</v>
      </c>
      <c r="K224" s="44">
        <v>34298</v>
      </c>
      <c r="L224" s="44" t="s">
        <v>207</v>
      </c>
      <c r="M224" s="45" t="s">
        <v>109</v>
      </c>
      <c r="N224" s="45"/>
      <c r="O224" s="46" t="s">
        <v>137</v>
      </c>
      <c r="P224" s="46" t="s">
        <v>646</v>
      </c>
    </row>
    <row r="225" spans="1:16" ht="13.5" thickBot="1">
      <c r="A225" s="31" t="str">
        <f t="shared" si="18"/>
        <v> BBS 87 </v>
      </c>
      <c r="B225" s="3" t="str">
        <f t="shared" si="19"/>
        <v>I</v>
      </c>
      <c r="C225" s="31">
        <f t="shared" si="20"/>
        <v>47169.228000000003</v>
      </c>
      <c r="D225" s="15" t="str">
        <f t="shared" si="21"/>
        <v>vis</v>
      </c>
      <c r="E225" s="43">
        <f>VLOOKUP(C225,Active!C$21:E$972,3,FALSE)</f>
        <v>16207.998719096246</v>
      </c>
      <c r="F225" s="3" t="s">
        <v>106</v>
      </c>
      <c r="G225" s="15" t="str">
        <f t="shared" si="22"/>
        <v>47169.228</v>
      </c>
      <c r="H225" s="31">
        <f t="shared" si="23"/>
        <v>34447</v>
      </c>
      <c r="I225" s="44" t="s">
        <v>647</v>
      </c>
      <c r="J225" s="45" t="s">
        <v>648</v>
      </c>
      <c r="K225" s="44">
        <v>34447</v>
      </c>
      <c r="L225" s="44" t="s">
        <v>361</v>
      </c>
      <c r="M225" s="45" t="s">
        <v>109</v>
      </c>
      <c r="N225" s="45"/>
      <c r="O225" s="46" t="s">
        <v>137</v>
      </c>
      <c r="P225" s="46" t="s">
        <v>649</v>
      </c>
    </row>
    <row r="226" spans="1:16" ht="13.5" thickBot="1">
      <c r="A226" s="31" t="str">
        <f t="shared" si="18"/>
        <v> BBS 90 </v>
      </c>
      <c r="B226" s="3" t="str">
        <f t="shared" si="19"/>
        <v>I</v>
      </c>
      <c r="C226" s="31">
        <f t="shared" si="20"/>
        <v>47480.385000000002</v>
      </c>
      <c r="D226" s="15" t="str">
        <f t="shared" si="21"/>
        <v>vis</v>
      </c>
      <c r="E226" s="43">
        <f>VLOOKUP(C226,Active!C$21:E$972,3,FALSE)</f>
        <v>17120.992988666909</v>
      </c>
      <c r="F226" s="3" t="s">
        <v>106</v>
      </c>
      <c r="G226" s="15" t="str">
        <f t="shared" si="22"/>
        <v>47480.385</v>
      </c>
      <c r="H226" s="31">
        <f t="shared" si="23"/>
        <v>35360</v>
      </c>
      <c r="I226" s="44" t="s">
        <v>650</v>
      </c>
      <c r="J226" s="45" t="s">
        <v>651</v>
      </c>
      <c r="K226" s="44">
        <v>35360</v>
      </c>
      <c r="L226" s="44" t="s">
        <v>233</v>
      </c>
      <c r="M226" s="45" t="s">
        <v>109</v>
      </c>
      <c r="N226" s="45"/>
      <c r="O226" s="46" t="s">
        <v>112</v>
      </c>
      <c r="P226" s="46" t="s">
        <v>113</v>
      </c>
    </row>
    <row r="227" spans="1:16" ht="13.5" thickBot="1">
      <c r="A227" s="31" t="str">
        <f t="shared" si="18"/>
        <v> BBS 90 </v>
      </c>
      <c r="B227" s="3" t="str">
        <f t="shared" si="19"/>
        <v>I</v>
      </c>
      <c r="C227" s="31">
        <f t="shared" si="20"/>
        <v>47480.385999999999</v>
      </c>
      <c r="D227" s="15" t="str">
        <f t="shared" si="21"/>
        <v>vis</v>
      </c>
      <c r="E227" s="43">
        <f>VLOOKUP(C227,Active!C$21:E$972,3,FALSE)</f>
        <v>17120.995922858543</v>
      </c>
      <c r="F227" s="3" t="s">
        <v>106</v>
      </c>
      <c r="G227" s="15" t="str">
        <f t="shared" si="22"/>
        <v>47480.386</v>
      </c>
      <c r="H227" s="31">
        <f t="shared" si="23"/>
        <v>35360</v>
      </c>
      <c r="I227" s="44" t="s">
        <v>652</v>
      </c>
      <c r="J227" s="45" t="s">
        <v>653</v>
      </c>
      <c r="K227" s="44">
        <v>35360</v>
      </c>
      <c r="L227" s="44" t="s">
        <v>352</v>
      </c>
      <c r="M227" s="45" t="s">
        <v>109</v>
      </c>
      <c r="N227" s="45"/>
      <c r="O227" s="46" t="s">
        <v>137</v>
      </c>
      <c r="P227" s="46" t="s">
        <v>113</v>
      </c>
    </row>
    <row r="228" spans="1:16" ht="13.5" thickBot="1">
      <c r="A228" s="31" t="str">
        <f t="shared" si="18"/>
        <v> BBS 90 </v>
      </c>
      <c r="B228" s="3" t="str">
        <f t="shared" si="19"/>
        <v>I</v>
      </c>
      <c r="C228" s="31">
        <f t="shared" si="20"/>
        <v>47481.406999999999</v>
      </c>
      <c r="D228" s="15" t="str">
        <f t="shared" si="21"/>
        <v>vis</v>
      </c>
      <c r="E228" s="43">
        <f>VLOOKUP(C228,Active!C$21:E$972,3,FALSE)</f>
        <v>17123.99173252772</v>
      </c>
      <c r="F228" s="3" t="s">
        <v>106</v>
      </c>
      <c r="G228" s="15" t="str">
        <f t="shared" si="22"/>
        <v>47481.407</v>
      </c>
      <c r="H228" s="31">
        <f t="shared" si="23"/>
        <v>35363</v>
      </c>
      <c r="I228" s="44" t="s">
        <v>654</v>
      </c>
      <c r="J228" s="45" t="s">
        <v>655</v>
      </c>
      <c r="K228" s="44">
        <v>35363</v>
      </c>
      <c r="L228" s="44" t="s">
        <v>233</v>
      </c>
      <c r="M228" s="45" t="s">
        <v>109</v>
      </c>
      <c r="N228" s="45"/>
      <c r="O228" s="46" t="s">
        <v>112</v>
      </c>
      <c r="P228" s="46" t="s">
        <v>113</v>
      </c>
    </row>
    <row r="229" spans="1:16" ht="13.5" thickBot="1">
      <c r="A229" s="31" t="str">
        <f t="shared" si="18"/>
        <v> BBS 92 </v>
      </c>
      <c r="B229" s="3" t="str">
        <f t="shared" si="19"/>
        <v>I</v>
      </c>
      <c r="C229" s="31">
        <f t="shared" si="20"/>
        <v>47744.521000000001</v>
      </c>
      <c r="D229" s="15" t="str">
        <f t="shared" si="21"/>
        <v>vis</v>
      </c>
      <c r="E229" s="43">
        <f>VLOOKUP(C229,Active!C$21:E$972,3,FALSE)</f>
        <v>17896.018632915042</v>
      </c>
      <c r="F229" s="3" t="s">
        <v>106</v>
      </c>
      <c r="G229" s="15" t="str">
        <f t="shared" si="22"/>
        <v>47744.521</v>
      </c>
      <c r="H229" s="31">
        <f t="shared" si="23"/>
        <v>36135</v>
      </c>
      <c r="I229" s="44" t="s">
        <v>656</v>
      </c>
      <c r="J229" s="45" t="s">
        <v>657</v>
      </c>
      <c r="K229" s="44">
        <v>36135</v>
      </c>
      <c r="L229" s="44" t="s">
        <v>207</v>
      </c>
      <c r="M229" s="45" t="s">
        <v>109</v>
      </c>
      <c r="N229" s="45"/>
      <c r="O229" s="46" t="s">
        <v>137</v>
      </c>
      <c r="P229" s="46" t="s">
        <v>658</v>
      </c>
    </row>
    <row r="230" spans="1:16" ht="13.5" thickBot="1">
      <c r="A230" s="31" t="str">
        <f t="shared" si="18"/>
        <v> BBS 93 </v>
      </c>
      <c r="B230" s="3" t="str">
        <f t="shared" si="19"/>
        <v>II</v>
      </c>
      <c r="C230" s="31">
        <f t="shared" si="20"/>
        <v>47854.436999999998</v>
      </c>
      <c r="D230" s="15" t="str">
        <f t="shared" si="21"/>
        <v>vis</v>
      </c>
      <c r="E230" s="43">
        <f>VLOOKUP(C230,Active!C$21:E$972,3,FALSE)</f>
        <v>18218.533241727077</v>
      </c>
      <c r="F230" s="3" t="s">
        <v>106</v>
      </c>
      <c r="G230" s="15" t="str">
        <f t="shared" si="22"/>
        <v>47854.437</v>
      </c>
      <c r="H230" s="31">
        <f t="shared" si="23"/>
        <v>36457.5</v>
      </c>
      <c r="I230" s="44" t="s">
        <v>659</v>
      </c>
      <c r="J230" s="45" t="s">
        <v>660</v>
      </c>
      <c r="K230" s="44">
        <v>36457.5</v>
      </c>
      <c r="L230" s="44" t="s">
        <v>145</v>
      </c>
      <c r="M230" s="45" t="s">
        <v>109</v>
      </c>
      <c r="N230" s="45"/>
      <c r="O230" s="46" t="s">
        <v>137</v>
      </c>
      <c r="P230" s="46" t="s">
        <v>661</v>
      </c>
    </row>
    <row r="231" spans="1:16" ht="13.5" thickBot="1">
      <c r="A231" s="31" t="str">
        <f t="shared" si="18"/>
        <v> BBS 96 </v>
      </c>
      <c r="B231" s="3" t="str">
        <f t="shared" si="19"/>
        <v>I</v>
      </c>
      <c r="C231" s="31">
        <f t="shared" si="20"/>
        <v>48126.559999999998</v>
      </c>
      <c r="D231" s="15" t="str">
        <f t="shared" si="21"/>
        <v>vis</v>
      </c>
      <c r="E231" s="43">
        <f>VLOOKUP(C231,Active!C$21:E$972,3,FALSE)</f>
        <v>19016.994274640936</v>
      </c>
      <c r="F231" s="3" t="s">
        <v>106</v>
      </c>
      <c r="G231" s="15" t="str">
        <f t="shared" si="22"/>
        <v>48126.560</v>
      </c>
      <c r="H231" s="31">
        <f t="shared" si="23"/>
        <v>37256</v>
      </c>
      <c r="I231" s="44" t="s">
        <v>662</v>
      </c>
      <c r="J231" s="45" t="s">
        <v>663</v>
      </c>
      <c r="K231" s="44">
        <v>37256</v>
      </c>
      <c r="L231" s="44" t="s">
        <v>233</v>
      </c>
      <c r="M231" s="45" t="s">
        <v>109</v>
      </c>
      <c r="N231" s="45"/>
      <c r="O231" s="46" t="s">
        <v>137</v>
      </c>
      <c r="P231" s="46" t="s">
        <v>664</v>
      </c>
    </row>
    <row r="232" spans="1:16" ht="13.5" thickBot="1">
      <c r="A232" s="31" t="str">
        <f t="shared" si="18"/>
        <v> BBS 97 </v>
      </c>
      <c r="B232" s="3" t="str">
        <f t="shared" si="19"/>
        <v>II</v>
      </c>
      <c r="C232" s="31">
        <f t="shared" si="20"/>
        <v>48176.480000000003</v>
      </c>
      <c r="D232" s="15" t="str">
        <f t="shared" si="21"/>
        <v>vis</v>
      </c>
      <c r="E232" s="43">
        <f>VLOOKUP(C232,Active!C$21:E$972,3,FALSE)</f>
        <v>19163.469121541289</v>
      </c>
      <c r="F232" s="3" t="s">
        <v>106</v>
      </c>
      <c r="G232" s="15" t="str">
        <f t="shared" si="22"/>
        <v>48176.480</v>
      </c>
      <c r="H232" s="31">
        <f t="shared" si="23"/>
        <v>37402.5</v>
      </c>
      <c r="I232" s="44" t="s">
        <v>665</v>
      </c>
      <c r="J232" s="45" t="s">
        <v>666</v>
      </c>
      <c r="K232" s="44">
        <v>37402.5</v>
      </c>
      <c r="L232" s="44" t="s">
        <v>499</v>
      </c>
      <c r="M232" s="45" t="s">
        <v>110</v>
      </c>
      <c r="N232" s="45" t="s">
        <v>111</v>
      </c>
      <c r="O232" s="46" t="s">
        <v>112</v>
      </c>
      <c r="P232" s="46" t="s">
        <v>667</v>
      </c>
    </row>
    <row r="233" spans="1:16" ht="13.5" thickBot="1">
      <c r="A233" s="31" t="str">
        <f t="shared" si="18"/>
        <v> BBS 98 </v>
      </c>
      <c r="B233" s="3" t="str">
        <f t="shared" si="19"/>
        <v>II</v>
      </c>
      <c r="C233" s="31">
        <f t="shared" si="20"/>
        <v>48484.582999999999</v>
      </c>
      <c r="D233" s="15" t="str">
        <f t="shared" si="21"/>
        <v>vis</v>
      </c>
      <c r="E233" s="43">
        <f>VLOOKUP(C233,Active!C$21:E$972,3,FALSE)</f>
        <v>20067.502369829213</v>
      </c>
      <c r="F233" s="3" t="s">
        <v>106</v>
      </c>
      <c r="G233" s="15" t="str">
        <f t="shared" si="22"/>
        <v>48484.583</v>
      </c>
      <c r="H233" s="31">
        <f t="shared" si="23"/>
        <v>38306.5</v>
      </c>
      <c r="I233" s="44" t="s">
        <v>668</v>
      </c>
      <c r="J233" s="45" t="s">
        <v>669</v>
      </c>
      <c r="K233" s="44">
        <v>38306.5</v>
      </c>
      <c r="L233" s="44" t="s">
        <v>361</v>
      </c>
      <c r="M233" s="45" t="s">
        <v>109</v>
      </c>
      <c r="N233" s="45"/>
      <c r="O233" s="46" t="s">
        <v>137</v>
      </c>
      <c r="P233" s="46" t="s">
        <v>670</v>
      </c>
    </row>
    <row r="234" spans="1:16" ht="13.5" thickBot="1">
      <c r="A234" s="31" t="str">
        <f t="shared" si="18"/>
        <v> BBS 99 </v>
      </c>
      <c r="B234" s="3" t="str">
        <f t="shared" si="19"/>
        <v>I</v>
      </c>
      <c r="C234" s="31">
        <f t="shared" si="20"/>
        <v>48606.413999999997</v>
      </c>
      <c r="D234" s="15" t="str">
        <f t="shared" si="21"/>
        <v>vis</v>
      </c>
      <c r="E234" s="43">
        <f>VLOOKUP(C234,Active!C$21:E$972,3,FALSE)</f>
        <v>20424.977872087118</v>
      </c>
      <c r="F234" s="3" t="s">
        <v>106</v>
      </c>
      <c r="G234" s="15" t="str">
        <f t="shared" si="22"/>
        <v>48606.414</v>
      </c>
      <c r="H234" s="31">
        <f t="shared" si="23"/>
        <v>38664</v>
      </c>
      <c r="I234" s="44" t="s">
        <v>671</v>
      </c>
      <c r="J234" s="45" t="s">
        <v>672</v>
      </c>
      <c r="K234" s="44">
        <v>38664</v>
      </c>
      <c r="L234" s="44" t="s">
        <v>349</v>
      </c>
      <c r="M234" s="45" t="s">
        <v>109</v>
      </c>
      <c r="N234" s="45"/>
      <c r="O234" s="46" t="s">
        <v>137</v>
      </c>
      <c r="P234" s="46" t="s">
        <v>673</v>
      </c>
    </row>
    <row r="235" spans="1:16" ht="13.5" thickBot="1">
      <c r="A235" s="31" t="str">
        <f t="shared" si="18"/>
        <v> BBS 102 </v>
      </c>
      <c r="B235" s="3" t="str">
        <f t="shared" si="19"/>
        <v>I</v>
      </c>
      <c r="C235" s="31">
        <f t="shared" si="20"/>
        <v>48871.555999999997</v>
      </c>
      <c r="D235" s="15" t="str">
        <f t="shared" si="21"/>
        <v>vis</v>
      </c>
      <c r="E235" s="43">
        <f>VLOOKUP(C235,Active!C$21:E$972,3,FALSE)</f>
        <v>21202.955313129758</v>
      </c>
      <c r="F235" s="3" t="s">
        <v>106</v>
      </c>
      <c r="G235" s="15" t="str">
        <f t="shared" si="22"/>
        <v>48871.556</v>
      </c>
      <c r="H235" s="31">
        <f t="shared" si="23"/>
        <v>39442</v>
      </c>
      <c r="I235" s="44" t="s">
        <v>674</v>
      </c>
      <c r="J235" s="45" t="s">
        <v>675</v>
      </c>
      <c r="K235" s="44">
        <v>39442</v>
      </c>
      <c r="L235" s="44" t="s">
        <v>676</v>
      </c>
      <c r="M235" s="45" t="s">
        <v>109</v>
      </c>
      <c r="N235" s="45"/>
      <c r="O235" s="46" t="s">
        <v>137</v>
      </c>
      <c r="P235" s="46" t="s">
        <v>677</v>
      </c>
    </row>
    <row r="236" spans="1:16" ht="13.5" thickBot="1">
      <c r="A236" s="31" t="str">
        <f t="shared" si="18"/>
        <v> BBS 103 </v>
      </c>
      <c r="B236" s="3" t="str">
        <f t="shared" si="19"/>
        <v>II</v>
      </c>
      <c r="C236" s="31">
        <f t="shared" si="20"/>
        <v>49003.292000000001</v>
      </c>
      <c r="D236" s="15" t="str">
        <f t="shared" si="21"/>
        <v>vis</v>
      </c>
      <c r="E236" s="43">
        <f>VLOOKUP(C236,Active!C$21:E$972,3,FALSE)</f>
        <v>21589.493983627821</v>
      </c>
      <c r="F236" s="3" t="s">
        <v>106</v>
      </c>
      <c r="G236" s="15" t="str">
        <f t="shared" si="22"/>
        <v>49003.292</v>
      </c>
      <c r="H236" s="31">
        <f t="shared" si="23"/>
        <v>39828.5</v>
      </c>
      <c r="I236" s="44" t="s">
        <v>678</v>
      </c>
      <c r="J236" s="45" t="s">
        <v>679</v>
      </c>
      <c r="K236" s="44">
        <v>39828.5</v>
      </c>
      <c r="L236" s="44" t="s">
        <v>457</v>
      </c>
      <c r="M236" s="45" t="s">
        <v>109</v>
      </c>
      <c r="N236" s="45"/>
      <c r="O236" s="46" t="s">
        <v>137</v>
      </c>
      <c r="P236" s="46" t="s">
        <v>680</v>
      </c>
    </row>
    <row r="237" spans="1:16" ht="13.5" thickBot="1">
      <c r="A237" s="31" t="str">
        <f t="shared" si="18"/>
        <v> BBS 104 </v>
      </c>
      <c r="B237" s="3" t="str">
        <f t="shared" si="19"/>
        <v>II</v>
      </c>
      <c r="C237" s="31">
        <f t="shared" si="20"/>
        <v>49200.616999999998</v>
      </c>
      <c r="D237" s="15" t="str">
        <f t="shared" si="21"/>
        <v>vis</v>
      </c>
      <c r="E237" s="43">
        <f>VLOOKUP(C237,Active!C$21:E$972,3,FALSE)</f>
        <v>22168.48334990603</v>
      </c>
      <c r="F237" s="3" t="s">
        <v>106</v>
      </c>
      <c r="G237" s="15" t="str">
        <f t="shared" si="22"/>
        <v>49200.617</v>
      </c>
      <c r="H237" s="31">
        <f t="shared" si="23"/>
        <v>40407.5</v>
      </c>
      <c r="I237" s="44" t="s">
        <v>681</v>
      </c>
      <c r="J237" s="45" t="s">
        <v>682</v>
      </c>
      <c r="K237" s="44">
        <v>40407.5</v>
      </c>
      <c r="L237" s="44" t="s">
        <v>683</v>
      </c>
      <c r="M237" s="45" t="s">
        <v>109</v>
      </c>
      <c r="N237" s="45"/>
      <c r="O237" s="46" t="s">
        <v>137</v>
      </c>
      <c r="P237" s="46" t="s">
        <v>684</v>
      </c>
    </row>
    <row r="238" spans="1:16" ht="13.5" thickBot="1">
      <c r="A238" s="31" t="str">
        <f t="shared" si="18"/>
        <v> BBS 107 </v>
      </c>
      <c r="B238" s="3" t="str">
        <f t="shared" si="19"/>
        <v>II</v>
      </c>
      <c r="C238" s="31">
        <f t="shared" si="20"/>
        <v>49605.508000000002</v>
      </c>
      <c r="D238" s="15" t="str">
        <f t="shared" si="21"/>
        <v>vis</v>
      </c>
      <c r="E238" s="43">
        <f>VLOOKUP(C238,Active!C$21:E$972,3,FALSE)</f>
        <v>23356.511139095215</v>
      </c>
      <c r="F238" s="3" t="s">
        <v>106</v>
      </c>
      <c r="G238" s="15" t="str">
        <f t="shared" si="22"/>
        <v>49605.508</v>
      </c>
      <c r="H238" s="31">
        <f t="shared" si="23"/>
        <v>41595.5</v>
      </c>
      <c r="I238" s="44" t="s">
        <v>685</v>
      </c>
      <c r="J238" s="45" t="s">
        <v>686</v>
      </c>
      <c r="K238" s="44">
        <v>41595.5</v>
      </c>
      <c r="L238" s="44" t="s">
        <v>450</v>
      </c>
      <c r="M238" s="45" t="s">
        <v>109</v>
      </c>
      <c r="N238" s="45"/>
      <c r="O238" s="46" t="s">
        <v>137</v>
      </c>
      <c r="P238" s="46" t="s">
        <v>687</v>
      </c>
    </row>
    <row r="239" spans="1:16" ht="13.5" thickBot="1">
      <c r="A239" s="31" t="str">
        <f t="shared" si="18"/>
        <v> BBS 108 </v>
      </c>
      <c r="B239" s="3" t="str">
        <f t="shared" si="19"/>
        <v>II</v>
      </c>
      <c r="C239" s="31">
        <f t="shared" si="20"/>
        <v>49689.353000000003</v>
      </c>
      <c r="D239" s="15" t="str">
        <f t="shared" si="21"/>
        <v>vis</v>
      </c>
      <c r="E239" s="43">
        <f>VLOOKUP(C239,Active!C$21:E$972,3,FALSE)</f>
        <v>23602.528437539902</v>
      </c>
      <c r="F239" s="3" t="s">
        <v>106</v>
      </c>
      <c r="G239" s="15" t="str">
        <f t="shared" si="22"/>
        <v>49689.353</v>
      </c>
      <c r="H239" s="31">
        <f t="shared" si="23"/>
        <v>41841.5</v>
      </c>
      <c r="I239" s="44" t="s">
        <v>688</v>
      </c>
      <c r="J239" s="45" t="s">
        <v>689</v>
      </c>
      <c r="K239" s="44">
        <v>41841.5</v>
      </c>
      <c r="L239" s="44" t="s">
        <v>256</v>
      </c>
      <c r="M239" s="45" t="s">
        <v>109</v>
      </c>
      <c r="N239" s="45"/>
      <c r="O239" s="46" t="s">
        <v>137</v>
      </c>
      <c r="P239" s="46" t="s">
        <v>690</v>
      </c>
    </row>
    <row r="240" spans="1:16" ht="13.5" thickBot="1">
      <c r="A240" s="31" t="str">
        <f t="shared" si="18"/>
        <v> BBS 110 </v>
      </c>
      <c r="B240" s="3" t="str">
        <f t="shared" si="19"/>
        <v>II</v>
      </c>
      <c r="C240" s="31">
        <f t="shared" si="20"/>
        <v>49999.491999999998</v>
      </c>
      <c r="D240" s="15" t="str">
        <f t="shared" si="21"/>
        <v>vis</v>
      </c>
      <c r="E240" s="43">
        <f>VLOOKUP(C240,Active!C$21:E$972,3,FALSE)</f>
        <v>24512.535700016313</v>
      </c>
      <c r="F240" s="3" t="s">
        <v>106</v>
      </c>
      <c r="G240" s="15" t="str">
        <f t="shared" si="22"/>
        <v>49999.492</v>
      </c>
      <c r="H240" s="31">
        <f t="shared" si="23"/>
        <v>42751.5</v>
      </c>
      <c r="I240" s="44" t="s">
        <v>691</v>
      </c>
      <c r="J240" s="45" t="s">
        <v>692</v>
      </c>
      <c r="K240" s="44">
        <v>42751.5</v>
      </c>
      <c r="L240" s="44" t="s">
        <v>200</v>
      </c>
      <c r="M240" s="45" t="s">
        <v>109</v>
      </c>
      <c r="N240" s="45"/>
      <c r="O240" s="46" t="s">
        <v>137</v>
      </c>
      <c r="P240" s="46" t="s">
        <v>693</v>
      </c>
    </row>
    <row r="241" spans="1:16" ht="13.5" thickBot="1">
      <c r="A241" s="31" t="str">
        <f t="shared" si="18"/>
        <v> BBS 111 </v>
      </c>
      <c r="B241" s="3" t="str">
        <f t="shared" si="19"/>
        <v>II</v>
      </c>
      <c r="C241" s="31">
        <f t="shared" si="20"/>
        <v>50096.284</v>
      </c>
      <c r="D241" s="15" t="str">
        <f t="shared" si="21"/>
        <v>vis</v>
      </c>
      <c r="E241" s="43">
        <f>VLOOKUP(C241,Active!C$21:E$972,3,FALSE)</f>
        <v>24796.54197768413</v>
      </c>
      <c r="F241" s="3" t="s">
        <v>106</v>
      </c>
      <c r="G241" s="15" t="str">
        <f t="shared" si="22"/>
        <v>50096.284</v>
      </c>
      <c r="H241" s="31">
        <f t="shared" si="23"/>
        <v>43035.5</v>
      </c>
      <c r="I241" s="44" t="s">
        <v>694</v>
      </c>
      <c r="J241" s="45" t="s">
        <v>695</v>
      </c>
      <c r="K241" s="44">
        <v>43035.5</v>
      </c>
      <c r="L241" s="44" t="s">
        <v>177</v>
      </c>
      <c r="M241" s="45" t="s">
        <v>109</v>
      </c>
      <c r="N241" s="45"/>
      <c r="O241" s="46" t="s">
        <v>137</v>
      </c>
      <c r="P241" s="46" t="s">
        <v>696</v>
      </c>
    </row>
    <row r="242" spans="1:16" ht="13.5" thickBot="1">
      <c r="A242" s="31" t="str">
        <f t="shared" si="18"/>
        <v> BBS 113 </v>
      </c>
      <c r="B242" s="3" t="str">
        <f t="shared" si="19"/>
        <v>II</v>
      </c>
      <c r="C242" s="31">
        <f t="shared" si="20"/>
        <v>50334.506999999998</v>
      </c>
      <c r="D242" s="15" t="str">
        <f t="shared" si="21"/>
        <v>vis</v>
      </c>
      <c r="E242" s="43">
        <f>VLOOKUP(C242,Active!C$21:E$972,3,FALSE)</f>
        <v>25495.533913844753</v>
      </c>
      <c r="F242" s="3" t="s">
        <v>106</v>
      </c>
      <c r="G242" s="15" t="str">
        <f t="shared" si="22"/>
        <v>50334.507</v>
      </c>
      <c r="H242" s="31">
        <f t="shared" si="23"/>
        <v>43734.5</v>
      </c>
      <c r="I242" s="44" t="s">
        <v>697</v>
      </c>
      <c r="J242" s="45" t="s">
        <v>698</v>
      </c>
      <c r="K242" s="44">
        <v>43734.5</v>
      </c>
      <c r="L242" s="44" t="s">
        <v>238</v>
      </c>
      <c r="M242" s="45" t="s">
        <v>109</v>
      </c>
      <c r="N242" s="45"/>
      <c r="O242" s="46" t="s">
        <v>137</v>
      </c>
      <c r="P242" s="46" t="s">
        <v>699</v>
      </c>
    </row>
    <row r="243" spans="1:16" ht="13.5" thickBot="1">
      <c r="A243" s="31" t="str">
        <f t="shared" si="18"/>
        <v> BBS 114 </v>
      </c>
      <c r="B243" s="3" t="str">
        <f t="shared" si="19"/>
        <v>II</v>
      </c>
      <c r="C243" s="31">
        <f t="shared" si="20"/>
        <v>50444.233</v>
      </c>
      <c r="D243" s="15" t="str">
        <f t="shared" si="21"/>
        <v>vis</v>
      </c>
      <c r="E243" s="43">
        <f>VLOOKUP(C243,Active!C$21:E$972,3,FALSE)</f>
        <v>25817.491026244323</v>
      </c>
      <c r="F243" s="3" t="s">
        <v>106</v>
      </c>
      <c r="G243" s="15" t="str">
        <f t="shared" si="22"/>
        <v>50444.233</v>
      </c>
      <c r="H243" s="31">
        <f t="shared" si="23"/>
        <v>44056.5</v>
      </c>
      <c r="I243" s="44" t="s">
        <v>700</v>
      </c>
      <c r="J243" s="45" t="s">
        <v>701</v>
      </c>
      <c r="K243" s="44">
        <v>44056.5</v>
      </c>
      <c r="L243" s="44" t="s">
        <v>475</v>
      </c>
      <c r="M243" s="45" t="s">
        <v>109</v>
      </c>
      <c r="N243" s="45"/>
      <c r="O243" s="46" t="s">
        <v>137</v>
      </c>
      <c r="P243" s="46" t="s">
        <v>702</v>
      </c>
    </row>
    <row r="244" spans="1:16" ht="13.5" thickBot="1">
      <c r="A244" s="31" t="str">
        <f t="shared" si="18"/>
        <v> BBS 115 </v>
      </c>
      <c r="B244" s="3" t="str">
        <f t="shared" si="19"/>
        <v>II</v>
      </c>
      <c r="C244" s="31">
        <f t="shared" si="20"/>
        <v>50671.563000000002</v>
      </c>
      <c r="D244" s="15" t="str">
        <f t="shared" si="21"/>
        <v>vis</v>
      </c>
      <c r="E244" s="43">
        <f>VLOOKUP(C244,Active!C$21:E$972,3,FALSE)</f>
        <v>26484.520812819912</v>
      </c>
      <c r="F244" s="3" t="s">
        <v>106</v>
      </c>
      <c r="G244" s="15" t="str">
        <f t="shared" si="22"/>
        <v>50671.563</v>
      </c>
      <c r="H244" s="31">
        <f t="shared" si="23"/>
        <v>44723.5</v>
      </c>
      <c r="I244" s="44" t="s">
        <v>703</v>
      </c>
      <c r="J244" s="45" t="s">
        <v>704</v>
      </c>
      <c r="K244" s="44">
        <v>44723.5</v>
      </c>
      <c r="L244" s="44" t="s">
        <v>230</v>
      </c>
      <c r="M244" s="45" t="s">
        <v>109</v>
      </c>
      <c r="N244" s="45"/>
      <c r="O244" s="46" t="s">
        <v>137</v>
      </c>
      <c r="P244" s="46" t="s">
        <v>705</v>
      </c>
    </row>
    <row r="245" spans="1:16" ht="13.5" thickBot="1">
      <c r="A245" s="31" t="str">
        <f t="shared" si="18"/>
        <v> BBS 116 </v>
      </c>
      <c r="B245" s="3" t="str">
        <f t="shared" si="19"/>
        <v>II</v>
      </c>
      <c r="C245" s="31">
        <f t="shared" si="20"/>
        <v>50754.368999999999</v>
      </c>
      <c r="D245" s="15" t="str">
        <f t="shared" si="21"/>
        <v>vis</v>
      </c>
      <c r="E245" s="43">
        <f>VLOOKUP(C245,Active!C$21:E$972,3,FALSE)</f>
        <v>26727.489486145805</v>
      </c>
      <c r="F245" s="3" t="s">
        <v>106</v>
      </c>
      <c r="G245" s="15" t="str">
        <f t="shared" si="22"/>
        <v>50754.369</v>
      </c>
      <c r="H245" s="31">
        <f t="shared" si="23"/>
        <v>44966.5</v>
      </c>
      <c r="I245" s="44" t="s">
        <v>706</v>
      </c>
      <c r="J245" s="45" t="s">
        <v>707</v>
      </c>
      <c r="K245" s="44">
        <v>44966.5</v>
      </c>
      <c r="L245" s="44" t="s">
        <v>475</v>
      </c>
      <c r="M245" s="45" t="s">
        <v>109</v>
      </c>
      <c r="N245" s="45"/>
      <c r="O245" s="46" t="s">
        <v>137</v>
      </c>
      <c r="P245" s="46" t="s">
        <v>708</v>
      </c>
    </row>
    <row r="246" spans="1:16" ht="13.5" thickBot="1">
      <c r="A246" s="31" t="str">
        <f t="shared" si="18"/>
        <v> BBS 118 </v>
      </c>
      <c r="B246" s="3" t="str">
        <f t="shared" si="19"/>
        <v>II</v>
      </c>
      <c r="C246" s="31">
        <f t="shared" si="20"/>
        <v>51049.517</v>
      </c>
      <c r="D246" s="15" t="str">
        <f t="shared" si="21"/>
        <v>vis</v>
      </c>
      <c r="E246" s="43">
        <f>VLOOKUP(C246,Active!C$21:E$972,3,FALSE)</f>
        <v>27593.510281677463</v>
      </c>
      <c r="F246" s="3" t="s">
        <v>106</v>
      </c>
      <c r="G246" s="15" t="str">
        <f t="shared" si="22"/>
        <v>51049.517</v>
      </c>
      <c r="H246" s="31">
        <f t="shared" si="23"/>
        <v>45832.5</v>
      </c>
      <c r="I246" s="44" t="s">
        <v>709</v>
      </c>
      <c r="J246" s="45" t="s">
        <v>710</v>
      </c>
      <c r="K246" s="44">
        <v>45832.5</v>
      </c>
      <c r="L246" s="44" t="s">
        <v>361</v>
      </c>
      <c r="M246" s="45" t="s">
        <v>109</v>
      </c>
      <c r="N246" s="45"/>
      <c r="O246" s="46" t="s">
        <v>137</v>
      </c>
      <c r="P246" s="46" t="s">
        <v>711</v>
      </c>
    </row>
    <row r="247" spans="1:16" ht="13.5" thickBot="1">
      <c r="A247" s="31" t="str">
        <f t="shared" si="18"/>
        <v>VSB 47 </v>
      </c>
      <c r="B247" s="3" t="str">
        <f t="shared" si="19"/>
        <v>I</v>
      </c>
      <c r="C247" s="31">
        <f t="shared" si="20"/>
        <v>51157.038</v>
      </c>
      <c r="D247" s="15" t="str">
        <f t="shared" si="21"/>
        <v>vis</v>
      </c>
      <c r="E247" s="43">
        <f>VLOOKUP(C247,Active!C$21:E$972,3,FALSE)</f>
        <v>27908.997501500602</v>
      </c>
      <c r="F247" s="3" t="s">
        <v>106</v>
      </c>
      <c r="G247" s="15" t="str">
        <f t="shared" si="22"/>
        <v>51157.038</v>
      </c>
      <c r="H247" s="31">
        <f t="shared" si="23"/>
        <v>46148</v>
      </c>
      <c r="I247" s="44" t="s">
        <v>712</v>
      </c>
      <c r="J247" s="45" t="s">
        <v>713</v>
      </c>
      <c r="K247" s="44">
        <v>46148</v>
      </c>
      <c r="L247" s="44" t="s">
        <v>380</v>
      </c>
      <c r="M247" s="45" t="s">
        <v>121</v>
      </c>
      <c r="N247" s="45" t="s">
        <v>714</v>
      </c>
      <c r="O247" s="46" t="s">
        <v>715</v>
      </c>
      <c r="P247" s="47" t="s">
        <v>716</v>
      </c>
    </row>
    <row r="248" spans="1:16" ht="13.5" thickBot="1">
      <c r="A248" s="31" t="str">
        <f t="shared" si="18"/>
        <v> BBS 121 </v>
      </c>
      <c r="B248" s="3" t="str">
        <f t="shared" si="19"/>
        <v>II</v>
      </c>
      <c r="C248" s="31">
        <f t="shared" si="20"/>
        <v>51430.546999999999</v>
      </c>
      <c r="D248" s="15" t="str">
        <f t="shared" si="21"/>
        <v>vis</v>
      </c>
      <c r="E248" s="43">
        <f>VLOOKUP(C248,Active!C$21:E$972,3,FALSE)</f>
        <v>28711.525324033926</v>
      </c>
      <c r="F248" s="3" t="s">
        <v>106</v>
      </c>
      <c r="G248" s="15" t="str">
        <f t="shared" si="22"/>
        <v>51430.547</v>
      </c>
      <c r="H248" s="31">
        <f t="shared" si="23"/>
        <v>46950.5</v>
      </c>
      <c r="I248" s="44" t="s">
        <v>717</v>
      </c>
      <c r="J248" s="45" t="s">
        <v>718</v>
      </c>
      <c r="K248" s="44">
        <v>46950.5</v>
      </c>
      <c r="L248" s="44" t="s">
        <v>157</v>
      </c>
      <c r="M248" s="45" t="s">
        <v>109</v>
      </c>
      <c r="N248" s="45"/>
      <c r="O248" s="46" t="s">
        <v>137</v>
      </c>
      <c r="P248" s="46" t="s">
        <v>719</v>
      </c>
    </row>
    <row r="249" spans="1:16" ht="13.5" thickBot="1">
      <c r="A249" s="31" t="str">
        <f t="shared" si="18"/>
        <v>VSB 47 </v>
      </c>
      <c r="B249" s="3" t="str">
        <f t="shared" si="19"/>
        <v>I</v>
      </c>
      <c r="C249" s="31">
        <f t="shared" si="20"/>
        <v>51487.97</v>
      </c>
      <c r="D249" s="15" t="str">
        <f t="shared" si="21"/>
        <v>vis</v>
      </c>
      <c r="E249" s="43">
        <f>VLOOKUP(C249,Active!C$21:E$972,3,FALSE)</f>
        <v>28880.015410843986</v>
      </c>
      <c r="F249" s="3" t="s">
        <v>106</v>
      </c>
      <c r="G249" s="15" t="str">
        <f t="shared" si="22"/>
        <v>51487.97</v>
      </c>
      <c r="H249" s="31">
        <f t="shared" si="23"/>
        <v>47119</v>
      </c>
      <c r="I249" s="44" t="s">
        <v>720</v>
      </c>
      <c r="J249" s="45" t="s">
        <v>721</v>
      </c>
      <c r="K249" s="44">
        <v>47119</v>
      </c>
      <c r="L249" s="44" t="s">
        <v>722</v>
      </c>
      <c r="M249" s="45" t="s">
        <v>121</v>
      </c>
      <c r="N249" s="45" t="s">
        <v>106</v>
      </c>
      <c r="O249" s="46" t="s">
        <v>715</v>
      </c>
      <c r="P249" s="47" t="s">
        <v>716</v>
      </c>
    </row>
    <row r="250" spans="1:16" ht="13.5" thickBot="1">
      <c r="A250" s="31" t="str">
        <f t="shared" si="18"/>
        <v> BBS 122 </v>
      </c>
      <c r="B250" s="3" t="str">
        <f t="shared" si="19"/>
        <v>I</v>
      </c>
      <c r="C250" s="31">
        <f t="shared" si="20"/>
        <v>51549.311000000002</v>
      </c>
      <c r="D250" s="15" t="str">
        <f t="shared" si="21"/>
        <v>vis</v>
      </c>
      <c r="E250" s="43">
        <f>VLOOKUP(C250,Active!C$21:E$972,3,FALSE)</f>
        <v>29060.001660517733</v>
      </c>
      <c r="F250" s="3" t="s">
        <v>106</v>
      </c>
      <c r="G250" s="15" t="str">
        <f t="shared" si="22"/>
        <v>51549.311</v>
      </c>
      <c r="H250" s="31">
        <f t="shared" si="23"/>
        <v>47299</v>
      </c>
      <c r="I250" s="44" t="s">
        <v>723</v>
      </c>
      <c r="J250" s="45" t="s">
        <v>724</v>
      </c>
      <c r="K250" s="44">
        <v>47299</v>
      </c>
      <c r="L250" s="44" t="s">
        <v>457</v>
      </c>
      <c r="M250" s="45" t="s">
        <v>109</v>
      </c>
      <c r="N250" s="45"/>
      <c r="O250" s="46" t="s">
        <v>137</v>
      </c>
      <c r="P250" s="46" t="s">
        <v>725</v>
      </c>
    </row>
    <row r="251" spans="1:16" ht="13.5" thickBot="1">
      <c r="A251" s="31" t="str">
        <f t="shared" si="18"/>
        <v> BBS 123 </v>
      </c>
      <c r="B251" s="3" t="str">
        <f t="shared" si="19"/>
        <v>II</v>
      </c>
      <c r="C251" s="31">
        <f t="shared" si="20"/>
        <v>51796.572999999997</v>
      </c>
      <c r="D251" s="15" t="str">
        <f t="shared" si="21"/>
        <v>vis</v>
      </c>
      <c r="E251" s="43">
        <f>VLOOKUP(C251,Active!C$21:E$972,3,FALSE)</f>
        <v>29785.515754954235</v>
      </c>
      <c r="F251" s="3" t="s">
        <v>106</v>
      </c>
      <c r="G251" s="15" t="str">
        <f t="shared" si="22"/>
        <v>51796.573</v>
      </c>
      <c r="H251" s="31">
        <f t="shared" si="23"/>
        <v>48024.5</v>
      </c>
      <c r="I251" s="44" t="s">
        <v>726</v>
      </c>
      <c r="J251" s="45" t="s">
        <v>727</v>
      </c>
      <c r="K251" s="44">
        <v>48024.5</v>
      </c>
      <c r="L251" s="44" t="s">
        <v>450</v>
      </c>
      <c r="M251" s="45" t="s">
        <v>109</v>
      </c>
      <c r="N251" s="45"/>
      <c r="O251" s="46" t="s">
        <v>137</v>
      </c>
      <c r="P251" s="46" t="s">
        <v>728</v>
      </c>
    </row>
    <row r="252" spans="1:16" ht="13.5" thickBot="1">
      <c r="A252" s="31" t="str">
        <f t="shared" si="18"/>
        <v> BBS 124 </v>
      </c>
      <c r="B252" s="3" t="str">
        <f t="shared" si="19"/>
        <v>I</v>
      </c>
      <c r="C252" s="31">
        <f t="shared" si="20"/>
        <v>51926.26</v>
      </c>
      <c r="D252" s="15" t="str">
        <f t="shared" si="21"/>
        <v>vis</v>
      </c>
      <c r="E252" s="43">
        <f>VLOOKUP(C252,Active!C$21:E$972,3,FALSE)</f>
        <v>30166.042266772434</v>
      </c>
      <c r="F252" s="3" t="s">
        <v>106</v>
      </c>
      <c r="G252" s="15" t="str">
        <f t="shared" si="22"/>
        <v>51926.260</v>
      </c>
      <c r="H252" s="31">
        <f t="shared" si="23"/>
        <v>48405</v>
      </c>
      <c r="I252" s="44" t="s">
        <v>729</v>
      </c>
      <c r="J252" s="45" t="s">
        <v>730</v>
      </c>
      <c r="K252" s="44">
        <v>48405</v>
      </c>
      <c r="L252" s="44" t="s">
        <v>200</v>
      </c>
      <c r="M252" s="45" t="s">
        <v>109</v>
      </c>
      <c r="N252" s="45"/>
      <c r="O252" s="46" t="s">
        <v>137</v>
      </c>
      <c r="P252" s="46" t="s">
        <v>731</v>
      </c>
    </row>
    <row r="253" spans="1:16" ht="13.5" thickBot="1">
      <c r="A253" s="31" t="str">
        <f t="shared" si="18"/>
        <v>VSB 39 </v>
      </c>
      <c r="B253" s="3" t="str">
        <f t="shared" si="19"/>
        <v>II</v>
      </c>
      <c r="C253" s="31">
        <f t="shared" si="20"/>
        <v>52185.106399999997</v>
      </c>
      <c r="D253" s="15" t="str">
        <f t="shared" si="21"/>
        <v>vis</v>
      </c>
      <c r="E253" s="43">
        <f>VLOOKUP(C253,Active!C$21:E$972,3,FALSE)</f>
        <v>30925.547210897075</v>
      </c>
      <c r="F253" s="3" t="s">
        <v>106</v>
      </c>
      <c r="G253" s="15" t="str">
        <f t="shared" si="22"/>
        <v>52185.1064</v>
      </c>
      <c r="H253" s="31">
        <f t="shared" si="23"/>
        <v>49164.5</v>
      </c>
      <c r="I253" s="44" t="s">
        <v>732</v>
      </c>
      <c r="J253" s="45" t="s">
        <v>733</v>
      </c>
      <c r="K253" s="44">
        <v>49164.5</v>
      </c>
      <c r="L253" s="44" t="s">
        <v>734</v>
      </c>
      <c r="M253" s="45" t="s">
        <v>110</v>
      </c>
      <c r="N253" s="45" t="s">
        <v>111</v>
      </c>
      <c r="O253" s="46" t="s">
        <v>115</v>
      </c>
      <c r="P253" s="47" t="s">
        <v>116</v>
      </c>
    </row>
    <row r="254" spans="1:16" ht="13.5" thickBot="1">
      <c r="A254" s="31" t="str">
        <f t="shared" si="18"/>
        <v>VSB 39 </v>
      </c>
      <c r="B254" s="3" t="str">
        <f t="shared" si="19"/>
        <v>I</v>
      </c>
      <c r="C254" s="31">
        <f t="shared" si="20"/>
        <v>52217.9951</v>
      </c>
      <c r="D254" s="15" t="str">
        <f t="shared" si="21"/>
        <v>vis</v>
      </c>
      <c r="E254" s="43">
        <f>VLOOKUP(C254,Active!C$21:E$972,3,FALSE)</f>
        <v>31022.048959640095</v>
      </c>
      <c r="F254" s="3" t="s">
        <v>106</v>
      </c>
      <c r="G254" s="15" t="str">
        <f t="shared" si="22"/>
        <v>52217.9951</v>
      </c>
      <c r="H254" s="31">
        <f t="shared" si="23"/>
        <v>49261</v>
      </c>
      <c r="I254" s="44" t="s">
        <v>735</v>
      </c>
      <c r="J254" s="45" t="s">
        <v>736</v>
      </c>
      <c r="K254" s="44">
        <v>49261</v>
      </c>
      <c r="L254" s="44" t="s">
        <v>737</v>
      </c>
      <c r="M254" s="45" t="s">
        <v>110</v>
      </c>
      <c r="N254" s="45" t="s">
        <v>111</v>
      </c>
      <c r="O254" s="46" t="s">
        <v>115</v>
      </c>
      <c r="P254" s="47" t="s">
        <v>116</v>
      </c>
    </row>
    <row r="255" spans="1:16" ht="13.5" thickBot="1">
      <c r="A255" s="31" t="str">
        <f t="shared" si="18"/>
        <v> BBS 127 </v>
      </c>
      <c r="B255" s="3" t="str">
        <f t="shared" si="19"/>
        <v>I</v>
      </c>
      <c r="C255" s="31">
        <f t="shared" si="20"/>
        <v>52276.264000000003</v>
      </c>
      <c r="D255" s="15" t="str">
        <f t="shared" si="21"/>
        <v>vis</v>
      </c>
      <c r="E255" s="43">
        <f>VLOOKUP(C255,Active!C$21:E$972,3,FALSE)</f>
        <v>31193.021079162358</v>
      </c>
      <c r="F255" s="3" t="s">
        <v>106</v>
      </c>
      <c r="G255" s="15" t="str">
        <f t="shared" si="22"/>
        <v>52276.264</v>
      </c>
      <c r="H255" s="31">
        <f t="shared" si="23"/>
        <v>49432</v>
      </c>
      <c r="I255" s="44" t="s">
        <v>738</v>
      </c>
      <c r="J255" s="45" t="s">
        <v>739</v>
      </c>
      <c r="K255" s="44">
        <v>49432</v>
      </c>
      <c r="L255" s="44" t="s">
        <v>151</v>
      </c>
      <c r="M255" s="45" t="s">
        <v>109</v>
      </c>
      <c r="N255" s="45"/>
      <c r="O255" s="46" t="s">
        <v>137</v>
      </c>
      <c r="P255" s="46" t="s">
        <v>740</v>
      </c>
    </row>
    <row r="256" spans="1:16" ht="13.5" thickBot="1">
      <c r="A256" s="31" t="str">
        <f t="shared" si="18"/>
        <v> BBS 128 </v>
      </c>
      <c r="B256" s="3" t="str">
        <f t="shared" si="19"/>
        <v>I</v>
      </c>
      <c r="C256" s="31">
        <f t="shared" si="20"/>
        <v>52501.557000000001</v>
      </c>
      <c r="D256" s="15" t="str">
        <f t="shared" si="21"/>
        <v>vis</v>
      </c>
      <c r="E256" s="43">
        <f>VLOOKUP(C256,Active!C$21:E$972,3,FALSE)</f>
        <v>31854.073917357808</v>
      </c>
      <c r="F256" s="3" t="s">
        <v>106</v>
      </c>
      <c r="G256" s="15" t="str">
        <f t="shared" si="22"/>
        <v>52501.557</v>
      </c>
      <c r="H256" s="31">
        <f t="shared" si="23"/>
        <v>50093</v>
      </c>
      <c r="I256" s="44" t="s">
        <v>741</v>
      </c>
      <c r="J256" s="45" t="s">
        <v>742</v>
      </c>
      <c r="K256" s="44">
        <v>50093</v>
      </c>
      <c r="L256" s="44" t="s">
        <v>743</v>
      </c>
      <c r="M256" s="45" t="s">
        <v>109</v>
      </c>
      <c r="N256" s="45"/>
      <c r="O256" s="46" t="s">
        <v>137</v>
      </c>
      <c r="P256" s="46" t="s">
        <v>744</v>
      </c>
    </row>
    <row r="257" spans="1:16" ht="13.5" thickBot="1">
      <c r="A257" s="31" t="str">
        <f t="shared" si="18"/>
        <v>VSB 40 </v>
      </c>
      <c r="B257" s="3" t="str">
        <f t="shared" si="19"/>
        <v>II</v>
      </c>
      <c r="C257" s="31">
        <f t="shared" si="20"/>
        <v>52576.018499999998</v>
      </c>
      <c r="D257" s="15" t="str">
        <f t="shared" si="21"/>
        <v>vis</v>
      </c>
      <c r="E257" s="43">
        <f>VLOOKUP(C257,Active!C$21:E$972,3,FALSE)</f>
        <v>32072.558228505022</v>
      </c>
      <c r="F257" s="3" t="s">
        <v>106</v>
      </c>
      <c r="G257" s="15" t="str">
        <f t="shared" si="22"/>
        <v>52576.0185</v>
      </c>
      <c r="H257" s="31">
        <f t="shared" si="23"/>
        <v>50311.5</v>
      </c>
      <c r="I257" s="44" t="s">
        <v>748</v>
      </c>
      <c r="J257" s="45" t="s">
        <v>749</v>
      </c>
      <c r="K257" s="44">
        <v>50311.5</v>
      </c>
      <c r="L257" s="44" t="s">
        <v>750</v>
      </c>
      <c r="M257" s="45" t="s">
        <v>110</v>
      </c>
      <c r="N257" s="45" t="s">
        <v>111</v>
      </c>
      <c r="O257" s="46" t="s">
        <v>115</v>
      </c>
      <c r="P257" s="47" t="s">
        <v>751</v>
      </c>
    </row>
    <row r="258" spans="1:16" ht="13.5" thickBot="1">
      <c r="A258" s="31" t="str">
        <f t="shared" si="18"/>
        <v>VSB 44 </v>
      </c>
      <c r="B258" s="3" t="str">
        <f t="shared" si="19"/>
        <v>I</v>
      </c>
      <c r="C258" s="31">
        <f t="shared" si="20"/>
        <v>53721.983399999997</v>
      </c>
      <c r="D258" s="15" t="str">
        <f t="shared" si="21"/>
        <v>vis</v>
      </c>
      <c r="E258" s="43">
        <f>VLOOKUP(C258,Active!C$21:E$972,3,FALSE)</f>
        <v>35435.038863133588</v>
      </c>
      <c r="F258" s="3" t="s">
        <v>106</v>
      </c>
      <c r="G258" s="15" t="str">
        <f t="shared" si="22"/>
        <v>53721.9834</v>
      </c>
      <c r="H258" s="31">
        <f t="shared" si="23"/>
        <v>53674</v>
      </c>
      <c r="I258" s="44" t="s">
        <v>765</v>
      </c>
      <c r="J258" s="45" t="s">
        <v>766</v>
      </c>
      <c r="K258" s="44">
        <v>53674</v>
      </c>
      <c r="L258" s="44" t="s">
        <v>767</v>
      </c>
      <c r="M258" s="45" t="s">
        <v>110</v>
      </c>
      <c r="N258" s="45" t="s">
        <v>111</v>
      </c>
      <c r="O258" s="46" t="s">
        <v>117</v>
      </c>
      <c r="P258" s="47" t="s">
        <v>118</v>
      </c>
    </row>
    <row r="259" spans="1:16" ht="13.5" thickBot="1">
      <c r="A259" s="31" t="str">
        <f t="shared" si="18"/>
        <v>VSB 45 </v>
      </c>
      <c r="B259" s="3" t="str">
        <f t="shared" si="19"/>
        <v>I</v>
      </c>
      <c r="C259" s="31">
        <f t="shared" si="20"/>
        <v>54017.131699999998</v>
      </c>
      <c r="D259" s="15" t="str">
        <f t="shared" si="21"/>
        <v>vis</v>
      </c>
      <c r="E259" s="43">
        <f>VLOOKUP(C259,Active!C$21:E$972,3,FALSE)</f>
        <v>36301.060538922735</v>
      </c>
      <c r="F259" s="3" t="s">
        <v>106</v>
      </c>
      <c r="G259" s="15" t="str">
        <f t="shared" si="22"/>
        <v>54017.1317</v>
      </c>
      <c r="H259" s="31">
        <f t="shared" si="23"/>
        <v>54540</v>
      </c>
      <c r="I259" s="44" t="s">
        <v>768</v>
      </c>
      <c r="J259" s="45" t="s">
        <v>769</v>
      </c>
      <c r="K259" s="44">
        <v>54540</v>
      </c>
      <c r="L259" s="44" t="s">
        <v>770</v>
      </c>
      <c r="M259" s="45" t="s">
        <v>110</v>
      </c>
      <c r="N259" s="45" t="s">
        <v>111</v>
      </c>
      <c r="O259" s="46" t="s">
        <v>119</v>
      </c>
      <c r="P259" s="47" t="s">
        <v>120</v>
      </c>
    </row>
    <row r="260" spans="1:16" ht="13.5" thickBot="1">
      <c r="A260" s="31" t="str">
        <f t="shared" si="18"/>
        <v>VSB 51 </v>
      </c>
      <c r="B260" s="3" t="str">
        <f t="shared" si="19"/>
        <v>I</v>
      </c>
      <c r="C260" s="31">
        <f t="shared" si="20"/>
        <v>55503.076999999997</v>
      </c>
      <c r="D260" s="15" t="str">
        <f t="shared" si="21"/>
        <v>vis</v>
      </c>
      <c r="E260" s="43">
        <f>VLOOKUP(C260,Active!C$21:E$972,3,FALSE)</f>
        <v>40661.108822572023</v>
      </c>
      <c r="F260" s="3" t="s">
        <v>106</v>
      </c>
      <c r="G260" s="15" t="str">
        <f t="shared" si="22"/>
        <v>55503.077</v>
      </c>
      <c r="H260" s="31">
        <f t="shared" si="23"/>
        <v>58900</v>
      </c>
      <c r="I260" s="44" t="s">
        <v>771</v>
      </c>
      <c r="J260" s="45" t="s">
        <v>772</v>
      </c>
      <c r="K260" s="44">
        <v>58900</v>
      </c>
      <c r="L260" s="44" t="s">
        <v>773</v>
      </c>
      <c r="M260" s="45" t="s">
        <v>121</v>
      </c>
      <c r="N260" s="45" t="s">
        <v>122</v>
      </c>
      <c r="O260" s="46" t="s">
        <v>774</v>
      </c>
      <c r="P260" s="47" t="s">
        <v>123</v>
      </c>
    </row>
    <row r="261" spans="1:16" ht="13.5" thickBot="1">
      <c r="A261" s="31" t="str">
        <f t="shared" si="18"/>
        <v>VSB 51 </v>
      </c>
      <c r="B261" s="3" t="str">
        <f t="shared" si="19"/>
        <v>II</v>
      </c>
      <c r="C261" s="31">
        <f t="shared" si="20"/>
        <v>55503.249199999998</v>
      </c>
      <c r="D261" s="15" t="str">
        <f t="shared" si="21"/>
        <v>vis</v>
      </c>
      <c r="E261" s="43">
        <f>VLOOKUP(C261,Active!C$21:E$972,3,FALSE)</f>
        <v>40661.61409037323</v>
      </c>
      <c r="F261" s="3" t="s">
        <v>106</v>
      </c>
      <c r="G261" s="15" t="str">
        <f t="shared" si="22"/>
        <v>55503.2492</v>
      </c>
      <c r="H261" s="31">
        <f t="shared" si="23"/>
        <v>58900.5</v>
      </c>
      <c r="I261" s="44" t="s">
        <v>775</v>
      </c>
      <c r="J261" s="45" t="s">
        <v>776</v>
      </c>
      <c r="K261" s="44">
        <v>58900.5</v>
      </c>
      <c r="L261" s="44" t="s">
        <v>777</v>
      </c>
      <c r="M261" s="45" t="s">
        <v>121</v>
      </c>
      <c r="N261" s="45" t="s">
        <v>122</v>
      </c>
      <c r="O261" s="46" t="s">
        <v>774</v>
      </c>
      <c r="P261" s="47" t="s">
        <v>123</v>
      </c>
    </row>
    <row r="262" spans="1:16">
      <c r="B262" s="3"/>
      <c r="F262" s="3"/>
    </row>
    <row r="263" spans="1:16">
      <c r="B263" s="3"/>
      <c r="F263" s="3"/>
    </row>
    <row r="264" spans="1:16">
      <c r="B264" s="3"/>
      <c r="F264" s="3"/>
    </row>
    <row r="265" spans="1:16">
      <c r="B265" s="3"/>
      <c r="F265" s="3"/>
    </row>
    <row r="266" spans="1:16">
      <c r="B266" s="3"/>
      <c r="F266" s="3"/>
    </row>
    <row r="267" spans="1:16">
      <c r="B267" s="3"/>
      <c r="F267" s="3"/>
    </row>
    <row r="268" spans="1:16">
      <c r="B268" s="3"/>
      <c r="F268" s="3"/>
    </row>
    <row r="269" spans="1:16">
      <c r="B269" s="3"/>
      <c r="F269" s="3"/>
    </row>
    <row r="270" spans="1:16">
      <c r="B270" s="3"/>
      <c r="F270" s="3"/>
    </row>
    <row r="271" spans="1:16">
      <c r="B271" s="3"/>
      <c r="F271" s="3"/>
    </row>
    <row r="272" spans="1:1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  <row r="818" spans="2:6">
      <c r="B818" s="3"/>
      <c r="F818" s="3"/>
    </row>
    <row r="819" spans="2:6">
      <c r="B819" s="3"/>
      <c r="F819" s="3"/>
    </row>
    <row r="820" spans="2:6">
      <c r="B820" s="3"/>
      <c r="F820" s="3"/>
    </row>
    <row r="821" spans="2:6">
      <c r="B821" s="3"/>
      <c r="F821" s="3"/>
    </row>
    <row r="822" spans="2:6">
      <c r="B822" s="3"/>
      <c r="F822" s="3"/>
    </row>
    <row r="823" spans="2:6">
      <c r="B823" s="3"/>
      <c r="F823" s="3"/>
    </row>
    <row r="824" spans="2:6">
      <c r="B824" s="3"/>
      <c r="F824" s="3"/>
    </row>
    <row r="825" spans="2:6">
      <c r="B825" s="3"/>
      <c r="F825" s="3"/>
    </row>
    <row r="826" spans="2:6">
      <c r="B826" s="3"/>
      <c r="F826" s="3"/>
    </row>
    <row r="827" spans="2:6">
      <c r="B827" s="3"/>
      <c r="F827" s="3"/>
    </row>
    <row r="828" spans="2:6">
      <c r="B828" s="3"/>
      <c r="F828" s="3"/>
    </row>
    <row r="829" spans="2:6">
      <c r="B829" s="3"/>
      <c r="F829" s="3"/>
    </row>
    <row r="830" spans="2:6">
      <c r="B830" s="3"/>
      <c r="F830" s="3"/>
    </row>
    <row r="831" spans="2:6">
      <c r="B831" s="3"/>
      <c r="F831" s="3"/>
    </row>
    <row r="832" spans="2:6">
      <c r="B832" s="3"/>
      <c r="F832" s="3"/>
    </row>
    <row r="833" spans="2:6">
      <c r="B833" s="3"/>
      <c r="F833" s="3"/>
    </row>
    <row r="834" spans="2:6">
      <c r="B834" s="3"/>
      <c r="F834" s="3"/>
    </row>
    <row r="835" spans="2:6">
      <c r="B835" s="3"/>
      <c r="F835" s="3"/>
    </row>
    <row r="836" spans="2:6">
      <c r="B836" s="3"/>
      <c r="F836" s="3"/>
    </row>
    <row r="837" spans="2:6">
      <c r="B837" s="3"/>
      <c r="F837" s="3"/>
    </row>
    <row r="838" spans="2:6">
      <c r="B838" s="3"/>
      <c r="F838" s="3"/>
    </row>
    <row r="839" spans="2:6">
      <c r="B839" s="3"/>
      <c r="F839" s="3"/>
    </row>
    <row r="840" spans="2:6">
      <c r="B840" s="3"/>
      <c r="F840" s="3"/>
    </row>
    <row r="841" spans="2:6">
      <c r="B841" s="3"/>
      <c r="F841" s="3"/>
    </row>
    <row r="842" spans="2:6">
      <c r="B842" s="3"/>
      <c r="F842" s="3"/>
    </row>
    <row r="843" spans="2:6">
      <c r="B843" s="3"/>
      <c r="F843" s="3"/>
    </row>
    <row r="844" spans="2:6">
      <c r="B844" s="3"/>
      <c r="F844" s="3"/>
    </row>
    <row r="845" spans="2:6">
      <c r="B845" s="3"/>
      <c r="F845" s="3"/>
    </row>
    <row r="846" spans="2:6">
      <c r="B846" s="3"/>
      <c r="F846" s="3"/>
    </row>
    <row r="847" spans="2:6">
      <c r="B847" s="3"/>
      <c r="F847" s="3"/>
    </row>
    <row r="848" spans="2:6">
      <c r="B848" s="3"/>
      <c r="F848" s="3"/>
    </row>
    <row r="849" spans="2:6">
      <c r="B849" s="3"/>
      <c r="F849" s="3"/>
    </row>
    <row r="850" spans="2:6">
      <c r="B850" s="3"/>
      <c r="F850" s="3"/>
    </row>
    <row r="851" spans="2:6">
      <c r="B851" s="3"/>
      <c r="F851" s="3"/>
    </row>
    <row r="852" spans="2:6">
      <c r="B852" s="3"/>
      <c r="F852" s="3"/>
    </row>
    <row r="853" spans="2:6">
      <c r="B853" s="3"/>
      <c r="F853" s="3"/>
    </row>
    <row r="854" spans="2:6">
      <c r="B854" s="3"/>
      <c r="F854" s="3"/>
    </row>
    <row r="855" spans="2:6">
      <c r="B855" s="3"/>
      <c r="F855" s="3"/>
    </row>
    <row r="856" spans="2:6">
      <c r="B856" s="3"/>
      <c r="F856" s="3"/>
    </row>
    <row r="857" spans="2:6">
      <c r="B857" s="3"/>
      <c r="F857" s="3"/>
    </row>
    <row r="858" spans="2:6">
      <c r="B858" s="3"/>
      <c r="F858" s="3"/>
    </row>
    <row r="859" spans="2:6">
      <c r="B859" s="3"/>
      <c r="F859" s="3"/>
    </row>
    <row r="860" spans="2:6">
      <c r="B860" s="3"/>
      <c r="F860" s="3"/>
    </row>
    <row r="861" spans="2:6">
      <c r="B861" s="3"/>
      <c r="F861" s="3"/>
    </row>
    <row r="862" spans="2:6">
      <c r="B862" s="3"/>
      <c r="F862" s="3"/>
    </row>
    <row r="863" spans="2:6">
      <c r="B863" s="3"/>
      <c r="F863" s="3"/>
    </row>
    <row r="864" spans="2:6">
      <c r="B864" s="3"/>
      <c r="F864" s="3"/>
    </row>
    <row r="865" spans="2:6">
      <c r="B865" s="3"/>
      <c r="F865" s="3"/>
    </row>
    <row r="866" spans="2:6">
      <c r="B866" s="3"/>
      <c r="F866" s="3"/>
    </row>
    <row r="867" spans="2:6">
      <c r="B867" s="3"/>
      <c r="F867" s="3"/>
    </row>
    <row r="868" spans="2:6">
      <c r="B868" s="3"/>
      <c r="F868" s="3"/>
    </row>
  </sheetData>
  <phoneticPr fontId="8" type="noConversion"/>
  <hyperlinks>
    <hyperlink ref="P247" r:id="rId1" display="http://vsolj.cetus-net.org/no47.pdf"/>
    <hyperlink ref="P249" r:id="rId2" display="http://vsolj.cetus-net.org/no47.pdf"/>
    <hyperlink ref="P253" r:id="rId3" display="http://vsolj.cetus-net.org/no39.pdf"/>
    <hyperlink ref="P254" r:id="rId4" display="http://vsolj.cetus-net.org/no39.pdf"/>
    <hyperlink ref="P257" r:id="rId5" display="http://vsolj.cetus-net.org/no40.pdf"/>
    <hyperlink ref="P12" r:id="rId6" display="http://www.konkoly.hu/cgi-bin/IBVS?5378"/>
    <hyperlink ref="P14" r:id="rId7" display="http://var.astro.cz/oejv/issues/oejv0003.pdf"/>
    <hyperlink ref="P15" r:id="rId8" display="http://var.astro.cz/oejv/issues/oejv0003.pdf"/>
    <hyperlink ref="P258" r:id="rId9" display="http://vsolj.cetus-net.org/no44.pdf"/>
    <hyperlink ref="P259" r:id="rId10" display="http://vsolj.cetus-net.org/no45.pdf"/>
    <hyperlink ref="P260" r:id="rId11" display="http://vsolj.cetus-net.org/vsoljno51.pdf"/>
    <hyperlink ref="P261" r:id="rId12" display="http://vsolj.cetus-net.org/vsoljno51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2023-01-08T06:44:05Z</dcterms:modified>
</cp:coreProperties>
</file>