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074CE656-4D80-40B6-B579-5C2390B19EDE}" xr6:coauthVersionLast="47" xr6:coauthVersionMax="47" xr10:uidLastSave="{00000000-0000-0000-0000-000000000000}"/>
  <bookViews>
    <workbookView xWindow="13590" yWindow="75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7" i="1"/>
  <c r="F27" i="1" s="1"/>
  <c r="G27" i="1" s="1"/>
  <c r="K27" i="1" s="1"/>
  <c r="Q27" i="1"/>
  <c r="E28" i="1"/>
  <c r="F28" i="1"/>
  <c r="G28" i="1" s="1"/>
  <c r="K28" i="1" s="1"/>
  <c r="Q28" i="1"/>
  <c r="E29" i="1"/>
  <c r="F29" i="1" s="1"/>
  <c r="G29" i="1" s="1"/>
  <c r="K29" i="1" s="1"/>
  <c r="Q29" i="1"/>
  <c r="E25" i="1"/>
  <c r="F25" i="1"/>
  <c r="G25" i="1"/>
  <c r="K25" i="1"/>
  <c r="D9" i="1"/>
  <c r="C9" i="1"/>
  <c r="Q25" i="1"/>
  <c r="E22" i="1"/>
  <c r="F22" i="1"/>
  <c r="G22" i="1"/>
  <c r="K22" i="1"/>
  <c r="E23" i="1"/>
  <c r="F23" i="1"/>
  <c r="G23" i="1"/>
  <c r="K23" i="1"/>
  <c r="E24" i="1"/>
  <c r="F24" i="1"/>
  <c r="R24" i="1"/>
  <c r="Q22" i="1"/>
  <c r="Q23" i="1"/>
  <c r="Q24" i="1"/>
  <c r="C21" i="1"/>
  <c r="E21" i="1"/>
  <c r="F21" i="1"/>
  <c r="A21" i="1"/>
  <c r="F16" i="1"/>
  <c r="C17" i="1"/>
  <c r="G21" i="1"/>
  <c r="I21" i="1"/>
  <c r="Q21" i="1"/>
  <c r="C12" i="1"/>
  <c r="C11" i="1"/>
  <c r="O29" i="1" l="1"/>
  <c r="S29" i="1" s="1"/>
  <c r="O28" i="1"/>
  <c r="S28" i="1" s="1"/>
  <c r="O27" i="1"/>
  <c r="S27" i="1" s="1"/>
  <c r="O26" i="1"/>
  <c r="S26" i="1" s="1"/>
  <c r="C15" i="1"/>
  <c r="O25" i="1"/>
  <c r="S25" i="1" s="1"/>
  <c r="O23" i="1"/>
  <c r="S23" i="1" s="1"/>
  <c r="O24" i="1"/>
  <c r="S24" i="1" s="1"/>
  <c r="O22" i="1"/>
  <c r="S22" i="1" s="1"/>
  <c r="O21" i="1"/>
  <c r="S21" i="1" s="1"/>
  <c r="C16" i="1"/>
  <c r="D18" i="1" s="1"/>
  <c r="F17" i="1"/>
  <c r="F18" i="1" l="1"/>
  <c r="S19" i="1"/>
  <c r="F19" i="1"/>
  <c r="C18" i="1"/>
</calcChain>
</file>

<file path=xl/sharedStrings.xml><?xml version="1.0" encoding="utf-8"?>
<sst xmlns="http://schemas.openxmlformats.org/spreadsheetml/2006/main" count="67" uniqueCount="56">
  <si>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</si>
  <si>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</si>
  <si>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</si>
  <si>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</si>
  <si>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</si>
  <si>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</si>
  <si>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</si>
  <si>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</si>
  <si>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</si>
  <si>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</si>
  <si>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</si>
  <si>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</si>
  <si>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</si>
  <si>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</si>
  <si>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</si>
  <si>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</si>
  <si>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</si>
  <si>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</si>
  <si>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</si>
  <si>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</si>
  <si>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</si>
  <si>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</si>
  <si>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</si>
  <si>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</si>
  <si>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</si>
  <si>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</si>
  <si>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</si>
  <si>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</si>
  <si>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</si>
  <si>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</si>
  <si>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</si>
  <si>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</si>
  <si>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</si>
  <si>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</si>
  <si>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</si>
  <si>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</si>
  <si>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</si>
  <si>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Constell:</t>
  </si>
  <si>
    <t>G0808-1106</t>
  </si>
  <si>
    <t>G0808-1106_Cnc.xls</t>
  </si>
  <si>
    <t>NSVS</t>
  </si>
  <si>
    <t>Cnc</t>
  </si>
  <si>
    <t>VSX</t>
  </si>
  <si>
    <t>IBVS 5918</t>
  </si>
  <si>
    <t>I</t>
  </si>
  <si>
    <t>IBVS 5992</t>
  </si>
  <si>
    <t>IBVS 6029</t>
  </si>
  <si>
    <t>II</t>
  </si>
  <si>
    <t>OW Cnc / GSC 0808-1106</t>
  </si>
  <si>
    <t>RHN 2021</t>
  </si>
  <si>
    <t>pg</t>
  </si>
  <si>
    <t>vis</t>
  </si>
  <si>
    <t>PE</t>
  </si>
  <si>
    <t>CCD</t>
  </si>
  <si>
    <t>BAD?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</si>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</sst>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72" fontId="18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OW Cnc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2D-4D4C-BC28-A6A0B710856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2D-4D4C-BC28-A6A0B710856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2D-4D4C-BC28-A6A0B710856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-2.8279998805373907E-3</c:v>
                </c:pt>
                <c:pt idx="2">
                  <c:v>-5.8459998763282783E-3</c:v>
                </c:pt>
                <c:pt idx="4">
                  <c:v>-1.6898999878321774E-2</c:v>
                </c:pt>
                <c:pt idx="5">
                  <c:v>5.2767000124731567E-2</c:v>
                </c:pt>
                <c:pt idx="6">
                  <c:v>-1.7316999881586526E-2</c:v>
                </c:pt>
                <c:pt idx="7">
                  <c:v>-1.610099988465663E-2</c:v>
                </c:pt>
                <c:pt idx="8">
                  <c:v>-1.6684999878634699E-2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2D-4D4C-BC28-A6A0B710856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2D-4D4C-BC28-A6A0B710856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2D-4D4C-BC28-A6A0B710856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5.0000000000000001E-3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1.8E-3</c:v>
                  </c:pt>
                  <c:pt idx="7">
                    <c:v>2E-3</c:v>
                  </c:pt>
                  <c:pt idx="8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2D-4D4C-BC28-A6A0B710856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-4.8393101734442549E-3</c:v>
                </c:pt>
                <c:pt idx="1">
                  <c:v>-4.2948980392484579E-3</c:v>
                </c:pt>
                <c:pt idx="2">
                  <c:v>-3.9917826597645097E-3</c:v>
                </c:pt>
                <c:pt idx="3">
                  <c:v>-3.8639901488853948E-3</c:v>
                </c:pt>
                <c:pt idx="4">
                  <c:v>-2.9279628587040828E-3</c:v>
                </c:pt>
                <c:pt idx="5">
                  <c:v>-2.9240262953341613E-3</c:v>
                </c:pt>
                <c:pt idx="6">
                  <c:v>-2.9237346980475008E-3</c:v>
                </c:pt>
                <c:pt idx="7">
                  <c:v>-2.9234431007608402E-3</c:v>
                </c:pt>
                <c:pt idx="8">
                  <c:v>-2.9231515034741791E-3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2D-4D4C-BC28-A6A0B710856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3734</c:v>
                </c:pt>
                <c:pt idx="2">
                  <c:v>5813</c:v>
                </c:pt>
                <c:pt idx="3">
                  <c:v>6689.5</c:v>
                </c:pt>
                <c:pt idx="4">
                  <c:v>13109.5</c:v>
                </c:pt>
                <c:pt idx="5">
                  <c:v>13136.5</c:v>
                </c:pt>
                <c:pt idx="6">
                  <c:v>13138.5</c:v>
                </c:pt>
                <c:pt idx="7">
                  <c:v>13140.5</c:v>
                </c:pt>
                <c:pt idx="8">
                  <c:v>13142.5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3">
                  <c:v>-2.8589998764800839E-3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2D-4D4C-BC28-A6A0B7108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078368"/>
        <c:axId val="1"/>
      </c:scatterChart>
      <c:valAx>
        <c:axId val="560078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0078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6E2B5FE-F106-493B-3904-7120E3C6A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F13" sqref="F1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8554687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  <c r="E1" t="s">
        <v>39</v>
      </c>
    </row>
    <row r="2" spans="1:6" x14ac:dyDescent="0.2">
      <c r="A2" t="s">
        <v>23</v>
      </c>
      <c r="B2" t="s">
        <v>40</v>
      </c>
      <c r="C2" s="30" t="s">
        <v>37</v>
      </c>
      <c r="D2" s="3" t="s">
        <v>41</v>
      </c>
      <c r="E2" s="31" t="s">
        <v>38</v>
      </c>
      <c r="F2" t="e">
        <v>#N/A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36</v>
      </c>
      <c r="D4" s="28" t="s">
        <v>36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6" x14ac:dyDescent="0.2">
      <c r="A6" s="5" t="s">
        <v>1</v>
      </c>
    </row>
    <row r="7" spans="1:6" x14ac:dyDescent="0.2">
      <c r="A7" t="s">
        <v>2</v>
      </c>
      <c r="C7" s="8">
        <v>52623.146999999881</v>
      </c>
      <c r="D7" s="29" t="s">
        <v>42</v>
      </c>
    </row>
    <row r="8" spans="1:6" x14ac:dyDescent="0.2">
      <c r="A8" t="s">
        <v>3</v>
      </c>
      <c r="C8" s="8">
        <v>0.50624199999999997</v>
      </c>
      <c r="D8" s="29" t="s">
        <v>42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-4.8393101734442549E-3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1.4579864333042236E-7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59276.176440775474</v>
      </c>
      <c r="E15" s="14" t="s">
        <v>33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0.50624214579864335</v>
      </c>
      <c r="E16" s="14" t="s">
        <v>30</v>
      </c>
      <c r="F16" s="15">
        <f ca="1">NOW()+15018.5+$C$5/24</f>
        <v>59955.789809606482</v>
      </c>
    </row>
    <row r="17" spans="1:19" ht="13.5" thickBot="1" x14ac:dyDescent="0.25">
      <c r="A17" s="14" t="s">
        <v>27</v>
      </c>
      <c r="B17" s="10"/>
      <c r="C17" s="10">
        <f>COUNT(C21:C2191)</f>
        <v>9</v>
      </c>
      <c r="E17" s="14" t="s">
        <v>34</v>
      </c>
      <c r="F17" s="15">
        <f ca="1">ROUND(2*(F16-$C$7)/$C$8,0)/2+F15</f>
        <v>14485.5</v>
      </c>
    </row>
    <row r="18" spans="1:19" ht="14.25" thickTop="1" thickBot="1" x14ac:dyDescent="0.25">
      <c r="A18" s="16" t="s">
        <v>5</v>
      </c>
      <c r="B18" s="10"/>
      <c r="C18" s="19">
        <f ca="1">+C15</f>
        <v>59276.176440775474</v>
      </c>
      <c r="D18" s="20">
        <f ca="1">+C16</f>
        <v>0.50624214579864335</v>
      </c>
      <c r="E18" s="14" t="s">
        <v>35</v>
      </c>
      <c r="F18" s="23">
        <f ca="1">ROUND(2*(F16-$C$15)/$C$16,0)/2+F15</f>
        <v>1343.5</v>
      </c>
    </row>
    <row r="19" spans="1:19" ht="13.5" thickTop="1" x14ac:dyDescent="0.2">
      <c r="E19" s="14" t="s">
        <v>31</v>
      </c>
      <c r="F19" s="18">
        <f ca="1">+$C$15+$C$16*F18-15018.5-$C$5/24</f>
        <v>44938.208596989287</v>
      </c>
      <c r="S19">
        <f ca="1">SQRT(SUM(S21:S50)/(COUNT(S21:S50)-1))</f>
        <v>2.2070630075277733E-2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50</v>
      </c>
      <c r="I20" s="7" t="s">
        <v>51</v>
      </c>
      <c r="J20" s="7" t="s">
        <v>52</v>
      </c>
      <c r="K20" s="7" t="s">
        <v>53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54</v>
      </c>
    </row>
    <row r="21" spans="1:19" x14ac:dyDescent="0.2">
      <c r="A21" t="str">
        <f>D7</f>
        <v>VSX</v>
      </c>
      <c r="C21" s="8">
        <f>C$7</f>
        <v>52623.146999999881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-4.8393101734442549E-3</v>
      </c>
      <c r="Q21" s="2">
        <f>+C21-15018.5</f>
        <v>37604.646999999881</v>
      </c>
      <c r="S21">
        <f ca="1">+(O21-G21)^2</f>
        <v>2.3418922954801065E-5</v>
      </c>
    </row>
    <row r="22" spans="1:19" x14ac:dyDescent="0.2">
      <c r="A22" s="32" t="s">
        <v>43</v>
      </c>
      <c r="B22" s="33" t="s">
        <v>44</v>
      </c>
      <c r="C22" s="32">
        <v>54513.451800000003</v>
      </c>
      <c r="D22" s="32">
        <v>2.9999999999999997E-4</v>
      </c>
      <c r="E22">
        <f>+(C22-C$7)/C$8</f>
        <v>3733.9944137391244</v>
      </c>
      <c r="F22">
        <f>ROUND(2*E22,0)/2</f>
        <v>3734</v>
      </c>
      <c r="G22">
        <f>+C22-(C$7+F22*C$8)</f>
        <v>-2.8279998805373907E-3</v>
      </c>
      <c r="K22">
        <f>+G22</f>
        <v>-2.8279998805373907E-3</v>
      </c>
      <c r="O22">
        <f ca="1">+C$11+C$12*$F22</f>
        <v>-4.2948980392484579E-3</v>
      </c>
      <c r="Q22" s="2">
        <f>+C22-15018.5</f>
        <v>39494.951800000003</v>
      </c>
      <c r="S22">
        <f ca="1">+(O22-G22)^2</f>
        <v>2.1517902080299193E-6</v>
      </c>
    </row>
    <row r="23" spans="1:19" x14ac:dyDescent="0.2">
      <c r="A23" s="32" t="s">
        <v>45</v>
      </c>
      <c r="B23" s="33" t="s">
        <v>44</v>
      </c>
      <c r="C23" s="32">
        <v>55565.925900000002</v>
      </c>
      <c r="D23" s="32">
        <v>8.0000000000000004E-4</v>
      </c>
      <c r="E23">
        <f>+(C23-C$7)/C$8</f>
        <v>5812.9884521634349</v>
      </c>
      <c r="F23">
        <f>ROUND(2*E23,0)/2</f>
        <v>5813</v>
      </c>
      <c r="G23">
        <f>+C23-(C$7+F23*C$8)</f>
        <v>-5.8459998763282783E-3</v>
      </c>
      <c r="K23">
        <f>+G23</f>
        <v>-5.8459998763282783E-3</v>
      </c>
      <c r="O23">
        <f ca="1">+C$11+C$12*$F23</f>
        <v>-3.9917826597645097E-3</v>
      </c>
      <c r="Q23" s="2">
        <f>+C23-15018.5</f>
        <v>40547.425900000002</v>
      </c>
      <c r="S23">
        <f ca="1">+(O23-G23)^2</f>
        <v>3.4381214862014896E-6</v>
      </c>
    </row>
    <row r="24" spans="1:19" x14ac:dyDescent="0.2">
      <c r="A24" s="34" t="s">
        <v>46</v>
      </c>
      <c r="B24" s="35" t="s">
        <v>47</v>
      </c>
      <c r="C24" s="34">
        <v>56009.65</v>
      </c>
      <c r="D24" s="34">
        <v>5.0000000000000001E-3</v>
      </c>
      <c r="E24">
        <f>+(C24-C$7)/C$8</f>
        <v>6689.4943525035869</v>
      </c>
      <c r="F24">
        <f>ROUND(2*E24,0)/2</f>
        <v>6689.5</v>
      </c>
      <c r="O24">
        <f ca="1">+C$11+C$12*$F24</f>
        <v>-3.8639901488853948E-3</v>
      </c>
      <c r="Q24" s="2">
        <f>+C24-15018.5</f>
        <v>40991.15</v>
      </c>
      <c r="R24">
        <f>+C24-(C$7+F24*C$8)</f>
        <v>-2.8589998764800839E-3</v>
      </c>
      <c r="S24">
        <f ca="1">+(O24-R24)^2</f>
        <v>1.0100054476293008E-6</v>
      </c>
    </row>
    <row r="25" spans="1:19" x14ac:dyDescent="0.2">
      <c r="A25" s="36" t="s">
        <v>49</v>
      </c>
      <c r="C25" s="8">
        <v>59259.709600000002</v>
      </c>
      <c r="D25" s="8">
        <v>2.9999999999999997E-4</v>
      </c>
      <c r="E25">
        <f>+(C25-C$7)/C$8</f>
        <v>13109.466618731993</v>
      </c>
      <c r="F25">
        <f>ROUND(2*E25,0)/2</f>
        <v>13109.5</v>
      </c>
      <c r="G25">
        <f>+C25-(C$7+F25*C$8)</f>
        <v>-1.6898999878321774E-2</v>
      </c>
      <c r="K25">
        <f>+G25</f>
        <v>-1.6898999878321774E-2</v>
      </c>
      <c r="O25">
        <f ca="1">+C$11+C$12*$F25</f>
        <v>-2.9279628587040828E-3</v>
      </c>
      <c r="Q25" s="2">
        <f>+C25-15018.5</f>
        <v>44241.209600000002</v>
      </c>
      <c r="S25">
        <f ca="1">+(O25-G25)^2</f>
        <v>1.9518987540352798E-4</v>
      </c>
    </row>
    <row r="26" spans="1:19" x14ac:dyDescent="0.2">
      <c r="A26" s="37" t="s">
        <v>55</v>
      </c>
      <c r="B26" s="38" t="s">
        <v>44</v>
      </c>
      <c r="C26" s="39">
        <v>59273.447800000002</v>
      </c>
      <c r="D26" s="37">
        <v>1.1999999999999999E-3</v>
      </c>
      <c r="E26">
        <f t="shared" ref="E26:E29" si="0">+(C26-C$7)/C$8</f>
        <v>13136.604232758486</v>
      </c>
      <c r="F26">
        <f t="shared" ref="F26:F29" si="1">ROUND(2*E26,0)/2</f>
        <v>13136.5</v>
      </c>
      <c r="G26">
        <f t="shared" ref="G26:G29" si="2">+C26-(C$7+F26*C$8)</f>
        <v>5.2767000124731567E-2</v>
      </c>
      <c r="K26">
        <f t="shared" ref="K26:K29" si="3">+G26</f>
        <v>5.2767000124731567E-2</v>
      </c>
      <c r="O26">
        <f t="shared" ref="O26:O29" ca="1" si="4">+C$11+C$12*$F26</f>
        <v>-2.9240262953341613E-3</v>
      </c>
      <c r="Q26" s="2">
        <f t="shared" ref="Q26:Q29" si="5">+C26-15018.5</f>
        <v>44254.947800000002</v>
      </c>
      <c r="S26">
        <f t="shared" ref="S26:S29" ca="1" si="6">+(O26-G26)^2</f>
        <v>3.101490423720459E-3</v>
      </c>
    </row>
    <row r="27" spans="1:19" x14ac:dyDescent="0.2">
      <c r="A27" s="37" t="s">
        <v>55</v>
      </c>
      <c r="B27" s="38" t="s">
        <v>44</v>
      </c>
      <c r="C27" s="39">
        <v>59274.390200000002</v>
      </c>
      <c r="D27" s="37">
        <v>1.8E-3</v>
      </c>
      <c r="E27">
        <f t="shared" si="0"/>
        <v>13138.465793039932</v>
      </c>
      <c r="F27">
        <f t="shared" si="1"/>
        <v>13138.5</v>
      </c>
      <c r="G27">
        <f t="shared" si="2"/>
        <v>-1.7316999881586526E-2</v>
      </c>
      <c r="K27">
        <f t="shared" si="3"/>
        <v>-1.7316999881586526E-2</v>
      </c>
      <c r="O27">
        <f t="shared" ca="1" si="4"/>
        <v>-2.9237346980475008E-3</v>
      </c>
      <c r="Q27" s="2">
        <f t="shared" si="5"/>
        <v>44255.890200000002</v>
      </c>
      <c r="S27">
        <f t="shared" ca="1" si="6"/>
        <v>2.0716608264367668E-4</v>
      </c>
    </row>
    <row r="28" spans="1:19" x14ac:dyDescent="0.2">
      <c r="A28" s="37" t="s">
        <v>55</v>
      </c>
      <c r="B28" s="38" t="s">
        <v>44</v>
      </c>
      <c r="C28" s="39">
        <v>59275.403899999998</v>
      </c>
      <c r="D28" s="37">
        <v>2E-3</v>
      </c>
      <c r="E28">
        <f t="shared" si="0"/>
        <v>13140.46819505319</v>
      </c>
      <c r="F28">
        <f t="shared" si="1"/>
        <v>13140.5</v>
      </c>
      <c r="G28">
        <f t="shared" si="2"/>
        <v>-1.610099988465663E-2</v>
      </c>
      <c r="K28">
        <f t="shared" si="3"/>
        <v>-1.610099988465663E-2</v>
      </c>
      <c r="O28">
        <f t="shared" ca="1" si="4"/>
        <v>-2.9234431007608402E-3</v>
      </c>
      <c r="Q28" s="2">
        <f t="shared" si="5"/>
        <v>44256.903899999998</v>
      </c>
      <c r="S28">
        <f t="shared" ca="1" si="6"/>
        <v>1.7364800279279796E-4</v>
      </c>
    </row>
    <row r="29" spans="1:19" x14ac:dyDescent="0.2">
      <c r="A29" s="37" t="s">
        <v>55</v>
      </c>
      <c r="B29" s="38" t="s">
        <v>44</v>
      </c>
      <c r="C29" s="39">
        <v>59276.415800000002</v>
      </c>
      <c r="D29" s="37">
        <v>8.9999999999999998E-4</v>
      </c>
      <c r="E29">
        <f t="shared" si="0"/>
        <v>13142.467041454724</v>
      </c>
      <c r="F29">
        <f t="shared" si="1"/>
        <v>13142.5</v>
      </c>
      <c r="G29">
        <f t="shared" si="2"/>
        <v>-1.6684999878634699E-2</v>
      </c>
      <c r="K29">
        <f t="shared" si="3"/>
        <v>-1.6684999878634699E-2</v>
      </c>
      <c r="O29">
        <f t="shared" ca="1" si="4"/>
        <v>-2.9231515034741791E-3</v>
      </c>
      <c r="Q29" s="2">
        <f t="shared" si="5"/>
        <v>44257.915800000002</v>
      </c>
      <c r="S29">
        <f t="shared" ca="1" si="6"/>
        <v>1.8938847070090823E-4</v>
      </c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2023-01-11T05:57:19Z</dcterms:modified>
</cp:coreProperties>
</file>