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2F9CB2E-078E-435E-A7BC-E0A05C1AB5FA}" xr6:coauthVersionLast="47" xr6:coauthVersionMax="47" xr10:uidLastSave="{00000000-0000-0000-0000-000000000000}"/>
  <bookViews>
    <workbookView xWindow="13935" yWindow="43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G29" i="1" s="1"/>
  <c r="Q29" i="1"/>
  <c r="E30" i="1"/>
  <c r="F30" i="1" s="1"/>
  <c r="G30" i="1" s="1"/>
  <c r="Q30" i="1"/>
  <c r="E28" i="1"/>
  <c r="F28" i="1"/>
  <c r="G28" i="1"/>
  <c r="D9" i="1"/>
  <c r="C9" i="1"/>
  <c r="C21" i="1"/>
  <c r="G21" i="1"/>
  <c r="I21" i="1"/>
  <c r="E21" i="1"/>
  <c r="F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Q28" i="1"/>
  <c r="Q24" i="1"/>
  <c r="Q25" i="1"/>
  <c r="Q26" i="1"/>
  <c r="Q27" i="1"/>
  <c r="Q22" i="1"/>
  <c r="Q23" i="1"/>
  <c r="A21" i="1"/>
  <c r="F16" i="1"/>
  <c r="C17" i="1"/>
  <c r="Q21" i="1"/>
  <c r="K28" i="1"/>
  <c r="I28" i="1"/>
  <c r="C12" i="1"/>
  <c r="C11" i="1"/>
  <c r="O29" i="1" l="1"/>
  <c r="S29" i="1" s="1"/>
  <c r="O30" i="1"/>
  <c r="S30" i="1" s="1"/>
  <c r="K30" i="1"/>
  <c r="K29" i="1"/>
  <c r="O24" i="1"/>
  <c r="S24" i="1" s="1"/>
  <c r="O26" i="1"/>
  <c r="S26" i="1" s="1"/>
  <c r="O28" i="1"/>
  <c r="S28" i="1" s="1"/>
  <c r="C15" i="1"/>
  <c r="O23" i="1"/>
  <c r="S23" i="1" s="1"/>
  <c r="O22" i="1"/>
  <c r="S22" i="1" s="1"/>
  <c r="O27" i="1"/>
  <c r="S27" i="1" s="1"/>
  <c r="O21" i="1"/>
  <c r="S21" i="1" s="1"/>
  <c r="O25" i="1"/>
  <c r="S25" i="1" s="1"/>
  <c r="C16" i="1"/>
  <c r="D18" i="1" s="1"/>
  <c r="F17" i="1"/>
  <c r="S19" i="1" l="1"/>
  <c r="C18" i="1"/>
  <c r="F18" i="1"/>
  <c r="F19" i="1" s="1"/>
</calcChain>
</file>

<file path=xl/sharedStrings.xml><?xml version="1.0" encoding="utf-8"?>
<sst xmlns="http://schemas.openxmlformats.org/spreadsheetml/2006/main" count="69" uniqueCount="57">
  <si>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</si>
  <si>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</si>
  <si>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</si>
  <si>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</si>
  <si>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</si>
  <si>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</si>
  <si>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</si>
  <si>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</si>
  <si>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</si>
  <si>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</si>
  <si>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</si>
  <si>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</si>
  <si>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</si>
  <si>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</si>
  <si>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</si>
  <si>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</si>
  <si>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</si>
  <si>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</si>
  <si>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</si>
  <si>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</si>
  <si>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</si>
  <si>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</si>
  <si>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</si>
  <si>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</si>
  <si>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</si>
  <si>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</si>
  <si>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</si>
  <si>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</si>
  <si>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</si>
  <si>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</si>
  <si>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</si>
  <si>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</si>
  <si>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</si>
  <si>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</si>
  <si>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</si>
  <si>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</si>
  <si>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</si>
  <si>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</si>
  <si>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</si>
  <si>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G1994-0935</t>
  </si>
  <si>
    <t>G1994-0935_CrB.xls</t>
  </si>
  <si>
    <t>EW</t>
  </si>
  <si>
    <t>CrB</t>
  </si>
  <si>
    <t>VSX</t>
  </si>
  <si>
    <t>IBVS 5894</t>
  </si>
  <si>
    <t>II</t>
  </si>
  <si>
    <t>I</t>
  </si>
  <si>
    <t>IBVS 5992</t>
  </si>
  <si>
    <t>IBVS 6029</t>
  </si>
  <si>
    <t>RHN 2021</t>
  </si>
  <si>
    <t>pg</t>
  </si>
  <si>
    <t>vis</t>
  </si>
  <si>
    <t>PE</t>
  </si>
  <si>
    <t>CCD</t>
  </si>
  <si>
    <t>QS Com / GSC 1994-0935</t>
  </si>
  <si>
    <t>JBAV, 60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</si>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</sst>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Com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0D-413C-86FF-9A7BAA058E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7">
                  <c:v>5.7161500080837868E-2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0D-413C-86FF-9A7BAA058E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0D-413C-86FF-9A7BAA058E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3.2145000805030577E-3</c:v>
                </c:pt>
                <c:pt idx="2">
                  <c:v>6.56000008166302E-3</c:v>
                </c:pt>
                <c:pt idx="3">
                  <c:v>1.2865000076999422E-2</c:v>
                </c:pt>
                <c:pt idx="4">
                  <c:v>1.5243000081682112E-2</c:v>
                </c:pt>
                <c:pt idx="5">
                  <c:v>2.2252500086324289E-2</c:v>
                </c:pt>
                <c:pt idx="6">
                  <c:v>2.0211500079312827E-2</c:v>
                </c:pt>
                <c:pt idx="7">
                  <c:v>5.7161500080837868E-2</c:v>
                </c:pt>
                <c:pt idx="8">
                  <c:v>4.5945000085339416E-2</c:v>
                </c:pt>
                <c:pt idx="9">
                  <c:v>5.0863500247942284E-2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0D-413C-86FF-9A7BAA058E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0D-413C-86FF-9A7BAA058E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0D-413C-86FF-9A7BAA058E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0D-413C-86FF-9A7BAA058E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-3.2579565665821486E-3</c:v>
                </c:pt>
                <c:pt idx="1">
                  <c:v>8.0281202348976462E-3</c:v>
                </c:pt>
                <c:pt idx="2">
                  <c:v>8.0298514938026144E-3</c:v>
                </c:pt>
                <c:pt idx="3">
                  <c:v>1.4799073812223538E-2</c:v>
                </c:pt>
                <c:pt idx="4">
                  <c:v>1.5346151626193107E-2</c:v>
                </c:pt>
                <c:pt idx="5">
                  <c:v>1.8477998985278386E-2</c:v>
                </c:pt>
                <c:pt idx="6">
                  <c:v>1.899391413895855E-2</c:v>
                </c:pt>
                <c:pt idx="7">
                  <c:v>5.0675952099854434E-2</c:v>
                </c:pt>
                <c:pt idx="8">
                  <c:v>5.1432512241325008E-2</c:v>
                </c:pt>
                <c:pt idx="9">
                  <c:v>5.1790882834653169E-2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0D-413C-86FF-9A7BAA058E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0D-413C-86FF-9A7BAA058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39752"/>
        <c:axId val="1"/>
      </c:scatterChart>
      <c:valAx>
        <c:axId val="75883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3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26ED40-745A-83D8-7F26-776EEFE28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54</v>
      </c>
      <c r="E1" t="s">
        <v>40</v>
      </c>
    </row>
    <row r="2" spans="1:6" x14ac:dyDescent="0.2">
      <c r="A2" t="s">
        <v>23</v>
      </c>
      <c r="B2" t="s">
        <v>41</v>
      </c>
      <c r="C2" s="30" t="s">
        <v>38</v>
      </c>
      <c r="D2" s="3" t="s">
        <v>42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53818.686999999918</v>
      </c>
      <c r="D7" s="29" t="s">
        <v>43</v>
      </c>
    </row>
    <row r="8" spans="1:6" x14ac:dyDescent="0.2">
      <c r="A8" t="s">
        <v>3</v>
      </c>
      <c r="C8" s="8">
        <v>0.34730899999999998</v>
      </c>
      <c r="D8" s="29" t="s">
        <v>43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-3.2579565665821486E-3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3.4625178099339762E-6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59340.257271151495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0.34731246251780989</v>
      </c>
      <c r="E16" s="14" t="s">
        <v>30</v>
      </c>
      <c r="F16" s="15">
        <f ca="1">NOW()+15018.5+$C$5/24</f>
        <v>59955.825416666667</v>
      </c>
    </row>
    <row r="17" spans="1:21" ht="13.5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17671.5</v>
      </c>
    </row>
    <row r="18" spans="1:21" ht="14.25" thickTop="1" thickBot="1" x14ac:dyDescent="0.25">
      <c r="A18" s="16" t="s">
        <v>5</v>
      </c>
      <c r="B18" s="10"/>
      <c r="C18" s="19">
        <f ca="1">+C15</f>
        <v>59340.257271151495</v>
      </c>
      <c r="D18" s="20">
        <f ca="1">+C16</f>
        <v>0.34731246251780989</v>
      </c>
      <c r="E18" s="14" t="s">
        <v>36</v>
      </c>
      <c r="F18" s="23">
        <f ca="1">ROUND(2*(F16-$C$15)/$C$16,0)/2+F15</f>
        <v>1773.5</v>
      </c>
    </row>
    <row r="19" spans="1:21" ht="13.5" thickTop="1" x14ac:dyDescent="0.2">
      <c r="E19" s="14" t="s">
        <v>31</v>
      </c>
      <c r="F19" s="18">
        <f ca="1">+$C$15+$C$16*F18-15018.5-$C$5/24</f>
        <v>44938.111756760169</v>
      </c>
      <c r="S19">
        <f ca="1">SQRT(SUM(S21:S50)/(COUNT(S21:S50)-1))</f>
        <v>3.7780285780715014E-3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VSX</v>
      </c>
      <c r="C21" s="8">
        <f>C$7</f>
        <v>53818.686999999918</v>
      </c>
      <c r="D21" s="8" t="s">
        <v>13</v>
      </c>
      <c r="E21">
        <f t="shared" ref="E21:E27" si="0">+(C21-C$7)/C$8</f>
        <v>0</v>
      </c>
      <c r="F21">
        <f t="shared" ref="F21:F28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-3.2579565665821486E-3</v>
      </c>
      <c r="Q21" s="2">
        <f t="shared" ref="Q21:Q27" si="4">+C21-15018.5</f>
        <v>38800.186999999918</v>
      </c>
      <c r="S21">
        <f t="shared" ref="S21:S27" ca="1" si="5">+(O21-G21)^2</f>
        <v>1.0614280989735742E-5</v>
      </c>
    </row>
    <row r="22" spans="1:21" x14ac:dyDescent="0.2">
      <c r="A22" s="32" t="s">
        <v>44</v>
      </c>
      <c r="B22" s="33" t="s">
        <v>45</v>
      </c>
      <c r="C22" s="32">
        <v>54950.743900000001</v>
      </c>
      <c r="D22" s="32">
        <v>5.9999999999999995E-4</v>
      </c>
      <c r="E22">
        <f t="shared" si="0"/>
        <v>3259.5092554471184</v>
      </c>
      <c r="F22">
        <f t="shared" si="1"/>
        <v>3259.5</v>
      </c>
      <c r="G22">
        <f t="shared" si="2"/>
        <v>3.2145000805030577E-3</v>
      </c>
      <c r="K22">
        <f t="shared" ref="K22:K28" si="6">+G22</f>
        <v>3.2145000805030577E-3</v>
      </c>
      <c r="O22">
        <f t="shared" ca="1" si="3"/>
        <v>8.0281202348976462E-3</v>
      </c>
      <c r="Q22" s="2">
        <f t="shared" si="4"/>
        <v>39932.243900000001</v>
      </c>
      <c r="S22">
        <f t="shared" ca="1" si="5"/>
        <v>2.3170938990793781E-5</v>
      </c>
    </row>
    <row r="23" spans="1:21" x14ac:dyDescent="0.2">
      <c r="A23" s="32" t="s">
        <v>44</v>
      </c>
      <c r="B23" s="33" t="s">
        <v>46</v>
      </c>
      <c r="C23" s="32">
        <v>54950.920899999997</v>
      </c>
      <c r="D23" s="32">
        <v>1.2999999999999999E-3</v>
      </c>
      <c r="E23">
        <f t="shared" si="0"/>
        <v>3260.0188880797195</v>
      </c>
      <c r="F23">
        <f t="shared" si="1"/>
        <v>3260</v>
      </c>
      <c r="G23">
        <f t="shared" si="2"/>
        <v>6.56000008166302E-3</v>
      </c>
      <c r="K23">
        <f t="shared" si="6"/>
        <v>6.56000008166302E-3</v>
      </c>
      <c r="O23">
        <f t="shared" ca="1" si="3"/>
        <v>8.0298514938026144E-3</v>
      </c>
      <c r="Q23" s="2">
        <f t="shared" si="4"/>
        <v>39932.420899999997</v>
      </c>
      <c r="S23">
        <f t="shared" ca="1" si="5"/>
        <v>2.1604631737687599E-6</v>
      </c>
    </row>
    <row r="24" spans="1:21" x14ac:dyDescent="0.2">
      <c r="A24" s="32" t="s">
        <v>47</v>
      </c>
      <c r="B24" s="33" t="s">
        <v>46</v>
      </c>
      <c r="C24" s="32">
        <v>55629.916299999997</v>
      </c>
      <c r="D24" s="32">
        <v>2.9999999999999997E-4</v>
      </c>
      <c r="E24">
        <f t="shared" si="0"/>
        <v>5215.0370419427054</v>
      </c>
      <c r="F24">
        <f t="shared" si="1"/>
        <v>5215</v>
      </c>
      <c r="G24">
        <f t="shared" si="2"/>
        <v>1.2865000076999422E-2</v>
      </c>
      <c r="K24">
        <f t="shared" si="6"/>
        <v>1.2865000076999422E-2</v>
      </c>
      <c r="O24">
        <f t="shared" ca="1" si="3"/>
        <v>1.4799073812223538E-2</v>
      </c>
      <c r="Q24" s="2">
        <f t="shared" si="4"/>
        <v>40611.416299999997</v>
      </c>
      <c r="S24">
        <f t="shared" ca="1" si="5"/>
        <v>3.7406412132837625E-6</v>
      </c>
    </row>
    <row r="25" spans="1:21" x14ac:dyDescent="0.2">
      <c r="A25" s="32" t="s">
        <v>47</v>
      </c>
      <c r="B25" s="33" t="s">
        <v>46</v>
      </c>
      <c r="C25" s="32">
        <v>55684.7935</v>
      </c>
      <c r="D25" s="32">
        <v>4.0000000000000002E-4</v>
      </c>
      <c r="E25">
        <f t="shared" si="0"/>
        <v>5373.0438888715289</v>
      </c>
      <c r="F25">
        <f t="shared" si="1"/>
        <v>5373</v>
      </c>
      <c r="G25">
        <f t="shared" si="2"/>
        <v>1.5243000081682112E-2</v>
      </c>
      <c r="K25">
        <f t="shared" si="6"/>
        <v>1.5243000081682112E-2</v>
      </c>
      <c r="O25">
        <f t="shared" ca="1" si="3"/>
        <v>1.5346151626193107E-2</v>
      </c>
      <c r="Q25" s="2">
        <f t="shared" si="4"/>
        <v>40666.2935</v>
      </c>
      <c r="S25">
        <f t="shared" ca="1" si="5"/>
        <v>1.0640241135003693E-8</v>
      </c>
    </row>
    <row r="26" spans="1:21" x14ac:dyDescent="0.2">
      <c r="A26" s="34" t="s">
        <v>48</v>
      </c>
      <c r="B26" s="35" t="s">
        <v>45</v>
      </c>
      <c r="C26" s="34">
        <v>55998.941500000001</v>
      </c>
      <c r="D26" s="34">
        <v>5.0000000000000001E-4</v>
      </c>
      <c r="E26">
        <f t="shared" si="0"/>
        <v>6277.5640711875676</v>
      </c>
      <c r="F26">
        <f t="shared" si="1"/>
        <v>6277.5</v>
      </c>
      <c r="G26">
        <f t="shared" si="2"/>
        <v>2.2252500086324289E-2</v>
      </c>
      <c r="K26">
        <f t="shared" si="6"/>
        <v>2.2252500086324289E-2</v>
      </c>
      <c r="O26">
        <f t="shared" ca="1" si="3"/>
        <v>1.8477998985278386E-2</v>
      </c>
      <c r="Q26" s="2">
        <f t="shared" si="4"/>
        <v>40980.441500000001</v>
      </c>
      <c r="S26">
        <f t="shared" ca="1" si="5"/>
        <v>1.4246858561796741E-5</v>
      </c>
    </row>
    <row r="27" spans="1:21" x14ac:dyDescent="0.2">
      <c r="A27" s="34" t="s">
        <v>48</v>
      </c>
      <c r="B27" s="35" t="s">
        <v>45</v>
      </c>
      <c r="C27" s="34">
        <v>56050.688499999997</v>
      </c>
      <c r="D27" s="34">
        <v>2.0000000000000001E-4</v>
      </c>
      <c r="E27">
        <f t="shared" si="0"/>
        <v>6426.5581945762378</v>
      </c>
      <c r="F27">
        <f t="shared" si="1"/>
        <v>6426.5</v>
      </c>
      <c r="G27">
        <f t="shared" si="2"/>
        <v>2.0211500079312827E-2</v>
      </c>
      <c r="K27">
        <f t="shared" si="6"/>
        <v>2.0211500079312827E-2</v>
      </c>
      <c r="O27">
        <f t="shared" ca="1" si="3"/>
        <v>1.899391413895855E-2</v>
      </c>
      <c r="Q27" s="2">
        <f t="shared" si="4"/>
        <v>41032.188499999997</v>
      </c>
      <c r="S27">
        <f t="shared" ca="1" si="5"/>
        <v>1.4825155221484097E-6</v>
      </c>
    </row>
    <row r="28" spans="1:21" x14ac:dyDescent="0.2">
      <c r="A28" s="36" t="s">
        <v>49</v>
      </c>
      <c r="C28" s="8">
        <v>59228.602800000001</v>
      </c>
      <c r="D28" s="8">
        <v>1E-4</v>
      </c>
      <c r="E28">
        <f>+(C28-C$7)/C$8</f>
        <v>15576.664583987409</v>
      </c>
      <c r="F28">
        <f t="shared" si="1"/>
        <v>15576.5</v>
      </c>
      <c r="G28">
        <f>+C28-(C$7+F28*C$8)</f>
        <v>5.7161500080837868E-2</v>
      </c>
      <c r="I28">
        <f>+G28</f>
        <v>5.7161500080837868E-2</v>
      </c>
      <c r="K28">
        <f t="shared" si="6"/>
        <v>5.7161500080837868E-2</v>
      </c>
      <c r="O28">
        <f ca="1">+C$11+C$12*$F28</f>
        <v>5.0675952099854434E-2</v>
      </c>
      <c r="Q28" s="2">
        <f>+C28-15018.5</f>
        <v>44210.102800000001</v>
      </c>
      <c r="S28">
        <f ca="1">+(O28-G28)^2</f>
        <v>4.2062332613638304E-5</v>
      </c>
    </row>
    <row r="29" spans="1:21" x14ac:dyDescent="0.2">
      <c r="A29" s="37" t="s">
        <v>55</v>
      </c>
      <c r="B29" s="38" t="s">
        <v>46</v>
      </c>
      <c r="C29" s="39">
        <v>59304.478600000002</v>
      </c>
      <c r="D29" s="37">
        <v>8.9999999999999998E-4</v>
      </c>
      <c r="E29">
        <f t="shared" ref="E29:E30" si="7">+(C29-C$7)/C$8</f>
        <v>15795.132288538693</v>
      </c>
      <c r="F29">
        <f t="shared" ref="F29:F30" si="8">ROUND(2*E29,0)/2</f>
        <v>15795</v>
      </c>
      <c r="G29">
        <f t="shared" ref="G29:G30" si="9">+C29-(C$7+F29*C$8)</f>
        <v>4.5945000085339416E-2</v>
      </c>
      <c r="K29">
        <f t="shared" ref="K29:K30" si="10">+G29</f>
        <v>4.5945000085339416E-2</v>
      </c>
      <c r="O29">
        <f t="shared" ref="O29:O30" ca="1" si="11">+C$11+C$12*$F29</f>
        <v>5.1432512241325008E-2</v>
      </c>
      <c r="Q29" s="2">
        <f t="shared" ref="Q29:Q30" si="12">+C29-15018.5</f>
        <v>44285.978600000002</v>
      </c>
      <c r="S29">
        <f t="shared" ref="S29:S30" ca="1" si="13">+(O29-G29)^2</f>
        <v>3.0112789662089646E-5</v>
      </c>
    </row>
    <row r="30" spans="1:21" x14ac:dyDescent="0.2">
      <c r="A30" s="37" t="s">
        <v>56</v>
      </c>
      <c r="B30" s="38" t="s">
        <v>45</v>
      </c>
      <c r="C30" s="39">
        <v>59340.430000000168</v>
      </c>
      <c r="D30" s="37">
        <v>0.01</v>
      </c>
      <c r="E30">
        <f t="shared" si="7"/>
        <v>15898.646450279866</v>
      </c>
      <c r="F30">
        <f t="shared" si="8"/>
        <v>15898.5</v>
      </c>
      <c r="G30">
        <f t="shared" si="9"/>
        <v>5.0863500247942284E-2</v>
      </c>
      <c r="K30">
        <f t="shared" si="10"/>
        <v>5.0863500247942284E-2</v>
      </c>
      <c r="O30">
        <f t="shared" ca="1" si="11"/>
        <v>5.1790882834653169E-2</v>
      </c>
      <c r="Q30" s="2">
        <f t="shared" si="12"/>
        <v>44321.930000000168</v>
      </c>
      <c r="S30">
        <f t="shared" ca="1" si="13"/>
        <v>8.6003846213457331E-7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2023-01-11T06:48:36Z</dcterms:modified>
</cp:coreProperties>
</file>