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D3F976E5-3953-4FE5-A50F-7638EB99AB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7" i="1" l="1"/>
  <c r="E26" i="1"/>
  <c r="F26" i="1" s="1"/>
  <c r="U26" i="1" s="1"/>
  <c r="E21" i="1"/>
  <c r="F21" i="1" s="1"/>
  <c r="G21" i="1" s="1"/>
  <c r="I21" i="1" s="1"/>
  <c r="Q25" i="1"/>
  <c r="Q26" i="1"/>
  <c r="Q22" i="1"/>
  <c r="Q23" i="1"/>
  <c r="Q24" i="1"/>
  <c r="F16" i="1"/>
  <c r="F17" i="1" s="1"/>
  <c r="C17" i="1"/>
  <c r="Q21" i="1"/>
  <c r="E24" i="1"/>
  <c r="F24" i="1"/>
  <c r="G24" i="1" s="1"/>
  <c r="K24" i="1" s="1"/>
  <c r="E27" i="1"/>
  <c r="F27" i="1"/>
  <c r="G27" i="1" s="1"/>
  <c r="K27" i="1" s="1"/>
  <c r="E23" i="1" l="1"/>
  <c r="F23" i="1" s="1"/>
  <c r="G23" i="1" s="1"/>
  <c r="K23" i="1" s="1"/>
  <c r="E22" i="1"/>
  <c r="F22" i="1" s="1"/>
  <c r="G22" i="1" s="1"/>
  <c r="E25" i="1"/>
  <c r="F25" i="1" s="1"/>
  <c r="G25" i="1" s="1"/>
  <c r="K25" i="1" s="1"/>
  <c r="C11" i="1"/>
  <c r="C12" i="1"/>
  <c r="O27" i="1" l="1"/>
  <c r="O25" i="1"/>
  <c r="O23" i="1"/>
  <c r="O21" i="1"/>
  <c r="C15" i="1"/>
  <c r="O22" i="1"/>
  <c r="O26" i="1"/>
  <c r="O24" i="1"/>
  <c r="C16" i="1"/>
  <c r="D18" i="1" s="1"/>
  <c r="K22" i="1"/>
  <c r="F18" i="1" l="1"/>
  <c r="F19" i="1" s="1"/>
  <c r="C18" i="1"/>
</calcChain>
</file>

<file path=xl/sharedStrings.xml><?xml version="1.0" encoding="utf-8"?>
<sst xmlns="http://schemas.openxmlformats.org/spreadsheetml/2006/main" count="65" uniqueCount="55">
  <si>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</si>
  <si>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</si>
  <si>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</si>
  <si>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</si>
  <si>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</si>
  <si>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</si>
  <si>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</si>
  <si>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</si>
  <si>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</si>
  <si>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</si>
  <si>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</si>
  <si>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</si>
  <si>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</si>
  <si>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</si>
  <si>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</si>
  <si>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</si>
  <si>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</si>
  <si>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</si>
  <si>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</si>
  <si>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</si>
  <si>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</si>
  <si>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</si>
  <si>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</si>
  <si>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</si>
  <si>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</si>
  <si>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</si>
  <si>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</si>
  <si>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</si>
  <si>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</si>
  <si>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</si>
  <si>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</si>
  <si>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</si>
  <si>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</si>
  <si>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</si>
  <si>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</si>
  <si>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</si>
  <si>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</si>
  <si>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</si>
  <si>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</si>
  <si>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</si>
  <si>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</si>
  <si>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</si>
  <si>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</si>
  <si>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BX CrB</t>
  </si>
  <si>
    <t>2015L</t>
  </si>
  <si>
    <t>G3061-0478</t>
  </si>
  <si>
    <t>EW</t>
  </si>
  <si>
    <t>GCVS</t>
  </si>
  <si>
    <t>OEJV 0168</t>
  </si>
  <si>
    <t>II</t>
  </si>
  <si>
    <t>OEJV 0179</t>
  </si>
  <si>
    <t>RHN 2018</t>
  </si>
  <si>
    <t>BX CrB / GSC 3061-0478</t>
  </si>
  <si>
    <t>F22</t>
  </si>
  <si>
    <t>G22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</si>
</sst>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5" fillId="0" borderId="0"/>
    <xf numFmtId="0" fontId="16" fillId="0" borderId="0"/>
    <xf numFmtId="0" fontId="16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>
      <alignment vertical="top"/>
    </xf>
    <xf numFmtId="0" fontId="18" fillId="0" borderId="5" xfId="0" applyFont="1" applyBorder="1" applyAlignment="1">
      <alignment horizontal="center"/>
    </xf>
    <xf numFmtId="0" fontId="16" fillId="0" borderId="5" xfId="0" applyFont="1" applyBorder="1">
      <alignment vertical="top"/>
    </xf>
    <xf numFmtId="0" fontId="17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  <xf numFmtId="0" fontId="18" fillId="0" borderId="0" xfId="42" applyFont="1"/>
    <xf numFmtId="0" fontId="18" fillId="0" borderId="0" xfId="42" applyFont="1" applyAlignment="1">
      <alignment horizontal="center"/>
    </xf>
    <xf numFmtId="0" fontId="18" fillId="0" borderId="0" xfId="42" applyFont="1" applyAlignment="1">
      <alignment horizontal="left"/>
    </xf>
    <xf numFmtId="165" fontId="0" fillId="0" borderId="0" xfId="0" applyNumberFormat="1" applyAlignment="1">
      <alignment horizontal="left"/>
    </xf>
    <xf numFmtId="0" fontId="15" fillId="0" borderId="0" xfId="0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BX CrB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79-4B96-9E5A-95B44D5272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79-4B96-9E5A-95B44D5272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79-4B96-9E5A-95B44D5272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-3.1680000000051223E-2</c:v>
                </c:pt>
                <c:pt idx="2">
                  <c:v>-2.8809999996155966E-2</c:v>
                </c:pt>
                <c:pt idx="3">
                  <c:v>-2.8129999998782296E-2</c:v>
                </c:pt>
                <c:pt idx="4">
                  <c:v>-3.5560000003897585E-2</c:v>
                </c:pt>
                <c:pt idx="6">
                  <c:v>-6.1560000001918525E-2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79-4B96-9E5A-95B44D5272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79-4B96-9E5A-95B44D5272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79-4B96-9E5A-95B44D5272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79-4B96-9E5A-95B44D5272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8.266412143867817E-2</c:v>
                </c:pt>
                <c:pt idx="1">
                  <c:v>-2.9082637805690065E-2</c:v>
                </c:pt>
                <c:pt idx="2">
                  <c:v>-2.9082637805690065E-2</c:v>
                </c:pt>
                <c:pt idx="3">
                  <c:v>-2.9082637805690065E-2</c:v>
                </c:pt>
                <c:pt idx="4">
                  <c:v>-3.741528059109693E-2</c:v>
                </c:pt>
                <c:pt idx="5">
                  <c:v>-4.6486162969031894E-2</c:v>
                </c:pt>
                <c:pt idx="6">
                  <c:v>-6.1076805992638469E-2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79-4B96-9E5A-95B44D5272F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">
                  <c:v>1.4900000023772009E-3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979-4B96-9E5A-95B44D527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916296"/>
        <c:axId val="1"/>
      </c:scatterChart>
      <c:valAx>
        <c:axId val="547916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916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3412E2-A6E3-B148-B40C-07425BF4E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52</v>
      </c>
      <c r="F1" s="34" t="s">
        <v>43</v>
      </c>
      <c r="G1" s="31" t="s">
        <v>44</v>
      </c>
      <c r="H1" s="35"/>
      <c r="I1" s="36" t="s">
        <v>45</v>
      </c>
      <c r="J1" s="34" t="s">
        <v>43</v>
      </c>
      <c r="K1" s="37">
        <v>16.022960000000001</v>
      </c>
      <c r="L1" s="38">
        <v>37.332999999999998</v>
      </c>
      <c r="M1" s="39">
        <v>51442.68</v>
      </c>
      <c r="N1" s="39">
        <v>0.35883999999999999</v>
      </c>
      <c r="O1" s="40" t="s">
        <v>46</v>
      </c>
    </row>
    <row r="2" spans="1:15">
      <c r="A2" t="s">
        <v>25</v>
      </c>
      <c r="B2" t="s">
        <v>46</v>
      </c>
      <c r="C2" s="30"/>
      <c r="D2" s="3"/>
    </row>
    <row r="3" spans="1:15" ht="13.5" thickBot="1"/>
    <row r="4" spans="1:15" ht="14.25" thickTop="1" thickBot="1">
      <c r="A4" s="5" t="s">
        <v>2</v>
      </c>
      <c r="C4" s="27">
        <v>51442.68</v>
      </c>
      <c r="D4" s="28">
        <v>0.35883999999999999</v>
      </c>
    </row>
    <row r="5" spans="1:15" ht="13.5" thickTop="1">
      <c r="A5" s="9" t="s">
        <v>30</v>
      </c>
      <c r="B5" s="10"/>
      <c r="C5" s="11">
        <v>-9.5</v>
      </c>
      <c r="D5" s="10" t="s">
        <v>31</v>
      </c>
      <c r="E5" s="10"/>
    </row>
    <row r="6" spans="1:15">
      <c r="A6" s="5" t="s">
        <v>3</v>
      </c>
    </row>
    <row r="7" spans="1:15">
      <c r="A7" t="s">
        <v>4</v>
      </c>
      <c r="C7" s="8">
        <v>51442.68</v>
      </c>
      <c r="D7" s="29" t="s">
        <v>47</v>
      </c>
    </row>
    <row r="8" spans="1:15">
      <c r="A8" t="s">
        <v>5</v>
      </c>
      <c r="C8" s="8">
        <v>0.35883999999999999</v>
      </c>
      <c r="D8" s="29" t="s">
        <v>47</v>
      </c>
    </row>
    <row r="9" spans="1:15">
      <c r="A9" s="24" t="s">
        <v>34</v>
      </c>
      <c r="B9" s="25">
        <v>22</v>
      </c>
      <c r="C9" s="22" t="s">
        <v>53</v>
      </c>
      <c r="D9" s="23" t="s">
        <v>54</v>
      </c>
    </row>
    <row r="10" spans="1:15" ht="13.5" thickBot="1">
      <c r="A10" s="10"/>
      <c r="B10" s="10"/>
      <c r="C10" s="4" t="s">
        <v>21</v>
      </c>
      <c r="D10" s="4" t="s">
        <v>22</v>
      </c>
      <c r="E10" s="10"/>
    </row>
    <row r="11" spans="1:15">
      <c r="A11" s="10" t="s">
        <v>17</v>
      </c>
      <c r="B11" s="10"/>
      <c r="C11" s="21">
        <f ca="1">INTERCEPT(INDIRECT($D$9):G992,INDIRECT($C$9):F992)</f>
        <v>8.266412143867817E-2</v>
      </c>
      <c r="D11" s="3"/>
      <c r="E11" s="10"/>
    </row>
    <row r="12" spans="1:15">
      <c r="A12" s="10" t="s">
        <v>18</v>
      </c>
      <c r="B12" s="10"/>
      <c r="C12" s="21">
        <f ca="1">SLOPE(INDIRECT($D$9):G992,INDIRECT($C$9):F992)</f>
        <v>-7.5716881284932908E-6</v>
      </c>
      <c r="D12" s="3"/>
      <c r="E12" s="10"/>
    </row>
    <row r="13" spans="1:15">
      <c r="A13" s="10" t="s">
        <v>20</v>
      </c>
      <c r="B13" s="10"/>
      <c r="C13" s="3" t="s">
        <v>15</v>
      </c>
    </row>
    <row r="14" spans="1:15">
      <c r="A14" s="10"/>
      <c r="B14" s="10"/>
      <c r="C14" s="10"/>
    </row>
    <row r="15" spans="1:15">
      <c r="A15" s="12" t="s">
        <v>19</v>
      </c>
      <c r="B15" s="10"/>
      <c r="C15" s="13">
        <f ca="1">(C7+C11)+(C8+C12)*INT(MAX(F21:F3533))</f>
        <v>58254.837483194009</v>
      </c>
      <c r="E15" s="14" t="s">
        <v>36</v>
      </c>
      <c r="F15" s="32">
        <v>1</v>
      </c>
    </row>
    <row r="16" spans="1:15">
      <c r="A16" s="16" t="s">
        <v>6</v>
      </c>
      <c r="B16" s="10"/>
      <c r="C16" s="17">
        <f ca="1">+C8+C12</f>
        <v>0.35883242831187151</v>
      </c>
      <c r="E16" s="14" t="s">
        <v>32</v>
      </c>
      <c r="F16" s="33">
        <f ca="1">NOW()+15018.5+$C$5/24</f>
        <v>59970.850247800925</v>
      </c>
    </row>
    <row r="17" spans="1:21" ht="13.5" thickBot="1">
      <c r="A17" s="14" t="s">
        <v>29</v>
      </c>
      <c r="B17" s="10"/>
      <c r="C17" s="10">
        <f>COUNT(C21:C2191)</f>
        <v>7</v>
      </c>
      <c r="E17" s="14" t="s">
        <v>37</v>
      </c>
      <c r="F17" s="15">
        <f ca="1">ROUND(2*(F16-$C$7)/$C$8,0)/2+F15</f>
        <v>23767</v>
      </c>
    </row>
    <row r="18" spans="1:21" ht="14.25" thickTop="1" thickBot="1">
      <c r="A18" s="16" t="s">
        <v>7</v>
      </c>
      <c r="B18" s="10"/>
      <c r="C18" s="19">
        <f ca="1">+C15</f>
        <v>58254.837483194009</v>
      </c>
      <c r="D18" s="20">
        <f ca="1">+C16</f>
        <v>0.35883242831187151</v>
      </c>
      <c r="E18" s="14" t="s">
        <v>38</v>
      </c>
      <c r="F18" s="23">
        <f ca="1">ROUND(2*(F16-$C$15)/$C$16,0)/2+F15</f>
        <v>4783</v>
      </c>
    </row>
    <row r="19" spans="1:21" ht="13.5" thickTop="1">
      <c r="E19" s="14" t="s">
        <v>33</v>
      </c>
      <c r="F19" s="18">
        <f ca="1">+$C$15+$C$16*F18-15018.5-$C$5/24</f>
        <v>44953.028821143023</v>
      </c>
    </row>
    <row r="20" spans="1:21" ht="13.5" thickBot="1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>
      <c r="A21" t="s">
        <v>47</v>
      </c>
      <c r="C21" s="8">
        <v>51442.68</v>
      </c>
      <c r="D21" s="8" t="s">
        <v>15</v>
      </c>
      <c r="E21">
        <f t="shared" ref="E21:E26" si="0">+(C21-C$7)/C$8</f>
        <v>0</v>
      </c>
      <c r="F21">
        <f t="shared" ref="F21:F27" si="1">ROUND(2*E21,0)/2</f>
        <v>0</v>
      </c>
      <c r="G21">
        <f>+C21-(C$7+F21*C$8)</f>
        <v>0</v>
      </c>
      <c r="I21">
        <f>+G21</f>
        <v>0</v>
      </c>
      <c r="O21">
        <f t="shared" ref="O21:O26" ca="1" si="2">+C$11+C$12*$F21</f>
        <v>8.266412143867817E-2</v>
      </c>
      <c r="Q21" s="2">
        <f t="shared" ref="Q21:Q26" si="3">+C21-15018.5</f>
        <v>36424.18</v>
      </c>
    </row>
    <row r="22" spans="1:21">
      <c r="A22" s="41" t="s">
        <v>48</v>
      </c>
      <c r="B22" s="42" t="s">
        <v>49</v>
      </c>
      <c r="C22" s="43">
        <v>56738.588459999999</v>
      </c>
      <c r="D22" s="41">
        <v>1E-3</v>
      </c>
      <c r="E22">
        <f t="shared" si="0"/>
        <v>14758.411715527809</v>
      </c>
      <c r="F22">
        <f t="shared" si="1"/>
        <v>14758.5</v>
      </c>
      <c r="G22">
        <f>+C22-(C$7+F22*C$8)</f>
        <v>-3.1680000000051223E-2</v>
      </c>
      <c r="K22">
        <f>+G22</f>
        <v>-3.1680000000051223E-2</v>
      </c>
      <c r="O22">
        <f t="shared" ca="1" si="2"/>
        <v>-2.9082637805690065E-2</v>
      </c>
      <c r="Q22" s="2">
        <f t="shared" si="3"/>
        <v>41720.088459999999</v>
      </c>
    </row>
    <row r="23" spans="1:21">
      <c r="A23" s="41" t="s">
        <v>48</v>
      </c>
      <c r="B23" s="42" t="s">
        <v>49</v>
      </c>
      <c r="C23" s="43">
        <v>56738.591330000003</v>
      </c>
      <c r="D23" s="41">
        <v>1.1000000000000001E-3</v>
      </c>
      <c r="E23">
        <f t="shared" si="0"/>
        <v>14758.419713521354</v>
      </c>
      <c r="F23">
        <f t="shared" si="1"/>
        <v>14758.5</v>
      </c>
      <c r="G23">
        <f>+C23-(C$7+F23*C$8)</f>
        <v>-2.8809999996155966E-2</v>
      </c>
      <c r="K23">
        <f>+G23</f>
        <v>-2.8809999996155966E-2</v>
      </c>
      <c r="O23">
        <f t="shared" ca="1" si="2"/>
        <v>-2.9082637805690065E-2</v>
      </c>
      <c r="Q23" s="2">
        <f t="shared" si="3"/>
        <v>41720.091330000003</v>
      </c>
    </row>
    <row r="24" spans="1:21">
      <c r="A24" s="41" t="s">
        <v>48</v>
      </c>
      <c r="B24" s="42" t="s">
        <v>49</v>
      </c>
      <c r="C24" s="43">
        <v>56738.59201</v>
      </c>
      <c r="D24" s="41">
        <v>8.0000000000000004E-4</v>
      </c>
      <c r="E24">
        <f t="shared" si="0"/>
        <v>14758.421608516332</v>
      </c>
      <c r="F24">
        <f t="shared" si="1"/>
        <v>14758.5</v>
      </c>
      <c r="G24">
        <f>+C24-(C$7+F24*C$8)</f>
        <v>-2.8129999998782296E-2</v>
      </c>
      <c r="K24">
        <f>+G24</f>
        <v>-2.8129999998782296E-2</v>
      </c>
      <c r="O24">
        <f t="shared" ca="1" si="2"/>
        <v>-2.9082637805690065E-2</v>
      </c>
      <c r="Q24" s="2">
        <f t="shared" si="3"/>
        <v>41720.09201</v>
      </c>
    </row>
    <row r="25" spans="1:21">
      <c r="A25" s="44" t="s">
        <v>0</v>
      </c>
      <c r="B25" s="45" t="s">
        <v>1</v>
      </c>
      <c r="C25" s="46">
        <v>57133.487999999998</v>
      </c>
      <c r="D25" s="46">
        <v>2.5000000000000001E-3</v>
      </c>
      <c r="E25">
        <f t="shared" si="0"/>
        <v>15858.900902909367</v>
      </c>
      <c r="F25">
        <f t="shared" si="1"/>
        <v>15859</v>
      </c>
      <c r="G25">
        <f>+C25-(C$7+F25*C$8)</f>
        <v>-3.5560000003897585E-2</v>
      </c>
      <c r="K25">
        <f>+G25</f>
        <v>-3.5560000003897585E-2</v>
      </c>
      <c r="O25">
        <f t="shared" ca="1" si="2"/>
        <v>-3.741528059109693E-2</v>
      </c>
      <c r="Q25" s="2">
        <f t="shared" si="3"/>
        <v>42114.987999999998</v>
      </c>
    </row>
    <row r="26" spans="1:21">
      <c r="A26" s="47" t="s">
        <v>50</v>
      </c>
      <c r="B26" s="48" t="s">
        <v>1</v>
      </c>
      <c r="C26" s="49">
        <v>57563.415370000002</v>
      </c>
      <c r="D26" s="49">
        <v>5.9999999999999995E-4</v>
      </c>
      <c r="E26">
        <f t="shared" si="0"/>
        <v>17057.004152268426</v>
      </c>
      <c r="F26">
        <f t="shared" si="1"/>
        <v>17057</v>
      </c>
      <c r="O26">
        <f t="shared" ca="1" si="2"/>
        <v>-4.6486162969031894E-2</v>
      </c>
      <c r="Q26" s="2">
        <f t="shared" si="3"/>
        <v>42544.915370000002</v>
      </c>
      <c r="U26">
        <f>+C26-(C$7+F26*C$8)</f>
        <v>1.4900000023772009E-3</v>
      </c>
    </row>
    <row r="27" spans="1:21">
      <c r="A27" s="51" t="s">
        <v>51</v>
      </c>
      <c r="C27" s="50">
        <v>58254.837</v>
      </c>
      <c r="D27" s="8">
        <v>4.0000000000000002E-4</v>
      </c>
      <c r="E27">
        <f>+(C27-C$7)/C$8</f>
        <v>18983.828447218813</v>
      </c>
      <c r="F27">
        <f t="shared" si="1"/>
        <v>18984</v>
      </c>
      <c r="G27">
        <f>+C27-(C$7+F27*C$8)</f>
        <v>-6.1560000001918525E-2</v>
      </c>
      <c r="K27">
        <f>+G27</f>
        <v>-6.1560000001918525E-2</v>
      </c>
      <c r="O27">
        <f ca="1">+C$11+C$12*$F27</f>
        <v>-6.1076805992638469E-2</v>
      </c>
      <c r="Q27" s="2">
        <f>+C27-15018.5</f>
        <v>43236.337</v>
      </c>
    </row>
    <row r="28" spans="1:21">
      <c r="C28" s="8"/>
      <c r="D28" s="8"/>
      <c r="Q28" s="2"/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hyperlinks>
    <hyperlink ref="H128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2023-01-26T07:24:21Z</dcterms:modified>
</cp:coreProperties>
</file>