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659C950-DF11-4B21-AAED-1A1D84FCDEA9}" xr6:coauthVersionLast="47" xr6:coauthVersionMax="47" xr10:uidLastSave="{00000000-0000-0000-0000-000000000000}"/>
  <bookViews>
    <workbookView xWindow="15660" yWindow="990" windowWidth="12975" windowHeight="14640"/>
  </bookViews>
  <sheets>
    <sheet name="Active 1" sheetId="1" r:id="rId1"/>
    <sheet name="Active 2" sheetId="4" r:id="rId2"/>
    <sheet name="A (2)" sheetId="3" r:id="rId3"/>
    <sheet name="BAV" sheetId="2" r:id="rId4"/>
    <sheet name="Sheet1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3" i="4" l="1"/>
  <c r="F263" i="4" s="1"/>
  <c r="G263" i="4" s="1"/>
  <c r="Q263" i="4"/>
  <c r="E264" i="4"/>
  <c r="F264" i="4" s="1"/>
  <c r="G264" i="4" s="1"/>
  <c r="Q264" i="4"/>
  <c r="E265" i="4"/>
  <c r="F265" i="4" s="1"/>
  <c r="G265" i="4" s="1"/>
  <c r="Q265" i="4"/>
  <c r="E262" i="4"/>
  <c r="F262" i="4" s="1"/>
  <c r="G262" i="4" s="1"/>
  <c r="Q262" i="4"/>
  <c r="Q264" i="1"/>
  <c r="Q265" i="1"/>
  <c r="Q266" i="1"/>
  <c r="E248" i="4"/>
  <c r="F248" i="4" s="1"/>
  <c r="G248" i="4" s="1"/>
  <c r="K248" i="4" s="1"/>
  <c r="Q248" i="4"/>
  <c r="E249" i="4"/>
  <c r="F249" i="4" s="1"/>
  <c r="G249" i="4" s="1"/>
  <c r="K249" i="4" s="1"/>
  <c r="Q249" i="4"/>
  <c r="E250" i="4"/>
  <c r="F250" i="4"/>
  <c r="G250" i="4" s="1"/>
  <c r="K250" i="4" s="1"/>
  <c r="Q250" i="4"/>
  <c r="E251" i="4"/>
  <c r="F251" i="4"/>
  <c r="G251" i="4" s="1"/>
  <c r="Q251" i="4"/>
  <c r="E252" i="4"/>
  <c r="F252" i="4"/>
  <c r="G252" i="4" s="1"/>
  <c r="Q252" i="4"/>
  <c r="E253" i="4"/>
  <c r="F253" i="4" s="1"/>
  <c r="G253" i="4" s="1"/>
  <c r="K253" i="4" s="1"/>
  <c r="Q253" i="4"/>
  <c r="E254" i="4"/>
  <c r="F254" i="4" s="1"/>
  <c r="G254" i="4" s="1"/>
  <c r="K254" i="4" s="1"/>
  <c r="Q254" i="4"/>
  <c r="E255" i="4"/>
  <c r="F255" i="4"/>
  <c r="G255" i="4" s="1"/>
  <c r="Q255" i="4"/>
  <c r="E256" i="4"/>
  <c r="F256" i="4" s="1"/>
  <c r="G256" i="4" s="1"/>
  <c r="K256" i="4" s="1"/>
  <c r="Q256" i="4"/>
  <c r="E257" i="4"/>
  <c r="F257" i="4" s="1"/>
  <c r="G257" i="4" s="1"/>
  <c r="K257" i="4" s="1"/>
  <c r="Q257" i="4"/>
  <c r="E258" i="4"/>
  <c r="F258" i="4"/>
  <c r="G258" i="4" s="1"/>
  <c r="K258" i="4" s="1"/>
  <c r="Q258" i="4"/>
  <c r="E259" i="4"/>
  <c r="F259" i="4"/>
  <c r="G259" i="4" s="1"/>
  <c r="Q259" i="4"/>
  <c r="E260" i="4"/>
  <c r="F260" i="4"/>
  <c r="G260" i="4" s="1"/>
  <c r="Q260" i="4"/>
  <c r="E261" i="4"/>
  <c r="F261" i="4" s="1"/>
  <c r="G261" i="4" s="1"/>
  <c r="K261" i="4" s="1"/>
  <c r="Q261" i="4"/>
  <c r="E250" i="3"/>
  <c r="F250" i="3"/>
  <c r="G250" i="3"/>
  <c r="Q250" i="3"/>
  <c r="E251" i="3"/>
  <c r="F251" i="3"/>
  <c r="G251" i="3"/>
  <c r="Q251" i="3"/>
  <c r="E252" i="3"/>
  <c r="F252" i="3"/>
  <c r="G252" i="3"/>
  <c r="Q252" i="3"/>
  <c r="E253" i="3"/>
  <c r="F253" i="3"/>
  <c r="G253" i="3"/>
  <c r="Q253" i="3"/>
  <c r="E254" i="3"/>
  <c r="F254" i="3"/>
  <c r="G254" i="3"/>
  <c r="Q254" i="3"/>
  <c r="E255" i="3"/>
  <c r="F255" i="3"/>
  <c r="G255" i="3"/>
  <c r="Q255" i="3"/>
  <c r="E256" i="3"/>
  <c r="F256" i="3"/>
  <c r="G256" i="3"/>
  <c r="Q256" i="3"/>
  <c r="E257" i="3"/>
  <c r="F257" i="3"/>
  <c r="G257" i="3"/>
  <c r="Q257" i="3"/>
  <c r="Q262" i="1"/>
  <c r="Q263" i="1"/>
  <c r="E235" i="1"/>
  <c r="F235" i="1" s="1"/>
  <c r="G235" i="1" s="1"/>
  <c r="J235" i="1" s="1"/>
  <c r="E236" i="1"/>
  <c r="F236" i="1" s="1"/>
  <c r="G236" i="1" s="1"/>
  <c r="J236" i="1" s="1"/>
  <c r="E251" i="1"/>
  <c r="F251" i="1"/>
  <c r="G251" i="1" s="1"/>
  <c r="K251" i="1" s="1"/>
  <c r="D9" i="1"/>
  <c r="C9" i="1"/>
  <c r="Q258" i="1"/>
  <c r="Q259" i="1"/>
  <c r="Q260" i="1"/>
  <c r="Q252" i="1"/>
  <c r="Q253" i="1"/>
  <c r="C7" i="1"/>
  <c r="E264" i="1" s="1"/>
  <c r="F264" i="1" s="1"/>
  <c r="G264" i="1" s="1"/>
  <c r="C8" i="1"/>
  <c r="E205" i="1" s="1"/>
  <c r="E202" i="1"/>
  <c r="F202" i="1" s="1"/>
  <c r="E203" i="1"/>
  <c r="F203" i="1" s="1"/>
  <c r="G203" i="1" s="1"/>
  <c r="K203" i="1" s="1"/>
  <c r="E211" i="1"/>
  <c r="F211" i="1" s="1"/>
  <c r="G211" i="1" s="1"/>
  <c r="K211" i="1" s="1"/>
  <c r="E213" i="1"/>
  <c r="F213" i="1"/>
  <c r="G213" i="1" s="1"/>
  <c r="K213" i="1" s="1"/>
  <c r="E222" i="1"/>
  <c r="F222" i="1" s="1"/>
  <c r="G222" i="1" s="1"/>
  <c r="K222" i="1" s="1"/>
  <c r="E229" i="1"/>
  <c r="F229" i="1" s="1"/>
  <c r="G229" i="1" s="1"/>
  <c r="K229" i="1" s="1"/>
  <c r="E230" i="1"/>
  <c r="F230" i="1" s="1"/>
  <c r="G230" i="1" s="1"/>
  <c r="E231" i="1"/>
  <c r="F231" i="1" s="1"/>
  <c r="G231" i="1" s="1"/>
  <c r="K231" i="1" s="1"/>
  <c r="Q261" i="1"/>
  <c r="Q254" i="1"/>
  <c r="Q255" i="1"/>
  <c r="E248" i="3"/>
  <c r="F248" i="3"/>
  <c r="G248" i="3"/>
  <c r="E249" i="3"/>
  <c r="F249" i="3"/>
  <c r="G249" i="3"/>
  <c r="D9" i="3"/>
  <c r="C9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Q248" i="3"/>
  <c r="Q249" i="3"/>
  <c r="Q240" i="1"/>
  <c r="Q249" i="1"/>
  <c r="Q250" i="1"/>
  <c r="Q251" i="1"/>
  <c r="Q256" i="1"/>
  <c r="Q257" i="1"/>
  <c r="U3" i="4"/>
  <c r="T3" i="4"/>
  <c r="S3" i="4"/>
  <c r="W6" i="4"/>
  <c r="S3" i="3"/>
  <c r="U3" i="3"/>
  <c r="C9" i="4"/>
  <c r="D9" i="4"/>
  <c r="E198" i="4"/>
  <c r="F198" i="4" s="1"/>
  <c r="G198" i="4" s="1"/>
  <c r="E199" i="4"/>
  <c r="F199" i="4" s="1"/>
  <c r="G199" i="4" s="1"/>
  <c r="K199" i="4" s="1"/>
  <c r="E200" i="4"/>
  <c r="F200" i="4"/>
  <c r="G200" i="4" s="1"/>
  <c r="K200" i="4" s="1"/>
  <c r="E201" i="4"/>
  <c r="F201" i="4" s="1"/>
  <c r="G201" i="4" s="1"/>
  <c r="J201" i="4" s="1"/>
  <c r="E202" i="4"/>
  <c r="F202" i="4" s="1"/>
  <c r="G202" i="4" s="1"/>
  <c r="E203" i="4"/>
  <c r="F203" i="4" s="1"/>
  <c r="G203" i="4" s="1"/>
  <c r="K203" i="4" s="1"/>
  <c r="E204" i="4"/>
  <c r="F204" i="4" s="1"/>
  <c r="G204" i="4" s="1"/>
  <c r="K204" i="4" s="1"/>
  <c r="E205" i="4"/>
  <c r="F205" i="4"/>
  <c r="G205" i="4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E209" i="4"/>
  <c r="F209" i="4" s="1"/>
  <c r="G209" i="4" s="1"/>
  <c r="K209" i="4" s="1"/>
  <c r="E210" i="4"/>
  <c r="F210" i="4"/>
  <c r="G210" i="4"/>
  <c r="J210" i="4" s="1"/>
  <c r="E211" i="4"/>
  <c r="F211" i="4" s="1"/>
  <c r="G211" i="4" s="1"/>
  <c r="K211" i="4" s="1"/>
  <c r="E212" i="4"/>
  <c r="F212" i="4" s="1"/>
  <c r="G212" i="4" s="1"/>
  <c r="E213" i="4"/>
  <c r="F213" i="4" s="1"/>
  <c r="G213" i="4" s="1"/>
  <c r="E214" i="4"/>
  <c r="F214" i="4"/>
  <c r="G214" i="4" s="1"/>
  <c r="J214" i="4" s="1"/>
  <c r="E215" i="4"/>
  <c r="F215" i="4"/>
  <c r="G215" i="4" s="1"/>
  <c r="K215" i="4" s="1"/>
  <c r="E216" i="4"/>
  <c r="F216" i="4"/>
  <c r="G216" i="4" s="1"/>
  <c r="E217" i="4"/>
  <c r="F217" i="4" s="1"/>
  <c r="G217" i="4" s="1"/>
  <c r="E218" i="4"/>
  <c r="F218" i="4"/>
  <c r="G218" i="4" s="1"/>
  <c r="E219" i="4"/>
  <c r="F219" i="4" s="1"/>
  <c r="G219" i="4" s="1"/>
  <c r="I219" i="4" s="1"/>
  <c r="E220" i="4"/>
  <c r="F220" i="4" s="1"/>
  <c r="G220" i="4" s="1"/>
  <c r="K220" i="4" s="1"/>
  <c r="E221" i="4"/>
  <c r="F221" i="4" s="1"/>
  <c r="G221" i="4" s="1"/>
  <c r="K221" i="4" s="1"/>
  <c r="E222" i="4"/>
  <c r="F222" i="4"/>
  <c r="G222" i="4" s="1"/>
  <c r="K222" i="4" s="1"/>
  <c r="E223" i="4"/>
  <c r="F223" i="4" s="1"/>
  <c r="G223" i="4" s="1"/>
  <c r="K223" i="4" s="1"/>
  <c r="E224" i="4"/>
  <c r="F224" i="4"/>
  <c r="G224" i="4" s="1"/>
  <c r="K224" i="4" s="1"/>
  <c r="E225" i="4"/>
  <c r="F225" i="4" s="1"/>
  <c r="G225" i="4" s="1"/>
  <c r="E226" i="4"/>
  <c r="F226" i="4"/>
  <c r="G226" i="4" s="1"/>
  <c r="J226" i="4" s="1"/>
  <c r="E227" i="4"/>
  <c r="F227" i="4" s="1"/>
  <c r="G227" i="4" s="1"/>
  <c r="E228" i="4"/>
  <c r="F228" i="4" s="1"/>
  <c r="G228" i="4" s="1"/>
  <c r="K228" i="4" s="1"/>
  <c r="E229" i="4"/>
  <c r="F229" i="4" s="1"/>
  <c r="G229" i="4" s="1"/>
  <c r="E230" i="4"/>
  <c r="F230" i="4"/>
  <c r="G230" i="4" s="1"/>
  <c r="K230" i="4" s="1"/>
  <c r="E231" i="4"/>
  <c r="F231" i="4" s="1"/>
  <c r="G231" i="4" s="1"/>
  <c r="K231" i="4" s="1"/>
  <c r="E232" i="4"/>
  <c r="F232" i="4" s="1"/>
  <c r="G232" i="4" s="1"/>
  <c r="K232" i="4" s="1"/>
  <c r="E233" i="4"/>
  <c r="F233" i="4" s="1"/>
  <c r="G233" i="4" s="1"/>
  <c r="K233" i="4" s="1"/>
  <c r="E234" i="4"/>
  <c r="F234" i="4"/>
  <c r="G234" i="4" s="1"/>
  <c r="J234" i="4" s="1"/>
  <c r="E235" i="4"/>
  <c r="F235" i="4" s="1"/>
  <c r="G235" i="4" s="1"/>
  <c r="E236" i="4"/>
  <c r="F236" i="4" s="1"/>
  <c r="G236" i="4" s="1"/>
  <c r="E237" i="4"/>
  <c r="F237" i="4" s="1"/>
  <c r="G237" i="4" s="1"/>
  <c r="E239" i="4"/>
  <c r="F239" i="4" s="1"/>
  <c r="G239" i="4" s="1"/>
  <c r="K239" i="4" s="1"/>
  <c r="E243" i="4"/>
  <c r="F243" i="4" s="1"/>
  <c r="G243" i="4" s="1"/>
  <c r="K243" i="4" s="1"/>
  <c r="E245" i="4"/>
  <c r="F245" i="4" s="1"/>
  <c r="G245" i="4" s="1"/>
  <c r="K245" i="4" s="1"/>
  <c r="E246" i="4"/>
  <c r="F246" i="4" s="1"/>
  <c r="G246" i="4" s="1"/>
  <c r="E244" i="4"/>
  <c r="F244" i="4" s="1"/>
  <c r="G244" i="4" s="1"/>
  <c r="K244" i="4" s="1"/>
  <c r="E238" i="4"/>
  <c r="F238" i="4" s="1"/>
  <c r="G238" i="4" s="1"/>
  <c r="E240" i="4"/>
  <c r="F240" i="4" s="1"/>
  <c r="G240" i="4" s="1"/>
  <c r="E241" i="4"/>
  <c r="F241" i="4" s="1"/>
  <c r="G241" i="4" s="1"/>
  <c r="K241" i="4" s="1"/>
  <c r="E242" i="4"/>
  <c r="F242" i="4" s="1"/>
  <c r="G242" i="4" s="1"/>
  <c r="K242" i="4" s="1"/>
  <c r="E247" i="4"/>
  <c r="F247" i="4" s="1"/>
  <c r="G247" i="4" s="1"/>
  <c r="K247" i="4" s="1"/>
  <c r="E21" i="4"/>
  <c r="F21" i="4" s="1"/>
  <c r="G21" i="4" s="1"/>
  <c r="I21" i="4" s="1"/>
  <c r="E22" i="4"/>
  <c r="F22" i="4" s="1"/>
  <c r="G22" i="4" s="1"/>
  <c r="I22" i="4" s="1"/>
  <c r="E23" i="4"/>
  <c r="F23" i="4" s="1"/>
  <c r="G23" i="4" s="1"/>
  <c r="I23" i="4" s="1"/>
  <c r="E24" i="4"/>
  <c r="F24" i="4" s="1"/>
  <c r="G24" i="4" s="1"/>
  <c r="I24" i="4" s="1"/>
  <c r="E25" i="4"/>
  <c r="F25" i="4"/>
  <c r="G25" i="4" s="1"/>
  <c r="I25" i="4" s="1"/>
  <c r="E26" i="4"/>
  <c r="F26" i="4" s="1"/>
  <c r="G26" i="4" s="1"/>
  <c r="I26" i="4" s="1"/>
  <c r="E27" i="4"/>
  <c r="F27" i="4" s="1"/>
  <c r="G27" i="4" s="1"/>
  <c r="I27" i="4" s="1"/>
  <c r="E28" i="4"/>
  <c r="F28" i="4"/>
  <c r="E29" i="4"/>
  <c r="F29" i="4" s="1"/>
  <c r="G29" i="4" s="1"/>
  <c r="I29" i="4" s="1"/>
  <c r="E30" i="4"/>
  <c r="F30" i="4" s="1"/>
  <c r="G30" i="4" s="1"/>
  <c r="I30" i="4" s="1"/>
  <c r="E31" i="4"/>
  <c r="F31" i="4"/>
  <c r="E32" i="4"/>
  <c r="F32" i="4" s="1"/>
  <c r="G32" i="4" s="1"/>
  <c r="I32" i="4" s="1"/>
  <c r="E33" i="4"/>
  <c r="F33" i="4" s="1"/>
  <c r="G33" i="4" s="1"/>
  <c r="I33" i="4" s="1"/>
  <c r="E34" i="4"/>
  <c r="F34" i="4" s="1"/>
  <c r="G34" i="4" s="1"/>
  <c r="I34" i="4" s="1"/>
  <c r="E35" i="4"/>
  <c r="F35" i="4" s="1"/>
  <c r="G35" i="4" s="1"/>
  <c r="I35" i="4" s="1"/>
  <c r="E36" i="4"/>
  <c r="F36" i="4" s="1"/>
  <c r="G36" i="4" s="1"/>
  <c r="I36" i="4" s="1"/>
  <c r="E37" i="4"/>
  <c r="F37" i="4"/>
  <c r="E38" i="4"/>
  <c r="F38" i="4" s="1"/>
  <c r="E39" i="4"/>
  <c r="F39" i="4"/>
  <c r="G39" i="4" s="1"/>
  <c r="I39" i="4" s="1"/>
  <c r="E40" i="4"/>
  <c r="F40" i="4"/>
  <c r="E41" i="4"/>
  <c r="F41" i="4" s="1"/>
  <c r="G41" i="4" s="1"/>
  <c r="I41" i="4" s="1"/>
  <c r="E42" i="4"/>
  <c r="F42" i="4" s="1"/>
  <c r="G42" i="4" s="1"/>
  <c r="I42" i="4" s="1"/>
  <c r="E43" i="4"/>
  <c r="F43" i="4" s="1"/>
  <c r="G43" i="4" s="1"/>
  <c r="I43" i="4" s="1"/>
  <c r="E44" i="4"/>
  <c r="F44" i="4" s="1"/>
  <c r="G44" i="4" s="1"/>
  <c r="I44" i="4" s="1"/>
  <c r="E45" i="4"/>
  <c r="F45" i="4" s="1"/>
  <c r="G45" i="4" s="1"/>
  <c r="I45" i="4" s="1"/>
  <c r="E46" i="4"/>
  <c r="F46" i="4" s="1"/>
  <c r="G46" i="4" s="1"/>
  <c r="I46" i="4" s="1"/>
  <c r="E47" i="4"/>
  <c r="F47" i="4" s="1"/>
  <c r="G47" i="4" s="1"/>
  <c r="I47" i="4" s="1"/>
  <c r="E48" i="4"/>
  <c r="F48" i="4"/>
  <c r="G48" i="4" s="1"/>
  <c r="I48" i="4" s="1"/>
  <c r="E49" i="4"/>
  <c r="F49" i="4"/>
  <c r="G49" i="4" s="1"/>
  <c r="I49" i="4" s="1"/>
  <c r="E50" i="4"/>
  <c r="F50" i="4" s="1"/>
  <c r="G50" i="4" s="1"/>
  <c r="I50" i="4" s="1"/>
  <c r="E51" i="4"/>
  <c r="F51" i="4" s="1"/>
  <c r="G51" i="4" s="1"/>
  <c r="I51" i="4" s="1"/>
  <c r="E52" i="4"/>
  <c r="F52" i="4" s="1"/>
  <c r="G52" i="4" s="1"/>
  <c r="I52" i="4" s="1"/>
  <c r="E53" i="4"/>
  <c r="F53" i="4" s="1"/>
  <c r="G53" i="4" s="1"/>
  <c r="I53" i="4" s="1"/>
  <c r="E54" i="4"/>
  <c r="F54" i="4" s="1"/>
  <c r="G54" i="4" s="1"/>
  <c r="I54" i="4" s="1"/>
  <c r="E55" i="4"/>
  <c r="F55" i="4"/>
  <c r="E56" i="4"/>
  <c r="F56" i="4" s="1"/>
  <c r="G56" i="4" s="1"/>
  <c r="I56" i="4" s="1"/>
  <c r="E57" i="4"/>
  <c r="F57" i="4"/>
  <c r="G57" i="4" s="1"/>
  <c r="I57" i="4" s="1"/>
  <c r="E58" i="4"/>
  <c r="F58" i="4"/>
  <c r="G58" i="4" s="1"/>
  <c r="I58" i="4" s="1"/>
  <c r="E59" i="4"/>
  <c r="F59" i="4" s="1"/>
  <c r="G59" i="4" s="1"/>
  <c r="I59" i="4" s="1"/>
  <c r="E60" i="4"/>
  <c r="F60" i="4" s="1"/>
  <c r="G60" i="4" s="1"/>
  <c r="I60" i="4" s="1"/>
  <c r="E61" i="4"/>
  <c r="F61" i="4"/>
  <c r="G61" i="4" s="1"/>
  <c r="I61" i="4" s="1"/>
  <c r="E62" i="4"/>
  <c r="F62" i="4" s="1"/>
  <c r="G62" i="4" s="1"/>
  <c r="I62" i="4" s="1"/>
  <c r="E63" i="4"/>
  <c r="F63" i="4" s="1"/>
  <c r="G63" i="4" s="1"/>
  <c r="I63" i="4" s="1"/>
  <c r="E64" i="4"/>
  <c r="F64" i="4" s="1"/>
  <c r="G64" i="4" s="1"/>
  <c r="I64" i="4" s="1"/>
  <c r="E65" i="4"/>
  <c r="F65" i="4" s="1"/>
  <c r="G65" i="4" s="1"/>
  <c r="I65" i="4" s="1"/>
  <c r="E66" i="4"/>
  <c r="F66" i="4" s="1"/>
  <c r="G66" i="4" s="1"/>
  <c r="I66" i="4" s="1"/>
  <c r="E67" i="4"/>
  <c r="F67" i="4"/>
  <c r="G67" i="4" s="1"/>
  <c r="I67" i="4" s="1"/>
  <c r="E68" i="4"/>
  <c r="F68" i="4" s="1"/>
  <c r="G68" i="4" s="1"/>
  <c r="I68" i="4" s="1"/>
  <c r="E69" i="4"/>
  <c r="F69" i="4"/>
  <c r="G69" i="4" s="1"/>
  <c r="I69" i="4" s="1"/>
  <c r="E70" i="4"/>
  <c r="F70" i="4"/>
  <c r="E71" i="4"/>
  <c r="F71" i="4" s="1"/>
  <c r="G71" i="4" s="1"/>
  <c r="I71" i="4" s="1"/>
  <c r="E72" i="4"/>
  <c r="F72" i="4" s="1"/>
  <c r="G72" i="4" s="1"/>
  <c r="I72" i="4" s="1"/>
  <c r="E73" i="4"/>
  <c r="F73" i="4" s="1"/>
  <c r="G73" i="4" s="1"/>
  <c r="I73" i="4" s="1"/>
  <c r="E74" i="4"/>
  <c r="F74" i="4" s="1"/>
  <c r="G74" i="4" s="1"/>
  <c r="I74" i="4" s="1"/>
  <c r="E75" i="4"/>
  <c r="F75" i="4" s="1"/>
  <c r="G75" i="4" s="1"/>
  <c r="I75" i="4" s="1"/>
  <c r="E76" i="4"/>
  <c r="F76" i="4"/>
  <c r="G76" i="4" s="1"/>
  <c r="I76" i="4" s="1"/>
  <c r="E77" i="4"/>
  <c r="F77" i="4" s="1"/>
  <c r="G77" i="4" s="1"/>
  <c r="I77" i="4" s="1"/>
  <c r="E78" i="4"/>
  <c r="F78" i="4" s="1"/>
  <c r="G78" i="4" s="1"/>
  <c r="I78" i="4" s="1"/>
  <c r="E79" i="4"/>
  <c r="F79" i="4" s="1"/>
  <c r="G79" i="4" s="1"/>
  <c r="I79" i="4" s="1"/>
  <c r="E80" i="4"/>
  <c r="F80" i="4" s="1"/>
  <c r="G80" i="4" s="1"/>
  <c r="I80" i="4" s="1"/>
  <c r="E81" i="4"/>
  <c r="F81" i="4" s="1"/>
  <c r="G81" i="4" s="1"/>
  <c r="I81" i="4" s="1"/>
  <c r="E82" i="4"/>
  <c r="F82" i="4" s="1"/>
  <c r="G82" i="4" s="1"/>
  <c r="I82" i="4" s="1"/>
  <c r="E83" i="4"/>
  <c r="F83" i="4" s="1"/>
  <c r="G83" i="4" s="1"/>
  <c r="I83" i="4" s="1"/>
  <c r="E84" i="4"/>
  <c r="F84" i="4" s="1"/>
  <c r="G84" i="4" s="1"/>
  <c r="I84" i="4" s="1"/>
  <c r="E85" i="4"/>
  <c r="F85" i="4"/>
  <c r="G85" i="4" s="1"/>
  <c r="I85" i="4" s="1"/>
  <c r="E86" i="4"/>
  <c r="F86" i="4" s="1"/>
  <c r="E87" i="4"/>
  <c r="F87" i="4"/>
  <c r="G87" i="4" s="1"/>
  <c r="I87" i="4" s="1"/>
  <c r="E88" i="4"/>
  <c r="F88" i="4"/>
  <c r="E89" i="4"/>
  <c r="F89" i="4" s="1"/>
  <c r="G89" i="4" s="1"/>
  <c r="I89" i="4" s="1"/>
  <c r="E90" i="4"/>
  <c r="F90" i="4" s="1"/>
  <c r="G90" i="4" s="1"/>
  <c r="I90" i="4" s="1"/>
  <c r="E91" i="4"/>
  <c r="F91" i="4"/>
  <c r="E92" i="4"/>
  <c r="F92" i="4"/>
  <c r="E93" i="4"/>
  <c r="F93" i="4" s="1"/>
  <c r="G93" i="4" s="1"/>
  <c r="I93" i="4" s="1"/>
  <c r="E94" i="4"/>
  <c r="F94" i="4"/>
  <c r="G94" i="4" s="1"/>
  <c r="I94" i="4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 s="1"/>
  <c r="G98" i="4" s="1"/>
  <c r="I98" i="4" s="1"/>
  <c r="E99" i="4"/>
  <c r="F99" i="4" s="1"/>
  <c r="G99" i="4" s="1"/>
  <c r="I99" i="4" s="1"/>
  <c r="E100" i="4"/>
  <c r="F100" i="4" s="1"/>
  <c r="G100" i="4" s="1"/>
  <c r="I100" i="4" s="1"/>
  <c r="E101" i="4"/>
  <c r="F101" i="4" s="1"/>
  <c r="G101" i="4" s="1"/>
  <c r="I101" i="4" s="1"/>
  <c r="E102" i="4"/>
  <c r="F102" i="4" s="1"/>
  <c r="G102" i="4" s="1"/>
  <c r="I102" i="4" s="1"/>
  <c r="E103" i="4"/>
  <c r="F103" i="4"/>
  <c r="G103" i="4" s="1"/>
  <c r="I103" i="4" s="1"/>
  <c r="E104" i="4"/>
  <c r="F104" i="4" s="1"/>
  <c r="G104" i="4" s="1"/>
  <c r="I104" i="4" s="1"/>
  <c r="E105" i="4"/>
  <c r="F105" i="4"/>
  <c r="G105" i="4" s="1"/>
  <c r="I105" i="4" s="1"/>
  <c r="E106" i="4"/>
  <c r="F106" i="4"/>
  <c r="E107" i="4"/>
  <c r="F107" i="4" s="1"/>
  <c r="G107" i="4" s="1"/>
  <c r="I107" i="4" s="1"/>
  <c r="E108" i="4"/>
  <c r="F108" i="4" s="1"/>
  <c r="G108" i="4" s="1"/>
  <c r="I108" i="4" s="1"/>
  <c r="E109" i="4"/>
  <c r="F109" i="4"/>
  <c r="E110" i="4"/>
  <c r="F110" i="4"/>
  <c r="E111" i="4"/>
  <c r="F111" i="4" s="1"/>
  <c r="G111" i="4" s="1"/>
  <c r="I111" i="4" s="1"/>
  <c r="E112" i="4"/>
  <c r="F112" i="4"/>
  <c r="G112" i="4" s="1"/>
  <c r="I112" i="4" s="1"/>
  <c r="E113" i="4"/>
  <c r="F113" i="4" s="1"/>
  <c r="G113" i="4" s="1"/>
  <c r="I113" i="4" s="1"/>
  <c r="E114" i="4"/>
  <c r="F114" i="4" s="1"/>
  <c r="G114" i="4" s="1"/>
  <c r="I114" i="4" s="1"/>
  <c r="E115" i="4"/>
  <c r="F115" i="4"/>
  <c r="G115" i="4" s="1"/>
  <c r="I115" i="4" s="1"/>
  <c r="E116" i="4"/>
  <c r="F116" i="4" s="1"/>
  <c r="G116" i="4" s="1"/>
  <c r="I116" i="4" s="1"/>
  <c r="E117" i="4"/>
  <c r="F117" i="4" s="1"/>
  <c r="G117" i="4" s="1"/>
  <c r="I117" i="4" s="1"/>
  <c r="E118" i="4"/>
  <c r="F118" i="4" s="1"/>
  <c r="G118" i="4" s="1"/>
  <c r="I118" i="4" s="1"/>
  <c r="E119" i="4"/>
  <c r="F119" i="4" s="1"/>
  <c r="G119" i="4" s="1"/>
  <c r="I119" i="4" s="1"/>
  <c r="E120" i="4"/>
  <c r="F120" i="4" s="1"/>
  <c r="G120" i="4" s="1"/>
  <c r="I120" i="4" s="1"/>
  <c r="E121" i="4"/>
  <c r="F121" i="4"/>
  <c r="G121" i="4" s="1"/>
  <c r="I121" i="4" s="1"/>
  <c r="E122" i="4"/>
  <c r="F122" i="4" s="1"/>
  <c r="G122" i="4" s="1"/>
  <c r="I122" i="4" s="1"/>
  <c r="E123" i="4"/>
  <c r="F123" i="4"/>
  <c r="G123" i="4" s="1"/>
  <c r="E124" i="4"/>
  <c r="F124" i="4"/>
  <c r="E125" i="4"/>
  <c r="F125" i="4" s="1"/>
  <c r="G125" i="4" s="1"/>
  <c r="I125" i="4" s="1"/>
  <c r="E126" i="4"/>
  <c r="F126" i="4" s="1"/>
  <c r="G126" i="4" s="1"/>
  <c r="I126" i="4" s="1"/>
  <c r="E127" i="4"/>
  <c r="F127" i="4" s="1"/>
  <c r="G127" i="4" s="1"/>
  <c r="I127" i="4" s="1"/>
  <c r="E128" i="4"/>
  <c r="F128" i="4" s="1"/>
  <c r="G128" i="4" s="1"/>
  <c r="I128" i="4" s="1"/>
  <c r="E129" i="4"/>
  <c r="F129" i="4" s="1"/>
  <c r="G129" i="4" s="1"/>
  <c r="I129" i="4" s="1"/>
  <c r="E130" i="4"/>
  <c r="F130" i="4" s="1"/>
  <c r="G130" i="4" s="1"/>
  <c r="I130" i="4"/>
  <c r="E131" i="4"/>
  <c r="F131" i="4" s="1"/>
  <c r="G131" i="4" s="1"/>
  <c r="I131" i="4" s="1"/>
  <c r="E132" i="4"/>
  <c r="F132" i="4" s="1"/>
  <c r="G132" i="4" s="1"/>
  <c r="J132" i="4" s="1"/>
  <c r="E133" i="4"/>
  <c r="F133" i="4" s="1"/>
  <c r="G133" i="4" s="1"/>
  <c r="J133" i="4" s="1"/>
  <c r="E134" i="4"/>
  <c r="F134" i="4"/>
  <c r="G134" i="4" s="1"/>
  <c r="J134" i="4" s="1"/>
  <c r="E135" i="4"/>
  <c r="F135" i="4" s="1"/>
  <c r="G135" i="4" s="1"/>
  <c r="I135" i="4" s="1"/>
  <c r="E136" i="4"/>
  <c r="F136" i="4"/>
  <c r="G136" i="4" s="1"/>
  <c r="I136" i="4" s="1"/>
  <c r="E137" i="4"/>
  <c r="F137" i="4"/>
  <c r="G137" i="4" s="1"/>
  <c r="J137" i="4" s="1"/>
  <c r="E138" i="4"/>
  <c r="F138" i="4" s="1"/>
  <c r="G138" i="4" s="1"/>
  <c r="J138" i="4" s="1"/>
  <c r="E139" i="4"/>
  <c r="F139" i="4" s="1"/>
  <c r="G139" i="4" s="1"/>
  <c r="J139" i="4" s="1"/>
  <c r="E140" i="4"/>
  <c r="F140" i="4"/>
  <c r="G140" i="4" s="1"/>
  <c r="I140" i="4" s="1"/>
  <c r="E141" i="4"/>
  <c r="F141" i="4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J144" i="4" s="1"/>
  <c r="E145" i="4"/>
  <c r="F145" i="4" s="1"/>
  <c r="G145" i="4" s="1"/>
  <c r="I145" i="4" s="1"/>
  <c r="E146" i="4"/>
  <c r="F146" i="4" s="1"/>
  <c r="G146" i="4" s="1"/>
  <c r="I146" i="4" s="1"/>
  <c r="E147" i="4"/>
  <c r="F147" i="4" s="1"/>
  <c r="G147" i="4" s="1"/>
  <c r="J147" i="4" s="1"/>
  <c r="E148" i="4"/>
  <c r="F148" i="4" s="1"/>
  <c r="G148" i="4" s="1"/>
  <c r="J148" i="4" s="1"/>
  <c r="E149" i="4"/>
  <c r="F149" i="4"/>
  <c r="G149" i="4" s="1"/>
  <c r="I149" i="4" s="1"/>
  <c r="E150" i="4"/>
  <c r="F150" i="4"/>
  <c r="G150" i="4" s="1"/>
  <c r="J150" i="4" s="1"/>
  <c r="E151" i="4"/>
  <c r="F151" i="4" s="1"/>
  <c r="G151" i="4" s="1"/>
  <c r="J151" i="4" s="1"/>
  <c r="E152" i="4"/>
  <c r="F152" i="4" s="1"/>
  <c r="G152" i="4" s="1"/>
  <c r="I152" i="4" s="1"/>
  <c r="E153" i="4"/>
  <c r="F153" i="4" s="1"/>
  <c r="G153" i="4" s="1"/>
  <c r="I153" i="4" s="1"/>
  <c r="E154" i="4"/>
  <c r="F154" i="4" s="1"/>
  <c r="G154" i="4" s="1"/>
  <c r="K154" i="4" s="1"/>
  <c r="E155" i="4"/>
  <c r="F155" i="4" s="1"/>
  <c r="G155" i="4" s="1"/>
  <c r="J155" i="4" s="1"/>
  <c r="E156" i="4"/>
  <c r="F156" i="4"/>
  <c r="G156" i="4" s="1"/>
  <c r="E157" i="4"/>
  <c r="F157" i="4" s="1"/>
  <c r="G157" i="4" s="1"/>
  <c r="E158" i="4"/>
  <c r="F158" i="4" s="1"/>
  <c r="G158" i="4" s="1"/>
  <c r="I158" i="4" s="1"/>
  <c r="E159" i="4"/>
  <c r="F159" i="4"/>
  <c r="G159" i="4" s="1"/>
  <c r="S159" i="4" s="1"/>
  <c r="E160" i="4"/>
  <c r="F160" i="4" s="1"/>
  <c r="G160" i="4" s="1"/>
  <c r="E161" i="4"/>
  <c r="F161" i="4"/>
  <c r="G161" i="4" s="1"/>
  <c r="S161" i="4" s="1"/>
  <c r="E162" i="4"/>
  <c r="F162" i="4" s="1"/>
  <c r="E163" i="4"/>
  <c r="F163" i="4" s="1"/>
  <c r="G163" i="4" s="1"/>
  <c r="K163" i="4" s="1"/>
  <c r="E164" i="4"/>
  <c r="F164" i="4" s="1"/>
  <c r="G164" i="4" s="1"/>
  <c r="J164" i="4" s="1"/>
  <c r="E165" i="4"/>
  <c r="F165" i="4" s="1"/>
  <c r="G165" i="4" s="1"/>
  <c r="E166" i="4"/>
  <c r="F166" i="4" s="1"/>
  <c r="G166" i="4" s="1"/>
  <c r="S166" i="4" s="1"/>
  <c r="E167" i="4"/>
  <c r="F167" i="4" s="1"/>
  <c r="G167" i="4" s="1"/>
  <c r="E168" i="4"/>
  <c r="F168" i="4" s="1"/>
  <c r="G168" i="4" s="1"/>
  <c r="E169" i="4"/>
  <c r="F169" i="4" s="1"/>
  <c r="G169" i="4" s="1"/>
  <c r="E170" i="4"/>
  <c r="F170" i="4" s="1"/>
  <c r="E171" i="4"/>
  <c r="F171" i="4" s="1"/>
  <c r="G171" i="4" s="1"/>
  <c r="E172" i="4"/>
  <c r="F172" i="4" s="1"/>
  <c r="G172" i="4" s="1"/>
  <c r="S172" i="4" s="1"/>
  <c r="E173" i="4"/>
  <c r="F173" i="4" s="1"/>
  <c r="G173" i="4" s="1"/>
  <c r="K173" i="4" s="1"/>
  <c r="E174" i="4"/>
  <c r="F174" i="4" s="1"/>
  <c r="G174" i="4" s="1"/>
  <c r="E175" i="4"/>
  <c r="F175" i="4" s="1"/>
  <c r="G175" i="4" s="1"/>
  <c r="E176" i="4"/>
  <c r="F176" i="4" s="1"/>
  <c r="E177" i="4"/>
  <c r="F177" i="4" s="1"/>
  <c r="G177" i="4" s="1"/>
  <c r="E178" i="4"/>
  <c r="F178" i="4"/>
  <c r="E179" i="4"/>
  <c r="F179" i="4" s="1"/>
  <c r="G179" i="4" s="1"/>
  <c r="K179" i="4" s="1"/>
  <c r="E180" i="4"/>
  <c r="F180" i="4" s="1"/>
  <c r="G180" i="4" s="1"/>
  <c r="S180" i="4" s="1"/>
  <c r="E181" i="4"/>
  <c r="F181" i="4"/>
  <c r="E182" i="4"/>
  <c r="F182" i="4" s="1"/>
  <c r="G182" i="4" s="1"/>
  <c r="E183" i="4"/>
  <c r="F183" i="4" s="1"/>
  <c r="G183" i="4" s="1"/>
  <c r="E184" i="4"/>
  <c r="F184" i="4" s="1"/>
  <c r="G184" i="4" s="1"/>
  <c r="S184" i="4" s="1"/>
  <c r="E185" i="4"/>
  <c r="F185" i="4" s="1"/>
  <c r="G185" i="4" s="1"/>
  <c r="E186" i="4"/>
  <c r="F186" i="4" s="1"/>
  <c r="G186" i="4" s="1"/>
  <c r="K186" i="4" s="1"/>
  <c r="E187" i="4"/>
  <c r="F187" i="4" s="1"/>
  <c r="G187" i="4" s="1"/>
  <c r="K187" i="4" s="1"/>
  <c r="E188" i="4"/>
  <c r="F188" i="4"/>
  <c r="G188" i="4" s="1"/>
  <c r="E189" i="4"/>
  <c r="F189" i="4" s="1"/>
  <c r="G189" i="4" s="1"/>
  <c r="K189" i="4" s="1"/>
  <c r="E190" i="4"/>
  <c r="F190" i="4" s="1"/>
  <c r="G190" i="4" s="1"/>
  <c r="K190" i="4" s="1"/>
  <c r="E191" i="4"/>
  <c r="F191" i="4" s="1"/>
  <c r="G191" i="4" s="1"/>
  <c r="K191" i="4" s="1"/>
  <c r="E192" i="4"/>
  <c r="F192" i="4"/>
  <c r="G192" i="4" s="1"/>
  <c r="K192" i="4" s="1"/>
  <c r="E193" i="4"/>
  <c r="F193" i="4" s="1"/>
  <c r="G193" i="4" s="1"/>
  <c r="K193" i="4" s="1"/>
  <c r="E194" i="4"/>
  <c r="F194" i="4" s="1"/>
  <c r="G194" i="4" s="1"/>
  <c r="K194" i="4" s="1"/>
  <c r="E195" i="4"/>
  <c r="F195" i="4"/>
  <c r="G195" i="4" s="1"/>
  <c r="J195" i="4" s="1"/>
  <c r="E196" i="4"/>
  <c r="F196" i="4" s="1"/>
  <c r="G196" i="4" s="1"/>
  <c r="E197" i="4"/>
  <c r="F197" i="4"/>
  <c r="F16" i="4"/>
  <c r="F17" i="4" s="1"/>
  <c r="C17" i="4"/>
  <c r="Q21" i="4"/>
  <c r="Q22" i="4"/>
  <c r="Q23" i="4"/>
  <c r="Q24" i="4"/>
  <c r="Q25" i="4"/>
  <c r="Q26" i="4"/>
  <c r="Q27" i="4"/>
  <c r="G28" i="4"/>
  <c r="I28" i="4" s="1"/>
  <c r="Q28" i="4"/>
  <c r="Q29" i="4"/>
  <c r="Q30" i="4"/>
  <c r="Q31" i="4"/>
  <c r="Q32" i="4"/>
  <c r="Q33" i="4"/>
  <c r="Q34" i="4"/>
  <c r="Q35" i="4"/>
  <c r="Q36" i="4"/>
  <c r="G37" i="4"/>
  <c r="I37" i="4"/>
  <c r="Q37" i="4"/>
  <c r="G38" i="4"/>
  <c r="I38" i="4" s="1"/>
  <c r="Q38" i="4"/>
  <c r="Q39" i="4"/>
  <c r="G40" i="4"/>
  <c r="I40" i="4" s="1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G55" i="4"/>
  <c r="I55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G70" i="4"/>
  <c r="I70" i="4" s="1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G86" i="4"/>
  <c r="I86" i="4" s="1"/>
  <c r="Q86" i="4"/>
  <c r="Q87" i="4"/>
  <c r="G88" i="4"/>
  <c r="I88" i="4"/>
  <c r="Q88" i="4"/>
  <c r="Q89" i="4"/>
  <c r="Q90" i="4"/>
  <c r="G91" i="4"/>
  <c r="I91" i="4" s="1"/>
  <c r="Q91" i="4"/>
  <c r="G92" i="4"/>
  <c r="I92" i="4" s="1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G106" i="4"/>
  <c r="I106" i="4" s="1"/>
  <c r="Q106" i="4"/>
  <c r="Q107" i="4"/>
  <c r="Q108" i="4"/>
  <c r="G109" i="4"/>
  <c r="I109" i="4"/>
  <c r="Q109" i="4"/>
  <c r="G110" i="4"/>
  <c r="I110" i="4" s="1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I123" i="4"/>
  <c r="Q123" i="4"/>
  <c r="G124" i="4"/>
  <c r="I124" i="4" s="1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S165" i="4"/>
  <c r="Q165" i="4"/>
  <c r="Q166" i="4"/>
  <c r="Q167" i="4"/>
  <c r="Q168" i="4"/>
  <c r="Q169" i="4"/>
  <c r="G170" i="4"/>
  <c r="S170" i="4" s="1"/>
  <c r="Q170" i="4"/>
  <c r="Q171" i="4"/>
  <c r="Q172" i="4"/>
  <c r="Q173" i="4"/>
  <c r="Q174" i="4"/>
  <c r="Q175" i="4"/>
  <c r="G176" i="4"/>
  <c r="S176" i="4" s="1"/>
  <c r="Q176" i="4"/>
  <c r="Q177" i="4"/>
  <c r="G178" i="4"/>
  <c r="S178" i="4" s="1"/>
  <c r="Q178" i="4"/>
  <c r="Q179" i="4"/>
  <c r="Q180" i="4"/>
  <c r="G181" i="4"/>
  <c r="S181" i="4"/>
  <c r="Q181" i="4"/>
  <c r="Q182" i="4"/>
  <c r="Q183" i="4"/>
  <c r="Q184" i="4"/>
  <c r="K185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G197" i="4"/>
  <c r="K197" i="4" s="1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9" i="4"/>
  <c r="Q243" i="4"/>
  <c r="Q245" i="4"/>
  <c r="Q246" i="4"/>
  <c r="Q244" i="4"/>
  <c r="Q238" i="4"/>
  <c r="Q240" i="4"/>
  <c r="Q241" i="4"/>
  <c r="Q242" i="4"/>
  <c r="Q247" i="4"/>
  <c r="E21" i="3"/>
  <c r="F21" i="3"/>
  <c r="G21" i="3"/>
  <c r="E22" i="3"/>
  <c r="F22" i="3"/>
  <c r="G22" i="3"/>
  <c r="E23" i="3"/>
  <c r="F23" i="3"/>
  <c r="E24" i="3"/>
  <c r="F24" i="3"/>
  <c r="G24" i="3"/>
  <c r="E25" i="3"/>
  <c r="F25" i="3"/>
  <c r="E26" i="3"/>
  <c r="F26" i="3"/>
  <c r="G26" i="3"/>
  <c r="E27" i="3"/>
  <c r="F27" i="3"/>
  <c r="G27" i="3"/>
  <c r="E28" i="3"/>
  <c r="F28" i="3"/>
  <c r="G28" i="3"/>
  <c r="E29" i="3"/>
  <c r="F29" i="3"/>
  <c r="E30" i="3"/>
  <c r="F30" i="3"/>
  <c r="G30" i="3"/>
  <c r="E31" i="3"/>
  <c r="F31" i="3"/>
  <c r="E32" i="3"/>
  <c r="F32" i="3"/>
  <c r="G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G39" i="3"/>
  <c r="E40" i="3"/>
  <c r="F40" i="3"/>
  <c r="E41" i="3"/>
  <c r="F41" i="3"/>
  <c r="E42" i="3"/>
  <c r="F42" i="3"/>
  <c r="E43" i="3"/>
  <c r="F43" i="3"/>
  <c r="G43" i="3"/>
  <c r="E44" i="3"/>
  <c r="F44" i="3"/>
  <c r="E45" i="3"/>
  <c r="F45" i="3"/>
  <c r="E46" i="3"/>
  <c r="F46" i="3"/>
  <c r="E47" i="3"/>
  <c r="F47" i="3"/>
  <c r="G47" i="3"/>
  <c r="I47" i="3"/>
  <c r="E48" i="3"/>
  <c r="F48" i="3"/>
  <c r="E49" i="3"/>
  <c r="F49" i="3"/>
  <c r="G49" i="3"/>
  <c r="I49" i="3"/>
  <c r="E50" i="3"/>
  <c r="F50" i="3"/>
  <c r="G50" i="3"/>
  <c r="E51" i="3"/>
  <c r="F51" i="3"/>
  <c r="G51" i="3"/>
  <c r="I51" i="3"/>
  <c r="E52" i="3"/>
  <c r="F52" i="3"/>
  <c r="E53" i="3"/>
  <c r="F53" i="3"/>
  <c r="G53" i="3"/>
  <c r="I53" i="3"/>
  <c r="E54" i="3"/>
  <c r="F54" i="3"/>
  <c r="E55" i="3"/>
  <c r="F55" i="3"/>
  <c r="G55" i="3"/>
  <c r="E56" i="3"/>
  <c r="F56" i="3"/>
  <c r="E57" i="3"/>
  <c r="F57" i="3"/>
  <c r="E58" i="3"/>
  <c r="F58" i="3"/>
  <c r="E59" i="3"/>
  <c r="F59" i="3"/>
  <c r="G59" i="3"/>
  <c r="I59" i="3"/>
  <c r="E60" i="3"/>
  <c r="F60" i="3"/>
  <c r="E61" i="3"/>
  <c r="F61" i="3"/>
  <c r="G61" i="3"/>
  <c r="E62" i="3"/>
  <c r="F62" i="3"/>
  <c r="E63" i="3"/>
  <c r="F63" i="3"/>
  <c r="G63" i="3"/>
  <c r="E64" i="3"/>
  <c r="F64" i="3"/>
  <c r="E65" i="3"/>
  <c r="F65" i="3"/>
  <c r="G65" i="3"/>
  <c r="E66" i="3"/>
  <c r="F66" i="3"/>
  <c r="E67" i="3"/>
  <c r="F67" i="3"/>
  <c r="G67" i="3"/>
  <c r="E68" i="3"/>
  <c r="F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I73" i="3"/>
  <c r="E74" i="3"/>
  <c r="F74" i="3"/>
  <c r="E75" i="3"/>
  <c r="F75" i="3"/>
  <c r="G75" i="3"/>
  <c r="I75" i="3"/>
  <c r="E76" i="3"/>
  <c r="F76" i="3"/>
  <c r="E77" i="3"/>
  <c r="F77" i="3"/>
  <c r="G77" i="3"/>
  <c r="E78" i="3"/>
  <c r="F78" i="3"/>
  <c r="G78" i="3"/>
  <c r="I78" i="3"/>
  <c r="E79" i="3"/>
  <c r="F79" i="3"/>
  <c r="G79" i="3"/>
  <c r="I79" i="3"/>
  <c r="E80" i="3"/>
  <c r="F80" i="3"/>
  <c r="G80" i="3"/>
  <c r="I80" i="3"/>
  <c r="E81" i="3"/>
  <c r="F81" i="3"/>
  <c r="G81" i="3"/>
  <c r="E82" i="3"/>
  <c r="F82" i="3"/>
  <c r="G82" i="3"/>
  <c r="I82" i="3"/>
  <c r="E83" i="3"/>
  <c r="F83" i="3"/>
  <c r="G83" i="3"/>
  <c r="E84" i="3"/>
  <c r="F84" i="3"/>
  <c r="G84" i="3"/>
  <c r="I84" i="3"/>
  <c r="E85" i="3"/>
  <c r="F85" i="3"/>
  <c r="G85" i="3"/>
  <c r="E86" i="3"/>
  <c r="F86" i="3"/>
  <c r="G86" i="3"/>
  <c r="I86" i="3"/>
  <c r="E87" i="3"/>
  <c r="F87" i="3"/>
  <c r="G87" i="3"/>
  <c r="E88" i="3"/>
  <c r="F88" i="3"/>
  <c r="G88" i="3"/>
  <c r="I88" i="3"/>
  <c r="E89" i="3"/>
  <c r="F89" i="3"/>
  <c r="G89" i="3"/>
  <c r="E90" i="3"/>
  <c r="F90" i="3"/>
  <c r="G90" i="3"/>
  <c r="I90" i="3"/>
  <c r="E91" i="3"/>
  <c r="F91" i="3"/>
  <c r="G91" i="3"/>
  <c r="E92" i="3"/>
  <c r="F92" i="3"/>
  <c r="G92" i="3"/>
  <c r="I92" i="3"/>
  <c r="E93" i="3"/>
  <c r="F93" i="3"/>
  <c r="G93" i="3"/>
  <c r="E94" i="3"/>
  <c r="F94" i="3"/>
  <c r="G94" i="3"/>
  <c r="I94" i="3"/>
  <c r="E95" i="3"/>
  <c r="F95" i="3"/>
  <c r="G95" i="3"/>
  <c r="E96" i="3"/>
  <c r="F96" i="3"/>
  <c r="G96" i="3"/>
  <c r="I96" i="3"/>
  <c r="E97" i="3"/>
  <c r="F97" i="3"/>
  <c r="G97" i="3"/>
  <c r="E98" i="3"/>
  <c r="F98" i="3"/>
  <c r="G98" i="3"/>
  <c r="I98" i="3"/>
  <c r="E99" i="3"/>
  <c r="F99" i="3"/>
  <c r="G99" i="3"/>
  <c r="E100" i="3"/>
  <c r="F100" i="3"/>
  <c r="G100" i="3"/>
  <c r="I100" i="3"/>
  <c r="E101" i="3"/>
  <c r="F101" i="3"/>
  <c r="G101" i="3"/>
  <c r="I101" i="3"/>
  <c r="E102" i="3"/>
  <c r="F102" i="3"/>
  <c r="G102" i="3"/>
  <c r="I102" i="3"/>
  <c r="E103" i="3"/>
  <c r="F103" i="3"/>
  <c r="G103" i="3"/>
  <c r="E104" i="3"/>
  <c r="F104" i="3"/>
  <c r="G104" i="3"/>
  <c r="I104" i="3"/>
  <c r="E105" i="3"/>
  <c r="F105" i="3"/>
  <c r="G105" i="3"/>
  <c r="I105" i="3"/>
  <c r="E106" i="3"/>
  <c r="F106" i="3"/>
  <c r="G106" i="3"/>
  <c r="I106" i="3"/>
  <c r="E107" i="3"/>
  <c r="F107" i="3"/>
  <c r="G107" i="3"/>
  <c r="E108" i="3"/>
  <c r="F108" i="3"/>
  <c r="G108" i="3"/>
  <c r="I108" i="3"/>
  <c r="E109" i="3"/>
  <c r="F109" i="3"/>
  <c r="G109" i="3"/>
  <c r="E110" i="3"/>
  <c r="F110" i="3"/>
  <c r="G110" i="3"/>
  <c r="I110" i="3"/>
  <c r="E111" i="3"/>
  <c r="F111" i="3"/>
  <c r="G111" i="3"/>
  <c r="E112" i="3"/>
  <c r="F112" i="3"/>
  <c r="G112" i="3"/>
  <c r="I112" i="3"/>
  <c r="E113" i="3"/>
  <c r="F113" i="3"/>
  <c r="G113" i="3"/>
  <c r="I113" i="3"/>
  <c r="E114" i="3"/>
  <c r="F114" i="3"/>
  <c r="G114" i="3"/>
  <c r="I114" i="3"/>
  <c r="E115" i="3"/>
  <c r="F115" i="3"/>
  <c r="G115" i="3"/>
  <c r="E116" i="3"/>
  <c r="F116" i="3"/>
  <c r="G116" i="3"/>
  <c r="I116" i="3"/>
  <c r="E117" i="3"/>
  <c r="F117" i="3"/>
  <c r="G117" i="3"/>
  <c r="E118" i="3"/>
  <c r="F118" i="3"/>
  <c r="G118" i="3"/>
  <c r="I118" i="3"/>
  <c r="E119" i="3"/>
  <c r="F119" i="3"/>
  <c r="G119" i="3"/>
  <c r="E120" i="3"/>
  <c r="F120" i="3"/>
  <c r="G120" i="3"/>
  <c r="I120" i="3"/>
  <c r="E121" i="3"/>
  <c r="F121" i="3"/>
  <c r="G121" i="3"/>
  <c r="I121" i="3"/>
  <c r="E122" i="3"/>
  <c r="F122" i="3"/>
  <c r="G122" i="3"/>
  <c r="I122" i="3"/>
  <c r="E123" i="3"/>
  <c r="F123" i="3"/>
  <c r="G123" i="3"/>
  <c r="E124" i="3"/>
  <c r="F124" i="3"/>
  <c r="G124" i="3"/>
  <c r="I124" i="3"/>
  <c r="E125" i="3"/>
  <c r="F125" i="3"/>
  <c r="G125" i="3"/>
  <c r="E126" i="3"/>
  <c r="F126" i="3"/>
  <c r="G126" i="3"/>
  <c r="I126" i="3"/>
  <c r="E127" i="3"/>
  <c r="F127" i="3"/>
  <c r="G127" i="3"/>
  <c r="E128" i="3"/>
  <c r="F128" i="3"/>
  <c r="G128" i="3"/>
  <c r="I128" i="3"/>
  <c r="E129" i="3"/>
  <c r="F129" i="3"/>
  <c r="G129" i="3"/>
  <c r="E130" i="3"/>
  <c r="F130" i="3"/>
  <c r="G130" i="3"/>
  <c r="I130" i="3"/>
  <c r="E131" i="3"/>
  <c r="F131" i="3"/>
  <c r="G131" i="3"/>
  <c r="E132" i="3"/>
  <c r="F132" i="3"/>
  <c r="G132" i="3"/>
  <c r="E133" i="3"/>
  <c r="F133" i="3"/>
  <c r="E134" i="3"/>
  <c r="F134" i="3"/>
  <c r="G134" i="3"/>
  <c r="E135" i="3"/>
  <c r="F135" i="3"/>
  <c r="E136" i="3"/>
  <c r="F136" i="3"/>
  <c r="G136" i="3"/>
  <c r="I136" i="3"/>
  <c r="E137" i="3"/>
  <c r="F137" i="3"/>
  <c r="E138" i="3"/>
  <c r="F138" i="3"/>
  <c r="G138" i="3"/>
  <c r="E139" i="3"/>
  <c r="F139" i="3"/>
  <c r="E140" i="3"/>
  <c r="F140" i="3"/>
  <c r="G140" i="3"/>
  <c r="I140" i="3"/>
  <c r="E141" i="3"/>
  <c r="F141" i="3"/>
  <c r="G141" i="3"/>
  <c r="E142" i="3"/>
  <c r="F142" i="3"/>
  <c r="G142" i="3"/>
  <c r="I142" i="3"/>
  <c r="E143" i="3"/>
  <c r="F143" i="3"/>
  <c r="G143" i="3"/>
  <c r="E144" i="3"/>
  <c r="F144" i="3"/>
  <c r="G144" i="3"/>
  <c r="E145" i="3"/>
  <c r="F145" i="3"/>
  <c r="E146" i="3"/>
  <c r="F146" i="3"/>
  <c r="G146" i="3"/>
  <c r="I146" i="3"/>
  <c r="E147" i="3"/>
  <c r="F147" i="3"/>
  <c r="G147" i="3"/>
  <c r="E148" i="3"/>
  <c r="F148" i="3"/>
  <c r="G148" i="3"/>
  <c r="E149" i="3"/>
  <c r="F149" i="3"/>
  <c r="E150" i="3"/>
  <c r="F150" i="3"/>
  <c r="G150" i="3"/>
  <c r="E151" i="3"/>
  <c r="F151" i="3"/>
  <c r="G151" i="3"/>
  <c r="E152" i="3"/>
  <c r="F152" i="3"/>
  <c r="G152" i="3"/>
  <c r="I152" i="3"/>
  <c r="E153" i="3"/>
  <c r="F153" i="3"/>
  <c r="G153" i="3"/>
  <c r="I153" i="3"/>
  <c r="E154" i="3"/>
  <c r="F154" i="3"/>
  <c r="G154" i="3"/>
  <c r="E155" i="3"/>
  <c r="F155" i="3"/>
  <c r="G155" i="3"/>
  <c r="E156" i="3"/>
  <c r="F156" i="3"/>
  <c r="G156" i="3"/>
  <c r="S156" i="3"/>
  <c r="E157" i="3"/>
  <c r="F157" i="3"/>
  <c r="G157" i="3"/>
  <c r="E158" i="3"/>
  <c r="F158" i="3"/>
  <c r="G158" i="3"/>
  <c r="E159" i="3"/>
  <c r="F159" i="3"/>
  <c r="G159" i="3"/>
  <c r="S159" i="3"/>
  <c r="E160" i="3"/>
  <c r="F160" i="3"/>
  <c r="E161" i="3"/>
  <c r="F161" i="3"/>
  <c r="G161" i="3"/>
  <c r="E162" i="3"/>
  <c r="F162" i="3"/>
  <c r="E163" i="3"/>
  <c r="F163" i="3"/>
  <c r="G163" i="3"/>
  <c r="E164" i="3"/>
  <c r="F164" i="3"/>
  <c r="E165" i="3"/>
  <c r="F165" i="3"/>
  <c r="E166" i="3"/>
  <c r="F166" i="3"/>
  <c r="G166" i="3"/>
  <c r="S166" i="3"/>
  <c r="E167" i="3"/>
  <c r="F167" i="3"/>
  <c r="G167" i="3"/>
  <c r="S167" i="3"/>
  <c r="E168" i="3"/>
  <c r="F168" i="3"/>
  <c r="G168" i="3"/>
  <c r="S168" i="3"/>
  <c r="E169" i="3"/>
  <c r="F169" i="3"/>
  <c r="E170" i="3"/>
  <c r="F170" i="3"/>
  <c r="G170" i="3"/>
  <c r="S170" i="3"/>
  <c r="E171" i="3"/>
  <c r="F171" i="3"/>
  <c r="G171" i="3"/>
  <c r="S171" i="3"/>
  <c r="E172" i="3"/>
  <c r="F172" i="3"/>
  <c r="G172" i="3"/>
  <c r="S172" i="3"/>
  <c r="E173" i="3"/>
  <c r="F173" i="3"/>
  <c r="E174" i="3"/>
  <c r="F174" i="3"/>
  <c r="G174" i="3"/>
  <c r="S174" i="3"/>
  <c r="E175" i="3"/>
  <c r="F175" i="3"/>
  <c r="E176" i="3"/>
  <c r="F176" i="3"/>
  <c r="G176" i="3"/>
  <c r="S176" i="3"/>
  <c r="E177" i="3"/>
  <c r="F177" i="3"/>
  <c r="G177" i="3"/>
  <c r="S177" i="3"/>
  <c r="E178" i="3"/>
  <c r="F178" i="3"/>
  <c r="G178" i="3"/>
  <c r="S178" i="3"/>
  <c r="E179" i="3"/>
  <c r="F179" i="3"/>
  <c r="E180" i="3"/>
  <c r="F180" i="3"/>
  <c r="G180" i="3"/>
  <c r="S180" i="3"/>
  <c r="E181" i="3"/>
  <c r="F181" i="3"/>
  <c r="E182" i="3"/>
  <c r="F182" i="3"/>
  <c r="G182" i="3"/>
  <c r="S182" i="3"/>
  <c r="E183" i="3"/>
  <c r="F183" i="3"/>
  <c r="E184" i="3"/>
  <c r="F184" i="3"/>
  <c r="G184" i="3"/>
  <c r="S184" i="3"/>
  <c r="E185" i="3"/>
  <c r="F185" i="3"/>
  <c r="E186" i="3"/>
  <c r="F186" i="3"/>
  <c r="E187" i="3"/>
  <c r="F187" i="3"/>
  <c r="E188" i="3"/>
  <c r="F188" i="3"/>
  <c r="G188" i="3"/>
  <c r="E189" i="3"/>
  <c r="F189" i="3"/>
  <c r="G189" i="3"/>
  <c r="E190" i="3"/>
  <c r="F190" i="3"/>
  <c r="G190" i="3"/>
  <c r="E191" i="3"/>
  <c r="F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F16" i="3"/>
  <c r="F17" i="3" s="1"/>
  <c r="C17" i="3"/>
  <c r="G23" i="3"/>
  <c r="G25" i="3"/>
  <c r="G29" i="3"/>
  <c r="G33" i="3"/>
  <c r="G34" i="3"/>
  <c r="G35" i="3"/>
  <c r="G36" i="3"/>
  <c r="I36" i="3"/>
  <c r="Q36" i="3"/>
  <c r="G37" i="3"/>
  <c r="I37" i="3"/>
  <c r="Q37" i="3"/>
  <c r="G38" i="3"/>
  <c r="I38" i="3"/>
  <c r="Q38" i="3"/>
  <c r="I39" i="3"/>
  <c r="Q39" i="3"/>
  <c r="G40" i="3"/>
  <c r="I40" i="3"/>
  <c r="Q40" i="3"/>
  <c r="G41" i="3"/>
  <c r="I41" i="3"/>
  <c r="Q41" i="3"/>
  <c r="G42" i="3"/>
  <c r="I42" i="3"/>
  <c r="Q42" i="3"/>
  <c r="I43" i="3"/>
  <c r="Q43" i="3"/>
  <c r="G44" i="3"/>
  <c r="I44" i="3"/>
  <c r="Q44" i="3"/>
  <c r="G45" i="3"/>
  <c r="I45" i="3"/>
  <c r="Q45" i="3"/>
  <c r="G46" i="3"/>
  <c r="I46" i="3"/>
  <c r="Q46" i="3"/>
  <c r="Q47" i="3"/>
  <c r="G48" i="3"/>
  <c r="I48" i="3"/>
  <c r="Q48" i="3"/>
  <c r="Q49" i="3"/>
  <c r="I50" i="3"/>
  <c r="Q50" i="3"/>
  <c r="Q51" i="3"/>
  <c r="G52" i="3"/>
  <c r="I52" i="3"/>
  <c r="Q52" i="3"/>
  <c r="Q53" i="3"/>
  <c r="G54" i="3"/>
  <c r="I54" i="3"/>
  <c r="Q54" i="3"/>
  <c r="I55" i="3"/>
  <c r="Q55" i="3"/>
  <c r="G56" i="3"/>
  <c r="I56" i="3"/>
  <c r="Q56" i="3"/>
  <c r="G57" i="3"/>
  <c r="I57" i="3"/>
  <c r="Q57" i="3"/>
  <c r="G58" i="3"/>
  <c r="I58" i="3"/>
  <c r="Q58" i="3"/>
  <c r="Q59" i="3"/>
  <c r="G60" i="3"/>
  <c r="I60" i="3"/>
  <c r="Q60" i="3"/>
  <c r="I61" i="3"/>
  <c r="Q61" i="3"/>
  <c r="G62" i="3"/>
  <c r="I62" i="3"/>
  <c r="Q62" i="3"/>
  <c r="I63" i="3"/>
  <c r="Q63" i="3"/>
  <c r="G64" i="3"/>
  <c r="I64" i="3"/>
  <c r="Q64" i="3"/>
  <c r="I65" i="3"/>
  <c r="Q65" i="3"/>
  <c r="G66" i="3"/>
  <c r="I66" i="3"/>
  <c r="Q66" i="3"/>
  <c r="I67" i="3"/>
  <c r="Q67" i="3"/>
  <c r="G68" i="3"/>
  <c r="I68" i="3"/>
  <c r="Q68" i="3"/>
  <c r="I69" i="3"/>
  <c r="Q69" i="3"/>
  <c r="I70" i="3"/>
  <c r="Q70" i="3"/>
  <c r="I71" i="3"/>
  <c r="Q71" i="3"/>
  <c r="I72" i="3"/>
  <c r="Q72" i="3"/>
  <c r="Q73" i="3"/>
  <c r="G74" i="3"/>
  <c r="I74" i="3"/>
  <c r="Q74" i="3"/>
  <c r="Q75" i="3"/>
  <c r="G76" i="3"/>
  <c r="I76" i="3"/>
  <c r="Q76" i="3"/>
  <c r="I77" i="3"/>
  <c r="Q77" i="3"/>
  <c r="Q78" i="3"/>
  <c r="Q79" i="3"/>
  <c r="Q80" i="3"/>
  <c r="I81" i="3"/>
  <c r="Q81" i="3"/>
  <c r="Q82" i="3"/>
  <c r="I83" i="3"/>
  <c r="Q83" i="3"/>
  <c r="Q84" i="3"/>
  <c r="I85" i="3"/>
  <c r="Q85" i="3"/>
  <c r="Q86" i="3"/>
  <c r="I87" i="3"/>
  <c r="Q87" i="3"/>
  <c r="Q88" i="3"/>
  <c r="I89" i="3"/>
  <c r="Q89" i="3"/>
  <c r="Q90" i="3"/>
  <c r="I91" i="3"/>
  <c r="Q91" i="3"/>
  <c r="Q92" i="3"/>
  <c r="I93" i="3"/>
  <c r="Q93" i="3"/>
  <c r="Q94" i="3"/>
  <c r="I95" i="3"/>
  <c r="Q95" i="3"/>
  <c r="Q96" i="3"/>
  <c r="I97" i="3"/>
  <c r="Q97" i="3"/>
  <c r="Q98" i="3"/>
  <c r="I99" i="3"/>
  <c r="Q99" i="3"/>
  <c r="Q100" i="3"/>
  <c r="Q101" i="3"/>
  <c r="Q102" i="3"/>
  <c r="I103" i="3"/>
  <c r="Q103" i="3"/>
  <c r="Q104" i="3"/>
  <c r="Q105" i="3"/>
  <c r="Q106" i="3"/>
  <c r="I107" i="3"/>
  <c r="Q107" i="3"/>
  <c r="Q108" i="3"/>
  <c r="I109" i="3"/>
  <c r="Q109" i="3"/>
  <c r="Q110" i="3"/>
  <c r="I111" i="3"/>
  <c r="Q111" i="3"/>
  <c r="Q112" i="3"/>
  <c r="Q113" i="3"/>
  <c r="Q114" i="3"/>
  <c r="I115" i="3"/>
  <c r="Q115" i="3"/>
  <c r="Q116" i="3"/>
  <c r="I117" i="3"/>
  <c r="Q117" i="3"/>
  <c r="Q118" i="3"/>
  <c r="I119" i="3"/>
  <c r="Q119" i="3"/>
  <c r="Q120" i="3"/>
  <c r="Q121" i="3"/>
  <c r="Q122" i="3"/>
  <c r="I123" i="3"/>
  <c r="Q123" i="3"/>
  <c r="Q124" i="3"/>
  <c r="I125" i="3"/>
  <c r="Q125" i="3"/>
  <c r="Q126" i="3"/>
  <c r="I127" i="3"/>
  <c r="Q127" i="3"/>
  <c r="Q128" i="3"/>
  <c r="I129" i="3"/>
  <c r="Q129" i="3"/>
  <c r="Q130" i="3"/>
  <c r="I131" i="3"/>
  <c r="Q131" i="3"/>
  <c r="Q132" i="3"/>
  <c r="G133" i="3"/>
  <c r="Q133" i="3"/>
  <c r="Q134" i="3"/>
  <c r="G135" i="3"/>
  <c r="I135" i="3"/>
  <c r="Q135" i="3"/>
  <c r="Q136" i="3"/>
  <c r="G137" i="3"/>
  <c r="Q137" i="3"/>
  <c r="Q138" i="3"/>
  <c r="G139" i="3"/>
  <c r="Q139" i="3"/>
  <c r="Q140" i="3"/>
  <c r="I141" i="3"/>
  <c r="Q141" i="3"/>
  <c r="Q142" i="3"/>
  <c r="I143" i="3"/>
  <c r="Q143" i="3"/>
  <c r="Q144" i="3"/>
  <c r="G145" i="3"/>
  <c r="I145" i="3"/>
  <c r="Q145" i="3"/>
  <c r="Q146" i="3"/>
  <c r="Q147" i="3"/>
  <c r="Q148" i="3"/>
  <c r="G149" i="3"/>
  <c r="I149" i="3"/>
  <c r="Q149" i="3"/>
  <c r="Q150" i="3"/>
  <c r="Q151" i="3"/>
  <c r="Q152" i="3"/>
  <c r="Q153" i="3"/>
  <c r="Q154" i="3"/>
  <c r="J155" i="3"/>
  <c r="Q155" i="3"/>
  <c r="S155" i="3"/>
  <c r="Q156" i="3"/>
  <c r="Q157" i="3"/>
  <c r="Q158" i="3"/>
  <c r="Q159" i="3"/>
  <c r="G160" i="3"/>
  <c r="S160" i="3"/>
  <c r="Q160" i="3"/>
  <c r="K161" i="3"/>
  <c r="Q161" i="3"/>
  <c r="S161" i="3"/>
  <c r="Q162" i="3"/>
  <c r="Q163" i="3"/>
  <c r="G164" i="3"/>
  <c r="Q164" i="3"/>
  <c r="G165" i="3"/>
  <c r="S165" i="3"/>
  <c r="Q165" i="3"/>
  <c r="Q166" i="3"/>
  <c r="Q167" i="3"/>
  <c r="Q168" i="3"/>
  <c r="G169" i="3"/>
  <c r="S169" i="3"/>
  <c r="Q169" i="3"/>
  <c r="Q170" i="3"/>
  <c r="Q171" i="3"/>
  <c r="Q172" i="3"/>
  <c r="G173" i="3"/>
  <c r="S173" i="3"/>
  <c r="Q173" i="3"/>
  <c r="Q174" i="3"/>
  <c r="G175" i="3"/>
  <c r="S175" i="3"/>
  <c r="Q175" i="3"/>
  <c r="Q176" i="3"/>
  <c r="Q177" i="3"/>
  <c r="Q178" i="3"/>
  <c r="G179" i="3"/>
  <c r="S179" i="3"/>
  <c r="Q179" i="3"/>
  <c r="Q180" i="3"/>
  <c r="G181" i="3"/>
  <c r="S181" i="3"/>
  <c r="Q181" i="3"/>
  <c r="Q182" i="3"/>
  <c r="G183" i="3"/>
  <c r="S183" i="3"/>
  <c r="Q183" i="3"/>
  <c r="Q184" i="3"/>
  <c r="G185" i="3"/>
  <c r="Q185" i="3"/>
  <c r="G186" i="3"/>
  <c r="Q186" i="3"/>
  <c r="G187" i="3"/>
  <c r="Q187" i="3"/>
  <c r="Q188" i="3"/>
  <c r="Q189" i="3"/>
  <c r="Q190" i="3"/>
  <c r="G191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4" i="1"/>
  <c r="Q246" i="1"/>
  <c r="Q247" i="1"/>
  <c r="Q245" i="1"/>
  <c r="Q238" i="1"/>
  <c r="Q241" i="1"/>
  <c r="Q242" i="1"/>
  <c r="Q243" i="1"/>
  <c r="Q248" i="1"/>
  <c r="E176" i="1"/>
  <c r="F176" i="1" s="1"/>
  <c r="G176" i="1" s="1"/>
  <c r="E177" i="1"/>
  <c r="F177" i="1" s="1"/>
  <c r="G177" i="1" s="1"/>
  <c r="K177" i="1" s="1"/>
  <c r="Q239" i="1"/>
  <c r="Q232" i="1"/>
  <c r="Q218" i="1"/>
  <c r="Q211" i="1"/>
  <c r="Q205" i="1"/>
  <c r="Q186" i="1"/>
  <c r="Q185" i="1"/>
  <c r="E185" i="1"/>
  <c r="Q164" i="1"/>
  <c r="E164" i="1"/>
  <c r="F164" i="1" s="1"/>
  <c r="G164" i="1" s="1"/>
  <c r="J164" i="1" s="1"/>
  <c r="Q163" i="1"/>
  <c r="Q158" i="1"/>
  <c r="Q154" i="1"/>
  <c r="Q151" i="1"/>
  <c r="Q150" i="1"/>
  <c r="Q148" i="1"/>
  <c r="Q147" i="1"/>
  <c r="Q144" i="1"/>
  <c r="Q139" i="1"/>
  <c r="Q138" i="1"/>
  <c r="Q137" i="1"/>
  <c r="E137" i="1"/>
  <c r="F137" i="1" s="1"/>
  <c r="G137" i="1" s="1"/>
  <c r="Q134" i="1"/>
  <c r="E134" i="1"/>
  <c r="E192" i="2" s="1"/>
  <c r="F134" i="1"/>
  <c r="G134" i="1" s="1"/>
  <c r="J134" i="1" s="1"/>
  <c r="Q133" i="1"/>
  <c r="Q132" i="1"/>
  <c r="Q35" i="1"/>
  <c r="E35" i="1"/>
  <c r="F35" i="1" s="1"/>
  <c r="Q34" i="1"/>
  <c r="E34" i="1"/>
  <c r="F34" i="1" s="1"/>
  <c r="G34" i="1" s="1"/>
  <c r="I34" i="1" s="1"/>
  <c r="Q33" i="1"/>
  <c r="Q32" i="1"/>
  <c r="Q30" i="1"/>
  <c r="Q29" i="1"/>
  <c r="Q28" i="1"/>
  <c r="Q27" i="1"/>
  <c r="Q26" i="1"/>
  <c r="Q25" i="1"/>
  <c r="Q24" i="1"/>
  <c r="Q23" i="1"/>
  <c r="Q22" i="1"/>
  <c r="Q21" i="1"/>
  <c r="E21" i="1"/>
  <c r="F21" i="1" s="1"/>
  <c r="G21" i="1" s="1"/>
  <c r="I21" i="1" s="1"/>
  <c r="G222" i="2"/>
  <c r="C222" i="2"/>
  <c r="G175" i="2"/>
  <c r="C175" i="2"/>
  <c r="G174" i="2"/>
  <c r="C174" i="2"/>
  <c r="G173" i="2"/>
  <c r="C173" i="2"/>
  <c r="G172" i="2"/>
  <c r="C172" i="2"/>
  <c r="G171" i="2"/>
  <c r="C171" i="2"/>
  <c r="G221" i="2"/>
  <c r="C221" i="2"/>
  <c r="G170" i="2"/>
  <c r="C170" i="2"/>
  <c r="G169" i="2"/>
  <c r="C169" i="2"/>
  <c r="G168" i="2"/>
  <c r="C168" i="2"/>
  <c r="E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220" i="2"/>
  <c r="C220" i="2"/>
  <c r="G158" i="2"/>
  <c r="C158" i="2"/>
  <c r="G157" i="2"/>
  <c r="C157" i="2"/>
  <c r="G156" i="2"/>
  <c r="C156" i="2"/>
  <c r="G219" i="2"/>
  <c r="C219" i="2"/>
  <c r="E219" i="2"/>
  <c r="G218" i="2"/>
  <c r="C218" i="2"/>
  <c r="E218" i="2"/>
  <c r="G217" i="2"/>
  <c r="C217" i="2"/>
  <c r="E217" i="2"/>
  <c r="G155" i="2"/>
  <c r="C155" i="2"/>
  <c r="G216" i="2"/>
  <c r="C216" i="2"/>
  <c r="E216" i="2"/>
  <c r="G215" i="2"/>
  <c r="C215" i="2"/>
  <c r="E215" i="2"/>
  <c r="G154" i="2"/>
  <c r="C154" i="2"/>
  <c r="G214" i="2"/>
  <c r="C214" i="2"/>
  <c r="G213" i="2"/>
  <c r="C213" i="2"/>
  <c r="E213" i="2"/>
  <c r="G212" i="2"/>
  <c r="C212" i="2"/>
  <c r="E212" i="2"/>
  <c r="G153" i="2"/>
  <c r="C153" i="2"/>
  <c r="G152" i="2"/>
  <c r="C152" i="2"/>
  <c r="G151" i="2"/>
  <c r="C151" i="2"/>
  <c r="G211" i="2"/>
  <c r="C211" i="2"/>
  <c r="E211" i="2"/>
  <c r="G210" i="2"/>
  <c r="C210" i="2"/>
  <c r="E210" i="2"/>
  <c r="G209" i="2"/>
  <c r="C209" i="2"/>
  <c r="E209" i="2"/>
  <c r="G150" i="2"/>
  <c r="C150" i="2"/>
  <c r="G149" i="2"/>
  <c r="C149" i="2"/>
  <c r="E195" i="1"/>
  <c r="E149" i="2" s="1"/>
  <c r="G148" i="2"/>
  <c r="C148" i="2"/>
  <c r="E194" i="1"/>
  <c r="E148" i="2" s="1"/>
  <c r="G147" i="2"/>
  <c r="C147" i="2"/>
  <c r="E193" i="1"/>
  <c r="G146" i="2"/>
  <c r="C146" i="2"/>
  <c r="E192" i="1"/>
  <c r="E146" i="2" s="1"/>
  <c r="G145" i="2"/>
  <c r="C145" i="2"/>
  <c r="E191" i="1"/>
  <c r="E145" i="2" s="1"/>
  <c r="G144" i="2"/>
  <c r="C144" i="2"/>
  <c r="E190" i="1"/>
  <c r="G143" i="2"/>
  <c r="C143" i="2"/>
  <c r="E189" i="1"/>
  <c r="E143" i="2" s="1"/>
  <c r="G142" i="2"/>
  <c r="C142" i="2"/>
  <c r="E188" i="1"/>
  <c r="G141" i="2"/>
  <c r="C141" i="2"/>
  <c r="E187" i="1"/>
  <c r="E141" i="2" s="1"/>
  <c r="G208" i="2"/>
  <c r="C208" i="2"/>
  <c r="G207" i="2"/>
  <c r="C207" i="2"/>
  <c r="G140" i="2"/>
  <c r="C140" i="2"/>
  <c r="E184" i="1"/>
  <c r="E140" i="2" s="1"/>
  <c r="G139" i="2"/>
  <c r="C139" i="2"/>
  <c r="E183" i="1"/>
  <c r="E139" i="2" s="1"/>
  <c r="G138" i="2"/>
  <c r="C138" i="2"/>
  <c r="E182" i="1"/>
  <c r="G137" i="2"/>
  <c r="C137" i="2"/>
  <c r="E181" i="1"/>
  <c r="E137" i="2" s="1"/>
  <c r="G136" i="2"/>
  <c r="C136" i="2"/>
  <c r="E180" i="1"/>
  <c r="G135" i="2"/>
  <c r="C135" i="2"/>
  <c r="E179" i="1"/>
  <c r="E135" i="2" s="1"/>
  <c r="G134" i="2"/>
  <c r="C134" i="2"/>
  <c r="E178" i="1"/>
  <c r="G133" i="2"/>
  <c r="C133" i="2"/>
  <c r="E133" i="2"/>
  <c r="G206" i="2"/>
  <c r="C206" i="2"/>
  <c r="E206" i="2"/>
  <c r="G132" i="2"/>
  <c r="C132" i="2"/>
  <c r="E132" i="2"/>
  <c r="E175" i="1"/>
  <c r="G131" i="2"/>
  <c r="C131" i="2"/>
  <c r="E174" i="1"/>
  <c r="E131" i="2" s="1"/>
  <c r="G130" i="2"/>
  <c r="C130" i="2"/>
  <c r="E130" i="2"/>
  <c r="E172" i="1"/>
  <c r="G129" i="2"/>
  <c r="C129" i="2"/>
  <c r="E171" i="1"/>
  <c r="E129" i="2" s="1"/>
  <c r="G128" i="2"/>
  <c r="C128" i="2"/>
  <c r="E170" i="1"/>
  <c r="F170" i="1" s="1"/>
  <c r="G170" i="1" s="1"/>
  <c r="G127" i="2"/>
  <c r="C127" i="2"/>
  <c r="G126" i="2"/>
  <c r="C126" i="2"/>
  <c r="E168" i="1"/>
  <c r="E126" i="2"/>
  <c r="G125" i="2"/>
  <c r="C125" i="2"/>
  <c r="E166" i="1"/>
  <c r="E125" i="2" s="1"/>
  <c r="G124" i="2"/>
  <c r="C124" i="2"/>
  <c r="E165" i="1"/>
  <c r="E124" i="2"/>
  <c r="G205" i="2"/>
  <c r="C205" i="2"/>
  <c r="G204" i="2"/>
  <c r="C204" i="2"/>
  <c r="G123" i="2"/>
  <c r="C123" i="2"/>
  <c r="E162" i="1"/>
  <c r="F162" i="1" s="1"/>
  <c r="G122" i="2"/>
  <c r="C122" i="2"/>
  <c r="E161" i="1"/>
  <c r="E122" i="2" s="1"/>
  <c r="G121" i="2"/>
  <c r="C121" i="2"/>
  <c r="E160" i="1"/>
  <c r="F160" i="1" s="1"/>
  <c r="G160" i="1" s="1"/>
  <c r="G120" i="2"/>
  <c r="C120" i="2"/>
  <c r="E159" i="1"/>
  <c r="E120" i="2" s="1"/>
  <c r="G203" i="2"/>
  <c r="C203" i="2"/>
  <c r="G119" i="2"/>
  <c r="C119" i="2"/>
  <c r="E157" i="1"/>
  <c r="E119" i="2" s="1"/>
  <c r="G118" i="2"/>
  <c r="C118" i="2"/>
  <c r="E156" i="1"/>
  <c r="E118" i="2" s="1"/>
  <c r="G202" i="2"/>
  <c r="C202" i="2"/>
  <c r="E202" i="2"/>
  <c r="G201" i="2"/>
  <c r="C201" i="2"/>
  <c r="G117" i="2"/>
  <c r="C117" i="2"/>
  <c r="E153" i="1"/>
  <c r="E117" i="2" s="1"/>
  <c r="G116" i="2"/>
  <c r="C116" i="2"/>
  <c r="E116" i="2"/>
  <c r="E152" i="1"/>
  <c r="G200" i="2"/>
  <c r="C200" i="2"/>
  <c r="G199" i="2"/>
  <c r="C199" i="2"/>
  <c r="G115" i="2"/>
  <c r="C115" i="2"/>
  <c r="E149" i="1"/>
  <c r="E115" i="2" s="1"/>
  <c r="G198" i="2"/>
  <c r="C198" i="2"/>
  <c r="G197" i="2"/>
  <c r="C197" i="2"/>
  <c r="G114" i="2"/>
  <c r="C114" i="2"/>
  <c r="E146" i="1"/>
  <c r="G113" i="2"/>
  <c r="C113" i="2"/>
  <c r="E145" i="1"/>
  <c r="F145" i="1" s="1"/>
  <c r="G145" i="1" s="1"/>
  <c r="I145" i="1" s="1"/>
  <c r="G196" i="2"/>
  <c r="C196" i="2"/>
  <c r="G112" i="2"/>
  <c r="C112" i="2"/>
  <c r="E143" i="1"/>
  <c r="E112" i="2" s="1"/>
  <c r="G111" i="2"/>
  <c r="C111" i="2"/>
  <c r="E111" i="2"/>
  <c r="E142" i="1"/>
  <c r="G110" i="2"/>
  <c r="C110" i="2"/>
  <c r="E141" i="1"/>
  <c r="G109" i="2"/>
  <c r="C109" i="2"/>
  <c r="E140" i="1"/>
  <c r="F140" i="1" s="1"/>
  <c r="G140" i="1" s="1"/>
  <c r="I140" i="1" s="1"/>
  <c r="G195" i="2"/>
  <c r="C195" i="2"/>
  <c r="G194" i="2"/>
  <c r="C194" i="2"/>
  <c r="G193" i="2"/>
  <c r="C193" i="2"/>
  <c r="E193" i="2"/>
  <c r="G108" i="2"/>
  <c r="C108" i="2"/>
  <c r="E136" i="1"/>
  <c r="E108" i="2" s="1"/>
  <c r="G107" i="2"/>
  <c r="C107" i="2"/>
  <c r="E135" i="1"/>
  <c r="E107" i="2" s="1"/>
  <c r="G192" i="2"/>
  <c r="C192" i="2"/>
  <c r="G191" i="2"/>
  <c r="C191" i="2"/>
  <c r="G190" i="2"/>
  <c r="C190" i="2"/>
  <c r="G106" i="2"/>
  <c r="C106" i="2"/>
  <c r="E131" i="1"/>
  <c r="G105" i="2"/>
  <c r="C105" i="2"/>
  <c r="E130" i="1"/>
  <c r="E105" i="2" s="1"/>
  <c r="G104" i="2"/>
  <c r="C104" i="2"/>
  <c r="E129" i="1"/>
  <c r="G103" i="2"/>
  <c r="C103" i="2"/>
  <c r="E128" i="1"/>
  <c r="E103" i="2" s="1"/>
  <c r="G102" i="2"/>
  <c r="C102" i="2"/>
  <c r="E127" i="1"/>
  <c r="G101" i="2"/>
  <c r="C101" i="2"/>
  <c r="E126" i="1"/>
  <c r="E101" i="2" s="1"/>
  <c r="G100" i="2"/>
  <c r="C100" i="2"/>
  <c r="E125" i="1"/>
  <c r="G99" i="2"/>
  <c r="C99" i="2"/>
  <c r="E124" i="1"/>
  <c r="E99" i="2" s="1"/>
  <c r="G98" i="2"/>
  <c r="C98" i="2"/>
  <c r="E123" i="1"/>
  <c r="G97" i="2"/>
  <c r="C97" i="2"/>
  <c r="E122" i="1"/>
  <c r="E97" i="2" s="1"/>
  <c r="G96" i="2"/>
  <c r="C96" i="2"/>
  <c r="E121" i="1"/>
  <c r="E96" i="2" s="1"/>
  <c r="G95" i="2"/>
  <c r="C95" i="2"/>
  <c r="E120" i="1"/>
  <c r="E95" i="2" s="1"/>
  <c r="G94" i="2"/>
  <c r="C94" i="2"/>
  <c r="E119" i="1"/>
  <c r="E94" i="2"/>
  <c r="G93" i="2"/>
  <c r="C93" i="2"/>
  <c r="E118" i="1"/>
  <c r="E93" i="2" s="1"/>
  <c r="G92" i="2"/>
  <c r="C92" i="2"/>
  <c r="E117" i="1"/>
  <c r="E92" i="2" s="1"/>
  <c r="G91" i="2"/>
  <c r="C91" i="2"/>
  <c r="E116" i="1"/>
  <c r="E91" i="2" s="1"/>
  <c r="G90" i="2"/>
  <c r="C90" i="2"/>
  <c r="E115" i="1"/>
  <c r="E90" i="2" s="1"/>
  <c r="G89" i="2"/>
  <c r="C89" i="2"/>
  <c r="E114" i="1"/>
  <c r="E89" i="2" s="1"/>
  <c r="G88" i="2"/>
  <c r="C88" i="2"/>
  <c r="E113" i="1"/>
  <c r="E88" i="2" s="1"/>
  <c r="G87" i="2"/>
  <c r="C87" i="2"/>
  <c r="E87" i="2"/>
  <c r="E112" i="1"/>
  <c r="G86" i="2"/>
  <c r="C86" i="2"/>
  <c r="E86" i="2"/>
  <c r="E111" i="1"/>
  <c r="G85" i="2"/>
  <c r="C85" i="2"/>
  <c r="E85" i="2"/>
  <c r="E110" i="1"/>
  <c r="G84" i="2"/>
  <c r="C84" i="2"/>
  <c r="E109" i="1"/>
  <c r="E84" i="2" s="1"/>
  <c r="G83" i="2"/>
  <c r="C83" i="2"/>
  <c r="E108" i="1"/>
  <c r="E83" i="2" s="1"/>
  <c r="G82" i="2"/>
  <c r="C82" i="2"/>
  <c r="E107" i="1"/>
  <c r="E82" i="2" s="1"/>
  <c r="G81" i="2"/>
  <c r="C81" i="2"/>
  <c r="E106" i="1"/>
  <c r="E81" i="2" s="1"/>
  <c r="G80" i="2"/>
  <c r="C80" i="2"/>
  <c r="E105" i="1"/>
  <c r="F105" i="1" s="1"/>
  <c r="G105" i="1" s="1"/>
  <c r="I105" i="1" s="1"/>
  <c r="G79" i="2"/>
  <c r="C79" i="2"/>
  <c r="E104" i="1"/>
  <c r="E79" i="2" s="1"/>
  <c r="G78" i="2"/>
  <c r="C78" i="2"/>
  <c r="E103" i="1"/>
  <c r="F103" i="1" s="1"/>
  <c r="G103" i="1" s="1"/>
  <c r="I103" i="1" s="1"/>
  <c r="G77" i="2"/>
  <c r="C77" i="2"/>
  <c r="E102" i="1"/>
  <c r="E77" i="2" s="1"/>
  <c r="G76" i="2"/>
  <c r="C76" i="2"/>
  <c r="E101" i="1"/>
  <c r="F101" i="1" s="1"/>
  <c r="G101" i="1" s="1"/>
  <c r="I101" i="1" s="1"/>
  <c r="G75" i="2"/>
  <c r="C75" i="2"/>
  <c r="E100" i="1"/>
  <c r="G74" i="2"/>
  <c r="C74" i="2"/>
  <c r="E99" i="1"/>
  <c r="F99" i="1" s="1"/>
  <c r="G73" i="2"/>
  <c r="C73" i="2"/>
  <c r="E98" i="1"/>
  <c r="G72" i="2"/>
  <c r="C72" i="2"/>
  <c r="E97" i="1"/>
  <c r="F97" i="1" s="1"/>
  <c r="G71" i="2"/>
  <c r="C71" i="2"/>
  <c r="E96" i="1"/>
  <c r="E71" i="2" s="1"/>
  <c r="G70" i="2"/>
  <c r="C70" i="2"/>
  <c r="E95" i="1"/>
  <c r="F95" i="1" s="1"/>
  <c r="G69" i="2"/>
  <c r="C69" i="2"/>
  <c r="E94" i="1"/>
  <c r="F94" i="1" s="1"/>
  <c r="G94" i="1" s="1"/>
  <c r="I94" i="1" s="1"/>
  <c r="G68" i="2"/>
  <c r="C68" i="2"/>
  <c r="E93" i="1"/>
  <c r="F93" i="1" s="1"/>
  <c r="E68" i="2"/>
  <c r="G67" i="2"/>
  <c r="C67" i="2"/>
  <c r="E92" i="1"/>
  <c r="E67" i="2" s="1"/>
  <c r="G66" i="2"/>
  <c r="C66" i="2"/>
  <c r="E91" i="1"/>
  <c r="F91" i="1" s="1"/>
  <c r="E66" i="2"/>
  <c r="G65" i="2"/>
  <c r="C65" i="2"/>
  <c r="E90" i="1"/>
  <c r="G64" i="2"/>
  <c r="C64" i="2"/>
  <c r="E64" i="2"/>
  <c r="E89" i="1"/>
  <c r="G63" i="2"/>
  <c r="C63" i="2"/>
  <c r="E63" i="2"/>
  <c r="E88" i="1"/>
  <c r="G62" i="2"/>
  <c r="C62" i="2"/>
  <c r="E62" i="2"/>
  <c r="E87" i="1"/>
  <c r="G61" i="2"/>
  <c r="C61" i="2"/>
  <c r="E61" i="2"/>
  <c r="E86" i="1"/>
  <c r="G60" i="2"/>
  <c r="C60" i="2"/>
  <c r="E60" i="2"/>
  <c r="E85" i="1"/>
  <c r="G59" i="2"/>
  <c r="C59" i="2"/>
  <c r="E84" i="1"/>
  <c r="E59" i="2" s="1"/>
  <c r="G58" i="2"/>
  <c r="C58" i="2"/>
  <c r="E83" i="1"/>
  <c r="E58" i="2" s="1"/>
  <c r="G57" i="2"/>
  <c r="C57" i="2"/>
  <c r="E82" i="1"/>
  <c r="E57" i="2" s="1"/>
  <c r="G56" i="2"/>
  <c r="C56" i="2"/>
  <c r="E81" i="1"/>
  <c r="F81" i="1" s="1"/>
  <c r="G81" i="1" s="1"/>
  <c r="I81" i="1" s="1"/>
  <c r="G55" i="2"/>
  <c r="C55" i="2"/>
  <c r="E55" i="2"/>
  <c r="E80" i="1"/>
  <c r="G54" i="2"/>
  <c r="C54" i="2"/>
  <c r="E79" i="1"/>
  <c r="F79" i="1" s="1"/>
  <c r="G79" i="1" s="1"/>
  <c r="I79" i="1" s="1"/>
  <c r="G53" i="2"/>
  <c r="C53" i="2"/>
  <c r="E53" i="2"/>
  <c r="E78" i="1"/>
  <c r="F78" i="1" s="1"/>
  <c r="G78" i="1" s="1"/>
  <c r="I78" i="1" s="1"/>
  <c r="G52" i="2"/>
  <c r="C52" i="2"/>
  <c r="E77" i="1"/>
  <c r="E52" i="2" s="1"/>
  <c r="G51" i="2"/>
  <c r="C51" i="2"/>
  <c r="E76" i="1"/>
  <c r="E51" i="2" s="1"/>
  <c r="G50" i="2"/>
  <c r="C50" i="2"/>
  <c r="E75" i="1"/>
  <c r="E50" i="2" s="1"/>
  <c r="G49" i="2"/>
  <c r="C49" i="2"/>
  <c r="E49" i="2"/>
  <c r="E74" i="1"/>
  <c r="G48" i="2"/>
  <c r="C48" i="2"/>
  <c r="E73" i="1"/>
  <c r="F73" i="1" s="1"/>
  <c r="G73" i="1" s="1"/>
  <c r="I73" i="1" s="1"/>
  <c r="G47" i="2"/>
  <c r="C47" i="2"/>
  <c r="E47" i="2"/>
  <c r="E72" i="1"/>
  <c r="G46" i="2"/>
  <c r="C46" i="2"/>
  <c r="E71" i="1"/>
  <c r="F71" i="1" s="1"/>
  <c r="G45" i="2"/>
  <c r="C45" i="2"/>
  <c r="E45" i="2"/>
  <c r="E70" i="1"/>
  <c r="F70" i="1" s="1"/>
  <c r="G44" i="2"/>
  <c r="C44" i="2"/>
  <c r="E69" i="1"/>
  <c r="F69" i="1" s="1"/>
  <c r="G69" i="1" s="1"/>
  <c r="I69" i="1" s="1"/>
  <c r="G43" i="2"/>
  <c r="C43" i="2"/>
  <c r="E68" i="1"/>
  <c r="G42" i="2"/>
  <c r="C42" i="2"/>
  <c r="E67" i="1"/>
  <c r="F67" i="1" s="1"/>
  <c r="G41" i="2"/>
  <c r="C41" i="2"/>
  <c r="E66" i="1"/>
  <c r="F66" i="1" s="1"/>
  <c r="G66" i="1" s="1"/>
  <c r="I66" i="1" s="1"/>
  <c r="G40" i="2"/>
  <c r="C40" i="2"/>
  <c r="E65" i="1"/>
  <c r="F65" i="1" s="1"/>
  <c r="G39" i="2"/>
  <c r="C39" i="2"/>
  <c r="E64" i="1"/>
  <c r="F64" i="1" s="1"/>
  <c r="G64" i="1" s="1"/>
  <c r="I64" i="1" s="1"/>
  <c r="G38" i="2"/>
  <c r="C38" i="2"/>
  <c r="E63" i="1"/>
  <c r="F63" i="1" s="1"/>
  <c r="G37" i="2"/>
  <c r="C37" i="2"/>
  <c r="E62" i="1"/>
  <c r="F62" i="1" s="1"/>
  <c r="G62" i="1" s="1"/>
  <c r="I62" i="1" s="1"/>
  <c r="G36" i="2"/>
  <c r="C36" i="2"/>
  <c r="E61" i="1"/>
  <c r="F61" i="1" s="1"/>
  <c r="G61" i="1" s="1"/>
  <c r="I61" i="1" s="1"/>
  <c r="E36" i="2"/>
  <c r="G35" i="2"/>
  <c r="C35" i="2"/>
  <c r="E60" i="1"/>
  <c r="F60" i="1" s="1"/>
  <c r="G60" i="1" s="1"/>
  <c r="I60" i="1" s="1"/>
  <c r="G34" i="2"/>
  <c r="C34" i="2"/>
  <c r="E59" i="1"/>
  <c r="F59" i="1" s="1"/>
  <c r="E34" i="2"/>
  <c r="G33" i="2"/>
  <c r="C33" i="2"/>
  <c r="E58" i="1"/>
  <c r="F58" i="1" s="1"/>
  <c r="G32" i="2"/>
  <c r="C32" i="2"/>
  <c r="E57" i="1"/>
  <c r="F57" i="1" s="1"/>
  <c r="G57" i="1" s="1"/>
  <c r="I57" i="1" s="1"/>
  <c r="G31" i="2"/>
  <c r="C31" i="2"/>
  <c r="E56" i="1"/>
  <c r="E31" i="2" s="1"/>
  <c r="G30" i="2"/>
  <c r="C30" i="2"/>
  <c r="E55" i="1"/>
  <c r="E30" i="2" s="1"/>
  <c r="G29" i="2"/>
  <c r="C29" i="2"/>
  <c r="E54" i="1"/>
  <c r="E29" i="2" s="1"/>
  <c r="G28" i="2"/>
  <c r="C28" i="2"/>
  <c r="E53" i="1"/>
  <c r="F53" i="1" s="1"/>
  <c r="G53" i="1" s="1"/>
  <c r="I53" i="1" s="1"/>
  <c r="G27" i="2"/>
  <c r="C27" i="2"/>
  <c r="E52" i="1"/>
  <c r="E27" i="2" s="1"/>
  <c r="G26" i="2"/>
  <c r="C26" i="2"/>
  <c r="E51" i="1"/>
  <c r="F51" i="1" s="1"/>
  <c r="G51" i="1" s="1"/>
  <c r="I51" i="1" s="1"/>
  <c r="G25" i="2"/>
  <c r="C25" i="2"/>
  <c r="E25" i="2"/>
  <c r="E50" i="1"/>
  <c r="G24" i="2"/>
  <c r="C24" i="2"/>
  <c r="E49" i="1"/>
  <c r="E24" i="2" s="1"/>
  <c r="G23" i="2"/>
  <c r="C23" i="2"/>
  <c r="E23" i="2"/>
  <c r="E48" i="1"/>
  <c r="G22" i="2"/>
  <c r="C22" i="2"/>
  <c r="E22" i="2"/>
  <c r="E47" i="1"/>
  <c r="G21" i="2"/>
  <c r="C21" i="2"/>
  <c r="E21" i="2"/>
  <c r="E46" i="1"/>
  <c r="F46" i="1" s="1"/>
  <c r="G46" i="1" s="1"/>
  <c r="I46" i="1" s="1"/>
  <c r="G20" i="2"/>
  <c r="C20" i="2"/>
  <c r="E45" i="1"/>
  <c r="E20" i="2" s="1"/>
  <c r="G19" i="2"/>
  <c r="C19" i="2"/>
  <c r="E44" i="1"/>
  <c r="F44" i="1" s="1"/>
  <c r="G44" i="1" s="1"/>
  <c r="I44" i="1" s="1"/>
  <c r="G18" i="2"/>
  <c r="C18" i="2"/>
  <c r="E43" i="1"/>
  <c r="F43" i="1" s="1"/>
  <c r="G43" i="1" s="1"/>
  <c r="I43" i="1" s="1"/>
  <c r="G17" i="2"/>
  <c r="C17" i="2"/>
  <c r="E42" i="1"/>
  <c r="F42" i="1" s="1"/>
  <c r="G42" i="1" s="1"/>
  <c r="I42" i="1" s="1"/>
  <c r="G16" i="2"/>
  <c r="C16" i="2"/>
  <c r="E41" i="1"/>
  <c r="F41" i="1" s="1"/>
  <c r="G41" i="1" s="1"/>
  <c r="I41" i="1" s="1"/>
  <c r="G15" i="2"/>
  <c r="C15" i="2"/>
  <c r="E40" i="1"/>
  <c r="F40" i="1" s="1"/>
  <c r="G40" i="1" s="1"/>
  <c r="I40" i="1" s="1"/>
  <c r="G14" i="2"/>
  <c r="C14" i="2"/>
  <c r="E39" i="1"/>
  <c r="F39" i="1" s="1"/>
  <c r="G39" i="1" s="1"/>
  <c r="I39" i="1" s="1"/>
  <c r="G13" i="2"/>
  <c r="C13" i="2"/>
  <c r="E38" i="1"/>
  <c r="F38" i="1" s="1"/>
  <c r="G12" i="2"/>
  <c r="C12" i="2"/>
  <c r="E37" i="1"/>
  <c r="E12" i="2" s="1"/>
  <c r="G11" i="2"/>
  <c r="C11" i="2"/>
  <c r="E36" i="1"/>
  <c r="E11" i="2" s="1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A153" i="2"/>
  <c r="H153" i="2"/>
  <c r="B153" i="2"/>
  <c r="D153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154" i="2"/>
  <c r="H154" i="2"/>
  <c r="B154" i="2"/>
  <c r="D154" i="2"/>
  <c r="A215" i="2"/>
  <c r="H215" i="2"/>
  <c r="B215" i="2"/>
  <c r="D215" i="2"/>
  <c r="A216" i="2"/>
  <c r="H216" i="2"/>
  <c r="B216" i="2"/>
  <c r="D216" i="2"/>
  <c r="A155" i="2"/>
  <c r="H155" i="2"/>
  <c r="B155" i="2"/>
  <c r="D155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220" i="2"/>
  <c r="H220" i="2"/>
  <c r="B220" i="2"/>
  <c r="D220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221" i="2"/>
  <c r="H221" i="2"/>
  <c r="B221" i="2"/>
  <c r="D221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222" i="2"/>
  <c r="H222" i="2"/>
  <c r="B222" i="2"/>
  <c r="D222" i="2"/>
  <c r="H152" i="2"/>
  <c r="D152" i="2"/>
  <c r="B152" i="2"/>
  <c r="A152" i="2"/>
  <c r="H151" i="2"/>
  <c r="B151" i="2"/>
  <c r="D151" i="2"/>
  <c r="A151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D141" i="2"/>
  <c r="B141" i="2"/>
  <c r="A141" i="2"/>
  <c r="H208" i="2"/>
  <c r="B208" i="2"/>
  <c r="D208" i="2"/>
  <c r="A208" i="2"/>
  <c r="H207" i="2"/>
  <c r="D207" i="2"/>
  <c r="B207" i="2"/>
  <c r="A207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206" i="2"/>
  <c r="B206" i="2"/>
  <c r="D206" i="2"/>
  <c r="A206" i="2"/>
  <c r="H132" i="2"/>
  <c r="D132" i="2"/>
  <c r="B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B124" i="2"/>
  <c r="D124" i="2"/>
  <c r="A124" i="2"/>
  <c r="H205" i="2"/>
  <c r="B205" i="2"/>
  <c r="D205" i="2"/>
  <c r="A205" i="2"/>
  <c r="H204" i="2"/>
  <c r="B204" i="2"/>
  <c r="D204" i="2"/>
  <c r="A20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B120" i="2"/>
  <c r="D120" i="2"/>
  <c r="A120" i="2"/>
  <c r="H203" i="2"/>
  <c r="B203" i="2"/>
  <c r="D203" i="2"/>
  <c r="A203" i="2"/>
  <c r="H119" i="2"/>
  <c r="D119" i="2"/>
  <c r="B119" i="2"/>
  <c r="A119" i="2"/>
  <c r="H118" i="2"/>
  <c r="B118" i="2"/>
  <c r="D118" i="2"/>
  <c r="A118" i="2"/>
  <c r="H202" i="2"/>
  <c r="B202" i="2"/>
  <c r="D202" i="2"/>
  <c r="A202" i="2"/>
  <c r="H201" i="2"/>
  <c r="B201" i="2"/>
  <c r="D201" i="2"/>
  <c r="A201" i="2"/>
  <c r="H117" i="2"/>
  <c r="D117" i="2"/>
  <c r="B117" i="2"/>
  <c r="A117" i="2"/>
  <c r="H116" i="2"/>
  <c r="B116" i="2"/>
  <c r="D116" i="2"/>
  <c r="A116" i="2"/>
  <c r="H200" i="2"/>
  <c r="D200" i="2"/>
  <c r="B200" i="2"/>
  <c r="A200" i="2"/>
  <c r="H199" i="2"/>
  <c r="B199" i="2"/>
  <c r="D199" i="2"/>
  <c r="A199" i="2"/>
  <c r="H115" i="2"/>
  <c r="B115" i="2"/>
  <c r="D115" i="2"/>
  <c r="A115" i="2"/>
  <c r="H198" i="2"/>
  <c r="B198" i="2"/>
  <c r="D198" i="2"/>
  <c r="A198" i="2"/>
  <c r="H197" i="2"/>
  <c r="B197" i="2"/>
  <c r="D197" i="2"/>
  <c r="A197" i="2"/>
  <c r="H114" i="2"/>
  <c r="B114" i="2"/>
  <c r="D114" i="2"/>
  <c r="A114" i="2"/>
  <c r="H113" i="2"/>
  <c r="D113" i="2"/>
  <c r="B113" i="2"/>
  <c r="A113" i="2"/>
  <c r="H196" i="2"/>
  <c r="B196" i="2"/>
  <c r="D196" i="2"/>
  <c r="A196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08" i="2"/>
  <c r="B108" i="2"/>
  <c r="D108" i="2"/>
  <c r="A108" i="2"/>
  <c r="H107" i="2"/>
  <c r="D107" i="2"/>
  <c r="B107" i="2"/>
  <c r="A107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F66" i="2"/>
  <c r="D66" i="2"/>
  <c r="B66" i="2"/>
  <c r="A66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F159" i="1"/>
  <c r="G159" i="1" s="1"/>
  <c r="F165" i="1"/>
  <c r="G165" i="1"/>
  <c r="S165" i="1" s="1"/>
  <c r="F161" i="1"/>
  <c r="G161" i="1" s="1"/>
  <c r="S161" i="1" s="1"/>
  <c r="F168" i="1"/>
  <c r="G168" i="1" s="1"/>
  <c r="S168" i="1" s="1"/>
  <c r="F171" i="1"/>
  <c r="G171" i="1" s="1"/>
  <c r="S171" i="1" s="1"/>
  <c r="F174" i="1"/>
  <c r="G174" i="1"/>
  <c r="J174" i="1" s="1"/>
  <c r="F175" i="1"/>
  <c r="G175" i="1" s="1"/>
  <c r="F179" i="1"/>
  <c r="G179" i="1" s="1"/>
  <c r="F188" i="1"/>
  <c r="G188" i="1"/>
  <c r="J188" i="1"/>
  <c r="F195" i="1"/>
  <c r="G195" i="1" s="1"/>
  <c r="J195" i="1" s="1"/>
  <c r="F183" i="1"/>
  <c r="G183" i="1" s="1"/>
  <c r="K183" i="1" s="1"/>
  <c r="F189" i="1"/>
  <c r="G189" i="1" s="1"/>
  <c r="K189" i="1" s="1"/>
  <c r="F190" i="1"/>
  <c r="G190" i="1" s="1"/>
  <c r="K190" i="1" s="1"/>
  <c r="F191" i="1"/>
  <c r="G191" i="1" s="1"/>
  <c r="K191" i="1" s="1"/>
  <c r="F194" i="1"/>
  <c r="G194" i="1" s="1"/>
  <c r="K194" i="1" s="1"/>
  <c r="E197" i="1"/>
  <c r="F197" i="1"/>
  <c r="G197" i="1" s="1"/>
  <c r="K197" i="1" s="1"/>
  <c r="E155" i="1"/>
  <c r="F155" i="1" s="1"/>
  <c r="G155" i="1" s="1"/>
  <c r="J155" i="1" s="1"/>
  <c r="F166" i="1"/>
  <c r="G166" i="1" s="1"/>
  <c r="S166" i="1" s="1"/>
  <c r="F172" i="1"/>
  <c r="G172" i="1"/>
  <c r="K172" i="1" s="1"/>
  <c r="Q237" i="1"/>
  <c r="Q236" i="1"/>
  <c r="Q235" i="1"/>
  <c r="Q234" i="1"/>
  <c r="F156" i="1"/>
  <c r="G156" i="1"/>
  <c r="K156" i="1" s="1"/>
  <c r="Q233" i="1"/>
  <c r="Q227" i="1"/>
  <c r="Q226" i="1"/>
  <c r="Q225" i="1"/>
  <c r="Q224" i="1"/>
  <c r="Q223" i="1"/>
  <c r="Q221" i="1"/>
  <c r="Q231" i="1"/>
  <c r="Q230" i="1"/>
  <c r="Q229" i="1"/>
  <c r="Q222" i="1"/>
  <c r="Q216" i="1"/>
  <c r="Q172" i="1"/>
  <c r="Q166" i="1"/>
  <c r="Q228" i="1"/>
  <c r="Q217" i="1"/>
  <c r="Q173" i="1"/>
  <c r="Q167" i="1"/>
  <c r="Q200" i="1"/>
  <c r="Q220" i="1"/>
  <c r="Q219" i="1"/>
  <c r="E31" i="1"/>
  <c r="F31" i="1" s="1"/>
  <c r="Q209" i="1"/>
  <c r="Q199" i="1"/>
  <c r="Q198" i="1"/>
  <c r="Q197" i="1"/>
  <c r="Q194" i="1"/>
  <c r="Q193" i="1"/>
  <c r="Q192" i="1"/>
  <c r="Q191" i="1"/>
  <c r="Q190" i="1"/>
  <c r="Q189" i="1"/>
  <c r="Q187" i="1"/>
  <c r="Q183" i="1"/>
  <c r="Q182" i="1"/>
  <c r="Q181" i="1"/>
  <c r="Q180" i="1"/>
  <c r="Q214" i="1"/>
  <c r="Q215" i="1"/>
  <c r="Q210" i="1"/>
  <c r="Q201" i="1"/>
  <c r="Q202" i="1"/>
  <c r="Q171" i="1"/>
  <c r="Q213" i="1"/>
  <c r="Q212" i="1"/>
  <c r="Q208" i="1"/>
  <c r="Q207" i="1"/>
  <c r="F135" i="1"/>
  <c r="G135" i="1" s="1"/>
  <c r="I135" i="1" s="1"/>
  <c r="F136" i="1"/>
  <c r="G136" i="1" s="1"/>
  <c r="I136" i="1" s="1"/>
  <c r="F142" i="1"/>
  <c r="G142" i="1"/>
  <c r="I142" i="1"/>
  <c r="F143" i="1"/>
  <c r="G143" i="1" s="1"/>
  <c r="I143" i="1" s="1"/>
  <c r="F146" i="1"/>
  <c r="G146" i="1" s="1"/>
  <c r="I146" i="1" s="1"/>
  <c r="F149" i="1"/>
  <c r="G149" i="1" s="1"/>
  <c r="I149" i="1" s="1"/>
  <c r="F152" i="1"/>
  <c r="G152" i="1"/>
  <c r="I152" i="1" s="1"/>
  <c r="F153" i="1"/>
  <c r="G153" i="1" s="1"/>
  <c r="I153" i="1" s="1"/>
  <c r="G38" i="1"/>
  <c r="I38" i="1" s="1"/>
  <c r="F47" i="1"/>
  <c r="G47" i="1" s="1"/>
  <c r="I47" i="1" s="1"/>
  <c r="F48" i="1"/>
  <c r="G48" i="1" s="1"/>
  <c r="I48" i="1" s="1"/>
  <c r="F49" i="1"/>
  <c r="G49" i="1" s="1"/>
  <c r="I49" i="1" s="1"/>
  <c r="F50" i="1"/>
  <c r="G50" i="1" s="1"/>
  <c r="I50" i="1" s="1"/>
  <c r="F52" i="1"/>
  <c r="G52" i="1" s="1"/>
  <c r="I52" i="1" s="1"/>
  <c r="F54" i="1"/>
  <c r="G54" i="1" s="1"/>
  <c r="I54" i="1" s="1"/>
  <c r="F56" i="1"/>
  <c r="G56" i="1" s="1"/>
  <c r="I56" i="1" s="1"/>
  <c r="G58" i="1"/>
  <c r="I58" i="1"/>
  <c r="G70" i="1"/>
  <c r="I70" i="1" s="1"/>
  <c r="F72" i="1"/>
  <c r="G72" i="1"/>
  <c r="I72" i="1" s="1"/>
  <c r="F74" i="1"/>
  <c r="G74" i="1" s="1"/>
  <c r="I74" i="1" s="1"/>
  <c r="F76" i="1"/>
  <c r="G76" i="1" s="1"/>
  <c r="I76" i="1" s="1"/>
  <c r="F77" i="1"/>
  <c r="G77" i="1" s="1"/>
  <c r="I77" i="1" s="1"/>
  <c r="F80" i="1"/>
  <c r="G80" i="1" s="1"/>
  <c r="I80" i="1" s="1"/>
  <c r="F82" i="1"/>
  <c r="G82" i="1" s="1"/>
  <c r="I82" i="1" s="1"/>
  <c r="F84" i="1"/>
  <c r="G84" i="1" s="1"/>
  <c r="I84" i="1" s="1"/>
  <c r="F85" i="1"/>
  <c r="G85" i="1" s="1"/>
  <c r="I85" i="1" s="1"/>
  <c r="F86" i="1"/>
  <c r="G86" i="1" s="1"/>
  <c r="I86" i="1" s="1"/>
  <c r="F87" i="1"/>
  <c r="G87" i="1" s="1"/>
  <c r="I87" i="1" s="1"/>
  <c r="F88" i="1"/>
  <c r="G88" i="1" s="1"/>
  <c r="I88" i="1" s="1"/>
  <c r="F89" i="1"/>
  <c r="G89" i="1"/>
  <c r="I89" i="1" s="1"/>
  <c r="F92" i="1"/>
  <c r="G92" i="1"/>
  <c r="I92" i="1" s="1"/>
  <c r="F102" i="1"/>
  <c r="G102" i="1"/>
  <c r="I102" i="1"/>
  <c r="F104" i="1"/>
  <c r="G104" i="1" s="1"/>
  <c r="J104" i="1" s="1"/>
  <c r="F108" i="1"/>
  <c r="G108" i="1" s="1"/>
  <c r="J108" i="1" s="1"/>
  <c r="F109" i="1"/>
  <c r="G109" i="1" s="1"/>
  <c r="I109" i="1" s="1"/>
  <c r="F110" i="1"/>
  <c r="G110" i="1" s="1"/>
  <c r="I110" i="1" s="1"/>
  <c r="F111" i="1"/>
  <c r="G111" i="1" s="1"/>
  <c r="I111" i="1" s="1"/>
  <c r="F112" i="1"/>
  <c r="G112" i="1" s="1"/>
  <c r="I112" i="1" s="1"/>
  <c r="F113" i="1"/>
  <c r="G113" i="1" s="1"/>
  <c r="I113" i="1" s="1"/>
  <c r="F115" i="1"/>
  <c r="G115" i="1" s="1"/>
  <c r="I115" i="1" s="1"/>
  <c r="F117" i="1"/>
  <c r="G117" i="1" s="1"/>
  <c r="I117" i="1" s="1"/>
  <c r="F118" i="1"/>
  <c r="G118" i="1" s="1"/>
  <c r="I118" i="1" s="1"/>
  <c r="F119" i="1"/>
  <c r="G119" i="1" s="1"/>
  <c r="I119" i="1" s="1"/>
  <c r="F120" i="1"/>
  <c r="G120" i="1" s="1"/>
  <c r="I120" i="1" s="1"/>
  <c r="F122" i="1"/>
  <c r="G122" i="1" s="1"/>
  <c r="I122" i="1" s="1"/>
  <c r="F126" i="1"/>
  <c r="G126" i="1"/>
  <c r="J126" i="1"/>
  <c r="F128" i="1"/>
  <c r="G128" i="1" s="1"/>
  <c r="J128" i="1" s="1"/>
  <c r="F130" i="1"/>
  <c r="G130" i="1" s="1"/>
  <c r="I130" i="1" s="1"/>
  <c r="F16" i="1"/>
  <c r="F17" i="1" s="1"/>
  <c r="C17" i="1"/>
  <c r="Q206" i="1"/>
  <c r="Q203" i="1"/>
  <c r="Q204" i="1"/>
  <c r="Q160" i="1"/>
  <c r="Q168" i="1"/>
  <c r="Q170" i="1"/>
  <c r="Q196" i="1"/>
  <c r="Q195" i="1"/>
  <c r="Q188" i="1"/>
  <c r="Q178" i="1"/>
  <c r="Q177" i="1"/>
  <c r="Q176" i="1"/>
  <c r="Q169" i="1"/>
  <c r="Q184" i="1"/>
  <c r="Q175" i="1"/>
  <c r="Q174" i="1"/>
  <c r="Q179" i="1"/>
  <c r="Q159" i="1"/>
  <c r="Q161" i="1"/>
  <c r="Q165" i="1"/>
  <c r="Q31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G59" i="1"/>
  <c r="I59" i="1" s="1"/>
  <c r="Q59" i="1"/>
  <c r="Q60" i="1"/>
  <c r="Q61" i="1"/>
  <c r="Q62" i="1"/>
  <c r="G63" i="1"/>
  <c r="I63" i="1" s="1"/>
  <c r="Q63" i="1"/>
  <c r="Q64" i="1"/>
  <c r="G65" i="1"/>
  <c r="I65" i="1" s="1"/>
  <c r="Q65" i="1"/>
  <c r="Q66" i="1"/>
  <c r="G67" i="1"/>
  <c r="I67" i="1" s="1"/>
  <c r="Q67" i="1"/>
  <c r="Q68" i="1"/>
  <c r="Q69" i="1"/>
  <c r="Q70" i="1"/>
  <c r="G71" i="1"/>
  <c r="I71" i="1" s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G91" i="1"/>
  <c r="I91" i="1" s="1"/>
  <c r="Q91" i="1"/>
  <c r="Q92" i="1"/>
  <c r="G93" i="1"/>
  <c r="J93" i="1" s="1"/>
  <c r="Q93" i="1"/>
  <c r="Q94" i="1"/>
  <c r="G95" i="1"/>
  <c r="I95" i="1" s="1"/>
  <c r="Q95" i="1"/>
  <c r="Q96" i="1"/>
  <c r="G97" i="1"/>
  <c r="I97" i="1" s="1"/>
  <c r="Q97" i="1"/>
  <c r="Q98" i="1"/>
  <c r="G99" i="1"/>
  <c r="I99" i="1" s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5" i="1"/>
  <c r="Q136" i="1"/>
  <c r="Q140" i="1"/>
  <c r="Q141" i="1"/>
  <c r="Q142" i="1"/>
  <c r="Q143" i="1"/>
  <c r="Q145" i="1"/>
  <c r="Q146" i="1"/>
  <c r="Q149" i="1"/>
  <c r="Q152" i="1"/>
  <c r="Q153" i="1"/>
  <c r="Q155" i="1"/>
  <c r="Q156" i="1"/>
  <c r="Q157" i="1"/>
  <c r="Q162" i="1"/>
  <c r="K166" i="1"/>
  <c r="J168" i="1"/>
  <c r="J237" i="4"/>
  <c r="K229" i="4"/>
  <c r="I218" i="4"/>
  <c r="K213" i="4"/>
  <c r="K202" i="4"/>
  <c r="E24" i="1"/>
  <c r="F24" i="1" s="1"/>
  <c r="G24" i="1" s="1"/>
  <c r="I24" i="1" s="1"/>
  <c r="E28" i="1"/>
  <c r="E183" i="2" s="1"/>
  <c r="E33" i="1"/>
  <c r="G35" i="1"/>
  <c r="I35" i="1" s="1"/>
  <c r="E133" i="1"/>
  <c r="E191" i="2" s="1"/>
  <c r="J137" i="1"/>
  <c r="E139" i="1"/>
  <c r="F139" i="1" s="1"/>
  <c r="G139" i="1" s="1"/>
  <c r="J139" i="1" s="1"/>
  <c r="E150" i="1"/>
  <c r="E199" i="2" s="1"/>
  <c r="F150" i="1"/>
  <c r="G150" i="1" s="1"/>
  <c r="J150" i="1" s="1"/>
  <c r="E163" i="1"/>
  <c r="F163" i="1" s="1"/>
  <c r="G163" i="1" s="1"/>
  <c r="K163" i="1"/>
  <c r="K238" i="4"/>
  <c r="J235" i="4"/>
  <c r="K227" i="4"/>
  <c r="K216" i="4"/>
  <c r="K208" i="4"/>
  <c r="K246" i="4"/>
  <c r="K225" i="4"/>
  <c r="K217" i="4"/>
  <c r="K198" i="4"/>
  <c r="K196" i="4"/>
  <c r="J188" i="4"/>
  <c r="K240" i="4"/>
  <c r="J236" i="4"/>
  <c r="K212" i="4"/>
  <c r="J184" i="4"/>
  <c r="K181" i="4"/>
  <c r="K180" i="4"/>
  <c r="J178" i="4"/>
  <c r="J165" i="4"/>
  <c r="W24" i="3"/>
  <c r="W20" i="3"/>
  <c r="W16" i="3"/>
  <c r="W12" i="3"/>
  <c r="W8" i="3"/>
  <c r="W4" i="3"/>
  <c r="W2" i="4"/>
  <c r="W23" i="4"/>
  <c r="W19" i="4"/>
  <c r="W15" i="4"/>
  <c r="W11" i="4"/>
  <c r="W7" i="4"/>
  <c r="W3" i="4"/>
  <c r="W24" i="4"/>
  <c r="W20" i="4"/>
  <c r="W16" i="4"/>
  <c r="W12" i="4"/>
  <c r="W8" i="4"/>
  <c r="W4" i="4"/>
  <c r="W26" i="3"/>
  <c r="W22" i="3"/>
  <c r="W18" i="3"/>
  <c r="W14" i="3"/>
  <c r="W10" i="3"/>
  <c r="W25" i="4"/>
  <c r="W21" i="4"/>
  <c r="W17" i="4"/>
  <c r="W13" i="4"/>
  <c r="W9" i="4"/>
  <c r="W5" i="4"/>
  <c r="W26" i="4"/>
  <c r="W22" i="4"/>
  <c r="W18" i="4"/>
  <c r="W14" i="4"/>
  <c r="W10" i="4"/>
  <c r="E169" i="2"/>
  <c r="E204" i="2"/>
  <c r="K230" i="1"/>
  <c r="E114" i="2"/>
  <c r="E144" i="2"/>
  <c r="E121" i="2"/>
  <c r="E142" i="2"/>
  <c r="K157" i="3"/>
  <c r="S157" i="3"/>
  <c r="W6" i="3"/>
  <c r="W17" i="3"/>
  <c r="W3" i="3"/>
  <c r="W19" i="3"/>
  <c r="W5" i="3"/>
  <c r="W21" i="3"/>
  <c r="W7" i="3"/>
  <c r="W23" i="3"/>
  <c r="W9" i="3"/>
  <c r="W25" i="3"/>
  <c r="W15" i="3"/>
  <c r="W11" i="3"/>
  <c r="W13" i="3"/>
  <c r="W2" i="3"/>
  <c r="J159" i="4"/>
  <c r="K156" i="3"/>
  <c r="E256" i="1"/>
  <c r="F256" i="1" s="1"/>
  <c r="G256" i="1" s="1"/>
  <c r="K256" i="1" s="1"/>
  <c r="E246" i="1"/>
  <c r="F246" i="1"/>
  <c r="G246" i="1"/>
  <c r="K246" i="1" s="1"/>
  <c r="E238" i="1"/>
  <c r="F238" i="1" s="1"/>
  <c r="G238" i="1" s="1"/>
  <c r="K238" i="1" s="1"/>
  <c r="E260" i="1"/>
  <c r="F260" i="1"/>
  <c r="G260" i="1"/>
  <c r="K260" i="1" s="1"/>
  <c r="E228" i="1"/>
  <c r="F228" i="1" s="1"/>
  <c r="G228" i="1" s="1"/>
  <c r="K228" i="1" s="1"/>
  <c r="E220" i="1"/>
  <c r="E212" i="1"/>
  <c r="F212" i="1" s="1"/>
  <c r="G212" i="1" s="1"/>
  <c r="K212" i="1" s="1"/>
  <c r="E204" i="1"/>
  <c r="F204" i="1" s="1"/>
  <c r="G204" i="1" s="1"/>
  <c r="K204" i="1" s="1"/>
  <c r="E255" i="1"/>
  <c r="F255" i="1" s="1"/>
  <c r="G255" i="1" s="1"/>
  <c r="K255" i="1" s="1"/>
  <c r="E245" i="1"/>
  <c r="F245" i="1" s="1"/>
  <c r="G245" i="1" s="1"/>
  <c r="K245" i="1" s="1"/>
  <c r="E237" i="1"/>
  <c r="F237" i="1" s="1"/>
  <c r="G237" i="1" s="1"/>
  <c r="J237" i="1" s="1"/>
  <c r="E259" i="1"/>
  <c r="F259" i="1" s="1"/>
  <c r="G259" i="1" s="1"/>
  <c r="K259" i="1" s="1"/>
  <c r="E227" i="1"/>
  <c r="F227" i="1" s="1"/>
  <c r="G227" i="1" s="1"/>
  <c r="K227" i="1" s="1"/>
  <c r="E219" i="1"/>
  <c r="F219" i="1" s="1"/>
  <c r="G219" i="1" s="1"/>
  <c r="I219" i="1" s="1"/>
  <c r="E209" i="1"/>
  <c r="F209" i="1" s="1"/>
  <c r="G209" i="1" s="1"/>
  <c r="K209" i="1" s="1"/>
  <c r="E201" i="1"/>
  <c r="F201" i="1" s="1"/>
  <c r="G201" i="1" s="1"/>
  <c r="J201" i="1" s="1"/>
  <c r="E250" i="1"/>
  <c r="F250" i="1" s="1"/>
  <c r="G250" i="1" s="1"/>
  <c r="K250" i="1" s="1"/>
  <c r="E242" i="1"/>
  <c r="F242" i="1" s="1"/>
  <c r="G242" i="1" s="1"/>
  <c r="K242" i="1" s="1"/>
  <c r="E234" i="1"/>
  <c r="E226" i="1"/>
  <c r="F226" i="1" s="1"/>
  <c r="G226" i="1" s="1"/>
  <c r="J226" i="1" s="1"/>
  <c r="E218" i="1"/>
  <c r="E220" i="2" s="1"/>
  <c r="E206" i="1"/>
  <c r="E198" i="1"/>
  <c r="F198" i="1"/>
  <c r="G198" i="1"/>
  <c r="K198" i="1" s="1"/>
  <c r="E257" i="1"/>
  <c r="F257" i="1" s="1"/>
  <c r="G257" i="1" s="1"/>
  <c r="K257" i="1" s="1"/>
  <c r="E247" i="1"/>
  <c r="F247" i="1"/>
  <c r="G247" i="1" s="1"/>
  <c r="K247" i="1" s="1"/>
  <c r="E239" i="1"/>
  <c r="F239" i="1" s="1"/>
  <c r="G239" i="1" s="1"/>
  <c r="K239" i="1" s="1"/>
  <c r="E252" i="1"/>
  <c r="F252" i="1"/>
  <c r="G252" i="1" s="1"/>
  <c r="K252" i="1" s="1"/>
  <c r="E216" i="1"/>
  <c r="F216" i="1" s="1"/>
  <c r="G216" i="1" s="1"/>
  <c r="K216" i="1" s="1"/>
  <c r="E208" i="1"/>
  <c r="F208" i="1"/>
  <c r="G208" i="1" s="1"/>
  <c r="K208" i="1" s="1"/>
  <c r="G202" i="1"/>
  <c r="E200" i="1"/>
  <c r="F200" i="1"/>
  <c r="G200" i="1" s="1"/>
  <c r="K200" i="1" s="1"/>
  <c r="E249" i="1"/>
  <c r="F249" i="1" s="1"/>
  <c r="G249" i="1" s="1"/>
  <c r="K249" i="1" s="1"/>
  <c r="E241" i="1"/>
  <c r="F241" i="1" s="1"/>
  <c r="G241" i="1" s="1"/>
  <c r="K241" i="1" s="1"/>
  <c r="K202" i="1"/>
  <c r="F220" i="1"/>
  <c r="G220" i="1" s="1"/>
  <c r="K220" i="1" s="1"/>
  <c r="E160" i="2"/>
  <c r="F234" i="1"/>
  <c r="G234" i="1" s="1"/>
  <c r="J234" i="1" s="1"/>
  <c r="E172" i="2"/>
  <c r="E159" i="2"/>
  <c r="E175" i="2"/>
  <c r="E151" i="2"/>
  <c r="F206" i="1"/>
  <c r="G206" i="1" s="1"/>
  <c r="K206" i="1" s="1"/>
  <c r="E154" i="2"/>
  <c r="F218" i="1"/>
  <c r="G218" i="1" s="1"/>
  <c r="I218" i="1" s="1"/>
  <c r="E222" i="2"/>
  <c r="K251" i="4"/>
  <c r="K260" i="4"/>
  <c r="K259" i="4"/>
  <c r="K255" i="4"/>
  <c r="K252" i="4"/>
  <c r="C12" i="4"/>
  <c r="C12" i="3"/>
  <c r="C11" i="4"/>
  <c r="C11" i="3"/>
  <c r="S175" i="1" l="1"/>
  <c r="J175" i="1"/>
  <c r="S176" i="1"/>
  <c r="K176" i="1"/>
  <c r="S160" i="1"/>
  <c r="J160" i="1"/>
  <c r="F205" i="1"/>
  <c r="G205" i="1" s="1"/>
  <c r="K205" i="1" s="1"/>
  <c r="E214" i="2"/>
  <c r="E195" i="2"/>
  <c r="E19" i="2"/>
  <c r="E41" i="2"/>
  <c r="E54" i="2"/>
  <c r="E56" i="2"/>
  <c r="E69" i="2"/>
  <c r="E74" i="2"/>
  <c r="E76" i="2"/>
  <c r="E78" i="2"/>
  <c r="E80" i="2"/>
  <c r="E22" i="1"/>
  <c r="E25" i="1"/>
  <c r="E29" i="1"/>
  <c r="E144" i="1"/>
  <c r="E151" i="1"/>
  <c r="E221" i="1"/>
  <c r="E199" i="1"/>
  <c r="F199" i="1" s="1"/>
  <c r="G199" i="1" s="1"/>
  <c r="K199" i="1" s="1"/>
  <c r="E248" i="1"/>
  <c r="F248" i="1" s="1"/>
  <c r="G248" i="1" s="1"/>
  <c r="K248" i="1" s="1"/>
  <c r="E253" i="1"/>
  <c r="F253" i="1" s="1"/>
  <c r="G253" i="1" s="1"/>
  <c r="K253" i="1" s="1"/>
  <c r="E128" i="2"/>
  <c r="E162" i="2"/>
  <c r="S177" i="1"/>
  <c r="E13" i="2"/>
  <c r="E15" i="2"/>
  <c r="E17" i="2"/>
  <c r="E33" i="2"/>
  <c r="E35" i="2"/>
  <c r="E37" i="2"/>
  <c r="E153" i="2"/>
  <c r="K161" i="1"/>
  <c r="F55" i="1"/>
  <c r="G55" i="1" s="1"/>
  <c r="I55" i="1" s="1"/>
  <c r="F45" i="1"/>
  <c r="G45" i="1" s="1"/>
  <c r="I45" i="1" s="1"/>
  <c r="F187" i="1"/>
  <c r="G187" i="1" s="1"/>
  <c r="K187" i="1" s="1"/>
  <c r="E176" i="2"/>
  <c r="E244" i="1"/>
  <c r="F244" i="1" s="1"/>
  <c r="G244" i="1" s="1"/>
  <c r="K244" i="1" s="1"/>
  <c r="E266" i="1"/>
  <c r="F266" i="1" s="1"/>
  <c r="G266" i="1" s="1"/>
  <c r="E39" i="2"/>
  <c r="E109" i="2"/>
  <c r="E123" i="2"/>
  <c r="E158" i="2"/>
  <c r="E113" i="2"/>
  <c r="E174" i="2"/>
  <c r="S156" i="1"/>
  <c r="F124" i="1"/>
  <c r="G124" i="1" s="1"/>
  <c r="J124" i="1" s="1"/>
  <c r="F116" i="1"/>
  <c r="G116" i="1" s="1"/>
  <c r="I116" i="1" s="1"/>
  <c r="F96" i="1"/>
  <c r="G96" i="1" s="1"/>
  <c r="I96" i="1" s="1"/>
  <c r="F37" i="1"/>
  <c r="G37" i="1" s="1"/>
  <c r="I37" i="1" s="1"/>
  <c r="F192" i="1"/>
  <c r="G192" i="1" s="1"/>
  <c r="K192" i="1" s="1"/>
  <c r="E188" i="2"/>
  <c r="E40" i="2"/>
  <c r="E42" i="2"/>
  <c r="E44" i="2"/>
  <c r="E46" i="2"/>
  <c r="E48" i="2"/>
  <c r="E26" i="1"/>
  <c r="E30" i="1"/>
  <c r="E147" i="1"/>
  <c r="E154" i="1"/>
  <c r="E173" i="1"/>
  <c r="F173" i="1" s="1"/>
  <c r="G173" i="1" s="1"/>
  <c r="E169" i="1"/>
  <c r="E225" i="1"/>
  <c r="E217" i="1"/>
  <c r="F217" i="1" s="1"/>
  <c r="G217" i="1" s="1"/>
  <c r="K217" i="1" s="1"/>
  <c r="E210" i="1"/>
  <c r="E258" i="1"/>
  <c r="F258" i="1" s="1"/>
  <c r="G258" i="1" s="1"/>
  <c r="K258" i="1" s="1"/>
  <c r="E263" i="1"/>
  <c r="F263" i="1" s="1"/>
  <c r="G263" i="1" s="1"/>
  <c r="K263" i="1" s="1"/>
  <c r="E170" i="2"/>
  <c r="E132" i="1"/>
  <c r="E186" i="1"/>
  <c r="E167" i="1"/>
  <c r="F167" i="1" s="1"/>
  <c r="G167" i="1" s="1"/>
  <c r="E215" i="1"/>
  <c r="E207" i="1"/>
  <c r="F207" i="1" s="1"/>
  <c r="G207" i="1" s="1"/>
  <c r="K207" i="1" s="1"/>
  <c r="E261" i="1"/>
  <c r="F261" i="1" s="1"/>
  <c r="G261" i="1" s="1"/>
  <c r="K261" i="1" s="1"/>
  <c r="E243" i="1"/>
  <c r="F243" i="1" s="1"/>
  <c r="G243" i="1" s="1"/>
  <c r="K243" i="1" s="1"/>
  <c r="E265" i="1"/>
  <c r="F265" i="1" s="1"/>
  <c r="G265" i="1" s="1"/>
  <c r="F184" i="1"/>
  <c r="G184" i="1" s="1"/>
  <c r="F157" i="1"/>
  <c r="G157" i="1" s="1"/>
  <c r="E167" i="2"/>
  <c r="J165" i="1"/>
  <c r="F114" i="1"/>
  <c r="G114" i="1" s="1"/>
  <c r="I114" i="1" s="1"/>
  <c r="F181" i="1"/>
  <c r="G181" i="1" s="1"/>
  <c r="K181" i="1" s="1"/>
  <c r="E14" i="2"/>
  <c r="E16" i="2"/>
  <c r="E205" i="2"/>
  <c r="E173" i="2"/>
  <c r="E23" i="1"/>
  <c r="E32" i="1"/>
  <c r="E138" i="1"/>
  <c r="E158" i="1"/>
  <c r="E233" i="1"/>
  <c r="E224" i="1"/>
  <c r="E262" i="1"/>
  <c r="F262" i="1" s="1"/>
  <c r="G262" i="1" s="1"/>
  <c r="K262" i="1" s="1"/>
  <c r="F107" i="1"/>
  <c r="G107" i="1" s="1"/>
  <c r="I107" i="1" s="1"/>
  <c r="F28" i="1"/>
  <c r="G28" i="1" s="1"/>
  <c r="I28" i="1" s="1"/>
  <c r="S174" i="1"/>
  <c r="E27" i="1"/>
  <c r="E148" i="1"/>
  <c r="E196" i="1"/>
  <c r="E232" i="1"/>
  <c r="E223" i="1"/>
  <c r="E214" i="1"/>
  <c r="E254" i="1"/>
  <c r="F254" i="1" s="1"/>
  <c r="G254" i="1" s="1"/>
  <c r="K254" i="1" s="1"/>
  <c r="E240" i="1"/>
  <c r="F240" i="1" s="1"/>
  <c r="G240" i="1" s="1"/>
  <c r="K240" i="1" s="1"/>
  <c r="J171" i="4"/>
  <c r="S171" i="4"/>
  <c r="S157" i="4"/>
  <c r="K157" i="4"/>
  <c r="S167" i="4"/>
  <c r="K167" i="4"/>
  <c r="K161" i="4"/>
  <c r="S173" i="4"/>
  <c r="J170" i="4"/>
  <c r="S179" i="4"/>
  <c r="K182" i="4"/>
  <c r="S182" i="4"/>
  <c r="S168" i="4"/>
  <c r="J168" i="4"/>
  <c r="K166" i="4"/>
  <c r="J175" i="4"/>
  <c r="S175" i="4"/>
  <c r="K169" i="4"/>
  <c r="S169" i="4"/>
  <c r="S174" i="4"/>
  <c r="J174" i="4"/>
  <c r="K156" i="4"/>
  <c r="S156" i="4"/>
  <c r="S155" i="4"/>
  <c r="K172" i="4"/>
  <c r="S160" i="4"/>
  <c r="J160" i="4"/>
  <c r="S183" i="4"/>
  <c r="K183" i="4"/>
  <c r="K177" i="4"/>
  <c r="S177" i="4"/>
  <c r="K176" i="4"/>
  <c r="O263" i="4"/>
  <c r="S263" i="4" s="1"/>
  <c r="O265" i="4"/>
  <c r="S265" i="4" s="1"/>
  <c r="O264" i="4"/>
  <c r="S264" i="4" s="1"/>
  <c r="K264" i="4"/>
  <c r="K263" i="4"/>
  <c r="K265" i="4"/>
  <c r="O262" i="4"/>
  <c r="S262" i="4" s="1"/>
  <c r="K262" i="4"/>
  <c r="S181" i="1"/>
  <c r="J170" i="1"/>
  <c r="S170" i="1"/>
  <c r="J159" i="1"/>
  <c r="S159" i="1"/>
  <c r="S179" i="1"/>
  <c r="K179" i="1"/>
  <c r="E73" i="2"/>
  <c r="F98" i="1"/>
  <c r="G98" i="1" s="1"/>
  <c r="I98" i="1" s="1"/>
  <c r="F127" i="1"/>
  <c r="G127" i="1" s="1"/>
  <c r="J127" i="1" s="1"/>
  <c r="E102" i="2"/>
  <c r="E166" i="2"/>
  <c r="F133" i="1"/>
  <c r="G133" i="1" s="1"/>
  <c r="J133" i="1" s="1"/>
  <c r="S172" i="1"/>
  <c r="F83" i="1"/>
  <c r="G83" i="1" s="1"/>
  <c r="I83" i="1" s="1"/>
  <c r="F75" i="1"/>
  <c r="G75" i="1" s="1"/>
  <c r="I75" i="1" s="1"/>
  <c r="S183" i="1"/>
  <c r="E18" i="2"/>
  <c r="E26" i="2"/>
  <c r="E28" i="2"/>
  <c r="E32" i="2"/>
  <c r="E38" i="2"/>
  <c r="E65" i="2"/>
  <c r="F90" i="1"/>
  <c r="G90" i="1" s="1"/>
  <c r="I90" i="1" s="1"/>
  <c r="F182" i="1"/>
  <c r="G182" i="1" s="1"/>
  <c r="E138" i="2"/>
  <c r="F193" i="1"/>
  <c r="G193" i="1" s="1"/>
  <c r="K193" i="1" s="1"/>
  <c r="E147" i="2"/>
  <c r="E152" i="2"/>
  <c r="F125" i="1"/>
  <c r="G125" i="1" s="1"/>
  <c r="J125" i="1" s="1"/>
  <c r="E100" i="2"/>
  <c r="F141" i="1"/>
  <c r="G141" i="1" s="1"/>
  <c r="I141" i="1" s="1"/>
  <c r="E110" i="2"/>
  <c r="F180" i="1"/>
  <c r="G180" i="1" s="1"/>
  <c r="E136" i="2"/>
  <c r="E171" i="2"/>
  <c r="F233" i="1"/>
  <c r="G233" i="1" s="1"/>
  <c r="F106" i="1"/>
  <c r="G106" i="1" s="1"/>
  <c r="I106" i="1" s="1"/>
  <c r="F121" i="1"/>
  <c r="G121" i="1" s="1"/>
  <c r="I121" i="1" s="1"/>
  <c r="F36" i="1"/>
  <c r="G36" i="1" s="1"/>
  <c r="I36" i="1" s="1"/>
  <c r="E43" i="2"/>
  <c r="F68" i="1"/>
  <c r="G68" i="1" s="1"/>
  <c r="I68" i="1" s="1"/>
  <c r="F123" i="1"/>
  <c r="G123" i="1" s="1"/>
  <c r="I123" i="1" s="1"/>
  <c r="E98" i="2"/>
  <c r="F131" i="1"/>
  <c r="G131" i="1" s="1"/>
  <c r="I131" i="1" s="1"/>
  <c r="E106" i="2"/>
  <c r="E207" i="2"/>
  <c r="F185" i="1"/>
  <c r="G185" i="1" s="1"/>
  <c r="K185" i="1" s="1"/>
  <c r="S155" i="1"/>
  <c r="E179" i="2"/>
  <c r="F33" i="1"/>
  <c r="G33" i="1" s="1"/>
  <c r="I33" i="1" s="1"/>
  <c r="E187" i="2"/>
  <c r="E70" i="2"/>
  <c r="E72" i="2"/>
  <c r="F178" i="1"/>
  <c r="G178" i="1" s="1"/>
  <c r="E134" i="2"/>
  <c r="F129" i="1"/>
  <c r="G129" i="1" s="1"/>
  <c r="I129" i="1" s="1"/>
  <c r="E104" i="2"/>
  <c r="F100" i="1"/>
  <c r="G100" i="1" s="1"/>
  <c r="I100" i="1" s="1"/>
  <c r="E75" i="2"/>
  <c r="J171" i="1"/>
  <c r="K264" i="1"/>
  <c r="K265" i="1"/>
  <c r="K266" i="1"/>
  <c r="O255" i="3"/>
  <c r="S255" i="3" s="1"/>
  <c r="O257" i="3"/>
  <c r="S257" i="3" s="1"/>
  <c r="O236" i="3"/>
  <c r="S236" i="3" s="1"/>
  <c r="O219" i="3"/>
  <c r="S219" i="3" s="1"/>
  <c r="O231" i="3"/>
  <c r="S231" i="3" s="1"/>
  <c r="O223" i="3"/>
  <c r="S223" i="3" s="1"/>
  <c r="O195" i="3"/>
  <c r="S195" i="3" s="1"/>
  <c r="O217" i="3"/>
  <c r="S217" i="3" s="1"/>
  <c r="O196" i="3"/>
  <c r="S196" i="3" s="1"/>
  <c r="O210" i="3"/>
  <c r="S210" i="3" s="1"/>
  <c r="O248" i="3"/>
  <c r="S248" i="3" s="1"/>
  <c r="O205" i="3"/>
  <c r="O199" i="3"/>
  <c r="S199" i="3" s="1"/>
  <c r="O207" i="3"/>
  <c r="S207" i="3" s="1"/>
  <c r="O241" i="3"/>
  <c r="S241" i="3" s="1"/>
  <c r="O198" i="3"/>
  <c r="S198" i="3" s="1"/>
  <c r="O235" i="3"/>
  <c r="S235" i="3" s="1"/>
  <c r="O211" i="3"/>
  <c r="O197" i="3"/>
  <c r="S197" i="3" s="1"/>
  <c r="O250" i="3"/>
  <c r="S250" i="3" s="1"/>
  <c r="O252" i="3"/>
  <c r="S252" i="3" s="1"/>
  <c r="O191" i="3"/>
  <c r="S191" i="3" s="1"/>
  <c r="O204" i="3"/>
  <c r="S204" i="3" s="1"/>
  <c r="O240" i="3"/>
  <c r="S240" i="3" s="1"/>
  <c r="O232" i="3"/>
  <c r="S232" i="3" s="1"/>
  <c r="O188" i="3"/>
  <c r="S188" i="3" s="1"/>
  <c r="O220" i="3"/>
  <c r="S220" i="3" s="1"/>
  <c r="O238" i="3"/>
  <c r="S238" i="3" s="1"/>
  <c r="O230" i="3"/>
  <c r="S230" i="3" s="1"/>
  <c r="C15" i="3"/>
  <c r="O187" i="3"/>
  <c r="S187" i="3" s="1"/>
  <c r="O233" i="3"/>
  <c r="S233" i="3" s="1"/>
  <c r="O224" i="3"/>
  <c r="S224" i="3" s="1"/>
  <c r="O194" i="3"/>
  <c r="S194" i="3" s="1"/>
  <c r="O243" i="3"/>
  <c r="S243" i="3" s="1"/>
  <c r="O234" i="3"/>
  <c r="S234" i="3" s="1"/>
  <c r="O221" i="3"/>
  <c r="S221" i="3" s="1"/>
  <c r="O245" i="3"/>
  <c r="S245" i="3" s="1"/>
  <c r="O218" i="3"/>
  <c r="S218" i="3" s="1"/>
  <c r="O228" i="3"/>
  <c r="S228" i="3" s="1"/>
  <c r="O251" i="3"/>
  <c r="S251" i="3" s="1"/>
  <c r="O253" i="3"/>
  <c r="S253" i="3" s="1"/>
  <c r="O208" i="3"/>
  <c r="S208" i="3" s="1"/>
  <c r="O249" i="3"/>
  <c r="S249" i="3" s="1"/>
  <c r="O206" i="3"/>
  <c r="S206" i="3" s="1"/>
  <c r="O254" i="3"/>
  <c r="S254" i="3" s="1"/>
  <c r="O256" i="3"/>
  <c r="S256" i="3" s="1"/>
  <c r="O201" i="3"/>
  <c r="S201" i="3" s="1"/>
  <c r="O212" i="3"/>
  <c r="S212" i="3" s="1"/>
  <c r="O237" i="3"/>
  <c r="S237" i="3" s="1"/>
  <c r="O193" i="3"/>
  <c r="S193" i="3" s="1"/>
  <c r="O247" i="3"/>
  <c r="S247" i="3" s="1"/>
  <c r="O239" i="3"/>
  <c r="S239" i="3" s="1"/>
  <c r="O213" i="3"/>
  <c r="S213" i="3" s="1"/>
  <c r="O222" i="3"/>
  <c r="S222" i="3" s="1"/>
  <c r="O202" i="3"/>
  <c r="S202" i="3" s="1"/>
  <c r="O190" i="3"/>
  <c r="S190" i="3" s="1"/>
  <c r="O189" i="3"/>
  <c r="S189" i="3" s="1"/>
  <c r="O225" i="3"/>
  <c r="S225" i="3" s="1"/>
  <c r="O192" i="3"/>
  <c r="S192" i="3" s="1"/>
  <c r="O229" i="3"/>
  <c r="S229" i="3" s="1"/>
  <c r="O244" i="3"/>
  <c r="S244" i="3" s="1"/>
  <c r="O226" i="3"/>
  <c r="S226" i="3" s="1"/>
  <c r="O214" i="3"/>
  <c r="S214" i="3" s="1"/>
  <c r="O215" i="3"/>
  <c r="S215" i="3" s="1"/>
  <c r="O200" i="3"/>
  <c r="S200" i="3" s="1"/>
  <c r="O203" i="3"/>
  <c r="S203" i="3" s="1"/>
  <c r="O216" i="3"/>
  <c r="S216" i="3" s="1"/>
  <c r="O209" i="3"/>
  <c r="S209" i="3" s="1"/>
  <c r="O227" i="3"/>
  <c r="S227" i="3" s="1"/>
  <c r="O242" i="3"/>
  <c r="S242" i="3" s="1"/>
  <c r="O246" i="3"/>
  <c r="S246" i="3" s="1"/>
  <c r="O250" i="4"/>
  <c r="S250" i="4" s="1"/>
  <c r="O248" i="4"/>
  <c r="S248" i="4" s="1"/>
  <c r="O201" i="4"/>
  <c r="S201" i="4" s="1"/>
  <c r="O225" i="4"/>
  <c r="S225" i="4" s="1"/>
  <c r="O215" i="4"/>
  <c r="S215" i="4" s="1"/>
  <c r="O191" i="4"/>
  <c r="S191" i="4" s="1"/>
  <c r="O192" i="4"/>
  <c r="S192" i="4" s="1"/>
  <c r="O198" i="4"/>
  <c r="S198" i="4" s="1"/>
  <c r="O208" i="4"/>
  <c r="S208" i="4" s="1"/>
  <c r="O220" i="4"/>
  <c r="S220" i="4" s="1"/>
  <c r="O243" i="4"/>
  <c r="S243" i="4" s="1"/>
  <c r="O204" i="4"/>
  <c r="S204" i="4" s="1"/>
  <c r="O252" i="4"/>
  <c r="S252" i="4" s="1"/>
  <c r="O253" i="4"/>
  <c r="S253" i="4" s="1"/>
  <c r="O219" i="4"/>
  <c r="S219" i="4" s="1"/>
  <c r="O207" i="4"/>
  <c r="S207" i="4" s="1"/>
  <c r="O229" i="4"/>
  <c r="S229" i="4" s="1"/>
  <c r="O247" i="4"/>
  <c r="S247" i="4" s="1"/>
  <c r="O190" i="4"/>
  <c r="S190" i="4" s="1"/>
  <c r="O258" i="4"/>
  <c r="S258" i="4" s="1"/>
  <c r="O256" i="4"/>
  <c r="S256" i="4" s="1"/>
  <c r="O218" i="4"/>
  <c r="S218" i="4" s="1"/>
  <c r="O236" i="4"/>
  <c r="S236" i="4" s="1"/>
  <c r="O233" i="4"/>
  <c r="S233" i="4" s="1"/>
  <c r="O241" i="4"/>
  <c r="S241" i="4" s="1"/>
  <c r="O223" i="4"/>
  <c r="S223" i="4" s="1"/>
  <c r="O244" i="4"/>
  <c r="S244" i="4" s="1"/>
  <c r="O232" i="4"/>
  <c r="S232" i="4" s="1"/>
  <c r="O245" i="4"/>
  <c r="S245" i="4" s="1"/>
  <c r="O203" i="4"/>
  <c r="S203" i="4" s="1"/>
  <c r="O228" i="4"/>
  <c r="S228" i="4" s="1"/>
  <c r="O205" i="4"/>
  <c r="O260" i="4"/>
  <c r="S260" i="4" s="1"/>
  <c r="O261" i="4"/>
  <c r="S261" i="4" s="1"/>
  <c r="O238" i="4"/>
  <c r="S238" i="4" s="1"/>
  <c r="O237" i="4"/>
  <c r="S237" i="4" s="1"/>
  <c r="O209" i="4"/>
  <c r="S209" i="4" s="1"/>
  <c r="O222" i="4"/>
  <c r="S222" i="4" s="1"/>
  <c r="O234" i="4"/>
  <c r="S234" i="4" s="1"/>
  <c r="O235" i="4"/>
  <c r="S235" i="4" s="1"/>
  <c r="O199" i="4"/>
  <c r="S199" i="4" s="1"/>
  <c r="O239" i="4"/>
  <c r="S239" i="4" s="1"/>
  <c r="O187" i="4"/>
  <c r="S187" i="4" s="1"/>
  <c r="O246" i="4"/>
  <c r="S246" i="4" s="1"/>
  <c r="O221" i="4"/>
  <c r="S221" i="4" s="1"/>
  <c r="O193" i="4"/>
  <c r="S193" i="4" s="1"/>
  <c r="O194" i="4"/>
  <c r="S194" i="4" s="1"/>
  <c r="O251" i="4"/>
  <c r="S251" i="4" s="1"/>
  <c r="O249" i="4"/>
  <c r="S249" i="4" s="1"/>
  <c r="O200" i="4"/>
  <c r="S200" i="4" s="1"/>
  <c r="O206" i="4"/>
  <c r="S206" i="4" s="1"/>
  <c r="O214" i="4"/>
  <c r="S214" i="4" s="1"/>
  <c r="O231" i="4"/>
  <c r="S231" i="4" s="1"/>
  <c r="O188" i="4"/>
  <c r="S188" i="4" s="1"/>
  <c r="O211" i="4"/>
  <c r="O213" i="4"/>
  <c r="S213" i="4" s="1"/>
  <c r="O212" i="4"/>
  <c r="S212" i="4" s="1"/>
  <c r="O240" i="4"/>
  <c r="S240" i="4" s="1"/>
  <c r="O226" i="4"/>
  <c r="S226" i="4" s="1"/>
  <c r="O259" i="4"/>
  <c r="S259" i="4" s="1"/>
  <c r="O230" i="4"/>
  <c r="S230" i="4" s="1"/>
  <c r="O196" i="4"/>
  <c r="S196" i="4" s="1"/>
  <c r="O195" i="4"/>
  <c r="S195" i="4" s="1"/>
  <c r="O216" i="4"/>
  <c r="S216" i="4" s="1"/>
  <c r="O242" i="4"/>
  <c r="S242" i="4" s="1"/>
  <c r="O202" i="4"/>
  <c r="S202" i="4" s="1"/>
  <c r="C15" i="4"/>
  <c r="O255" i="4"/>
  <c r="S255" i="4" s="1"/>
  <c r="O197" i="4"/>
  <c r="S197" i="4" s="1"/>
  <c r="O217" i="4"/>
  <c r="S217" i="4" s="1"/>
  <c r="O210" i="4"/>
  <c r="S210" i="4" s="1"/>
  <c r="O224" i="4"/>
  <c r="S224" i="4" s="1"/>
  <c r="O254" i="4"/>
  <c r="S254" i="4" s="1"/>
  <c r="O257" i="4"/>
  <c r="S257" i="4" s="1"/>
  <c r="O227" i="4"/>
  <c r="S227" i="4" s="1"/>
  <c r="O189" i="4"/>
  <c r="S189" i="4" s="1"/>
  <c r="C16" i="3"/>
  <c r="D18" i="3" s="1"/>
  <c r="C16" i="4"/>
  <c r="D18" i="4" s="1"/>
  <c r="F148" i="1" l="1"/>
  <c r="G148" i="1" s="1"/>
  <c r="J148" i="1" s="1"/>
  <c r="E198" i="2"/>
  <c r="F158" i="1"/>
  <c r="G158" i="1" s="1"/>
  <c r="I158" i="1" s="1"/>
  <c r="E203" i="2"/>
  <c r="F30" i="1"/>
  <c r="G30" i="1" s="1"/>
  <c r="I30" i="1" s="1"/>
  <c r="E185" i="2"/>
  <c r="E161" i="2"/>
  <c r="F221" i="1"/>
  <c r="G221" i="1" s="1"/>
  <c r="K221" i="1" s="1"/>
  <c r="F27" i="1"/>
  <c r="G27" i="1" s="1"/>
  <c r="I27" i="1" s="1"/>
  <c r="E182" i="2"/>
  <c r="F138" i="1"/>
  <c r="G138" i="1" s="1"/>
  <c r="J138" i="1" s="1"/>
  <c r="E194" i="2"/>
  <c r="F210" i="1"/>
  <c r="G210" i="1" s="1"/>
  <c r="J210" i="1" s="1"/>
  <c r="E155" i="2"/>
  <c r="F26" i="1"/>
  <c r="G26" i="1" s="1"/>
  <c r="I26" i="1" s="1"/>
  <c r="E181" i="2"/>
  <c r="F151" i="1"/>
  <c r="G151" i="1" s="1"/>
  <c r="J151" i="1" s="1"/>
  <c r="E200" i="2"/>
  <c r="F32" i="1"/>
  <c r="G32" i="1" s="1"/>
  <c r="I32" i="1" s="1"/>
  <c r="E186" i="2"/>
  <c r="F215" i="1"/>
  <c r="G215" i="1" s="1"/>
  <c r="K215" i="1" s="1"/>
  <c r="E157" i="2"/>
  <c r="E196" i="2"/>
  <c r="F144" i="1"/>
  <c r="G144" i="1" s="1"/>
  <c r="J144" i="1" s="1"/>
  <c r="F23" i="1"/>
  <c r="G23" i="1" s="1"/>
  <c r="I23" i="1" s="1"/>
  <c r="E178" i="2"/>
  <c r="S167" i="1"/>
  <c r="K167" i="1"/>
  <c r="F225" i="1"/>
  <c r="G225" i="1" s="1"/>
  <c r="K225" i="1" s="1"/>
  <c r="E165" i="2"/>
  <c r="F29" i="1"/>
  <c r="G29" i="1" s="1"/>
  <c r="I29" i="1" s="1"/>
  <c r="E184" i="2"/>
  <c r="F214" i="1"/>
  <c r="G214" i="1" s="1"/>
  <c r="J214" i="1" s="1"/>
  <c r="E156" i="2"/>
  <c r="S157" i="1"/>
  <c r="K157" i="1"/>
  <c r="F186" i="1"/>
  <c r="G186" i="1" s="1"/>
  <c r="K186" i="1" s="1"/>
  <c r="E208" i="2"/>
  <c r="F169" i="1"/>
  <c r="G169" i="1" s="1"/>
  <c r="E127" i="2"/>
  <c r="E180" i="2"/>
  <c r="F25" i="1"/>
  <c r="G25" i="1" s="1"/>
  <c r="I25" i="1" s="1"/>
  <c r="F223" i="1"/>
  <c r="G223" i="1" s="1"/>
  <c r="K223" i="1" s="1"/>
  <c r="E163" i="2"/>
  <c r="S184" i="1"/>
  <c r="J184" i="1"/>
  <c r="F132" i="1"/>
  <c r="G132" i="1" s="1"/>
  <c r="J132" i="1" s="1"/>
  <c r="E190" i="2"/>
  <c r="S173" i="1"/>
  <c r="K173" i="1"/>
  <c r="F22" i="1"/>
  <c r="G22" i="1" s="1"/>
  <c r="I22" i="1" s="1"/>
  <c r="E177" i="2"/>
  <c r="F232" i="1"/>
  <c r="G232" i="1" s="1"/>
  <c r="E221" i="2"/>
  <c r="F224" i="1"/>
  <c r="G224" i="1" s="1"/>
  <c r="K224" i="1" s="1"/>
  <c r="E164" i="2"/>
  <c r="F154" i="1"/>
  <c r="G154" i="1" s="1"/>
  <c r="K154" i="1" s="1"/>
  <c r="E201" i="2"/>
  <c r="F196" i="1"/>
  <c r="G196" i="1" s="1"/>
  <c r="K196" i="1" s="1"/>
  <c r="E150" i="2"/>
  <c r="F147" i="1"/>
  <c r="G147" i="1" s="1"/>
  <c r="J147" i="1" s="1"/>
  <c r="E197" i="2"/>
  <c r="J178" i="1"/>
  <c r="S178" i="1"/>
  <c r="K233" i="1"/>
  <c r="S180" i="1"/>
  <c r="K180" i="1"/>
  <c r="K182" i="1"/>
  <c r="S182" i="1"/>
  <c r="C18" i="3"/>
  <c r="F18" i="3"/>
  <c r="F19" i="3" s="1"/>
  <c r="C18" i="4"/>
  <c r="F18" i="4"/>
  <c r="F19" i="4" s="1"/>
  <c r="C11" i="1"/>
  <c r="C12" i="1"/>
  <c r="C16" i="1" l="1"/>
  <c r="D18" i="1" s="1"/>
  <c r="O224" i="1"/>
  <c r="S224" i="1" s="1"/>
  <c r="O238" i="1"/>
  <c r="S238" i="1" s="1"/>
  <c r="O219" i="1"/>
  <c r="S219" i="1" s="1"/>
  <c r="O198" i="1"/>
  <c r="S198" i="1" s="1"/>
  <c r="O220" i="1"/>
  <c r="S220" i="1" s="1"/>
  <c r="O248" i="1"/>
  <c r="S248" i="1" s="1"/>
  <c r="O222" i="1"/>
  <c r="S222" i="1" s="1"/>
  <c r="O216" i="1"/>
  <c r="S216" i="1" s="1"/>
  <c r="O235" i="1"/>
  <c r="S235" i="1" s="1"/>
  <c r="O247" i="1"/>
  <c r="S247" i="1" s="1"/>
  <c r="O209" i="1"/>
  <c r="S209" i="1" s="1"/>
  <c r="O195" i="1"/>
  <c r="S195" i="1" s="1"/>
  <c r="O259" i="1"/>
  <c r="S259" i="1" s="1"/>
  <c r="O226" i="1"/>
  <c r="S226" i="1" s="1"/>
  <c r="O249" i="1"/>
  <c r="S249" i="1" s="1"/>
  <c r="O215" i="1"/>
  <c r="S215" i="1" s="1"/>
  <c r="O207" i="1"/>
  <c r="S207" i="1" s="1"/>
  <c r="O233" i="1"/>
  <c r="S233" i="1" s="1"/>
  <c r="O245" i="1"/>
  <c r="S245" i="1" s="1"/>
  <c r="O227" i="1"/>
  <c r="S227" i="1" s="1"/>
  <c r="O252" i="1"/>
  <c r="S252" i="1" s="1"/>
  <c r="O236" i="1"/>
  <c r="S236" i="1" s="1"/>
  <c r="O190" i="1"/>
  <c r="S190" i="1" s="1"/>
  <c r="O250" i="1"/>
  <c r="S250" i="1" s="1"/>
  <c r="O254" i="1"/>
  <c r="S254" i="1" s="1"/>
  <c r="O196" i="1"/>
  <c r="S196" i="1" s="1"/>
  <c r="O243" i="1"/>
  <c r="S243" i="1" s="1"/>
  <c r="O225" i="1"/>
  <c r="S225" i="1" s="1"/>
  <c r="O187" i="1"/>
  <c r="S187" i="1" s="1"/>
  <c r="O192" i="1"/>
  <c r="S192" i="1" s="1"/>
  <c r="O218" i="1"/>
  <c r="S218" i="1" s="1"/>
  <c r="O205" i="1"/>
  <c r="O263" i="1"/>
  <c r="S263" i="1" s="1"/>
  <c r="O241" i="1"/>
  <c r="S241" i="1" s="1"/>
  <c r="O242" i="1"/>
  <c r="S242" i="1" s="1"/>
  <c r="O257" i="1"/>
  <c r="S257" i="1" s="1"/>
  <c r="O200" i="1"/>
  <c r="S200" i="1" s="1"/>
  <c r="O194" i="1"/>
  <c r="S194" i="1" s="1"/>
  <c r="O217" i="1"/>
  <c r="S217" i="1" s="1"/>
  <c r="O240" i="1"/>
  <c r="S240" i="1" s="1"/>
  <c r="O221" i="1"/>
  <c r="S221" i="1" s="1"/>
  <c r="O234" i="1"/>
  <c r="S234" i="1" s="1"/>
  <c r="C15" i="1"/>
  <c r="C18" i="1" s="1"/>
  <c r="O266" i="1"/>
  <c r="S266" i="1" s="1"/>
  <c r="O230" i="1"/>
  <c r="S230" i="1" s="1"/>
  <c r="O210" i="1"/>
  <c r="S210" i="1" s="1"/>
  <c r="O203" i="1"/>
  <c r="S203" i="1" s="1"/>
  <c r="O264" i="1"/>
  <c r="S264" i="1" s="1"/>
  <c r="O251" i="1"/>
  <c r="S251" i="1" s="1"/>
  <c r="O246" i="1"/>
  <c r="S246" i="1" s="1"/>
  <c r="O213" i="1"/>
  <c r="S213" i="1" s="1"/>
  <c r="O232" i="1"/>
  <c r="S232" i="1" s="1"/>
  <c r="O193" i="1"/>
  <c r="S193" i="1" s="1"/>
  <c r="O199" i="1"/>
  <c r="S199" i="1" s="1"/>
  <c r="O214" i="1"/>
  <c r="S214" i="1" s="1"/>
  <c r="O202" i="1"/>
  <c r="S202" i="1" s="1"/>
  <c r="O228" i="1"/>
  <c r="S228" i="1" s="1"/>
  <c r="O258" i="1"/>
  <c r="S258" i="1" s="1"/>
  <c r="O189" i="1"/>
  <c r="S189" i="1" s="1"/>
  <c r="O253" i="1"/>
  <c r="S253" i="1" s="1"/>
  <c r="O191" i="1"/>
  <c r="S191" i="1" s="1"/>
  <c r="O223" i="1"/>
  <c r="S223" i="1" s="1"/>
  <c r="O231" i="1"/>
  <c r="S231" i="1" s="1"/>
  <c r="O206" i="1"/>
  <c r="S206" i="1" s="1"/>
  <c r="O229" i="1"/>
  <c r="S229" i="1" s="1"/>
  <c r="O197" i="1"/>
  <c r="S197" i="1" s="1"/>
  <c r="O260" i="1"/>
  <c r="S260" i="1" s="1"/>
  <c r="O262" i="1"/>
  <c r="S262" i="1" s="1"/>
  <c r="O208" i="1"/>
  <c r="S208" i="1" s="1"/>
  <c r="O201" i="1"/>
  <c r="S201" i="1" s="1"/>
  <c r="O256" i="1"/>
  <c r="S256" i="1" s="1"/>
  <c r="O204" i="1"/>
  <c r="S204" i="1" s="1"/>
  <c r="O237" i="1"/>
  <c r="S237" i="1" s="1"/>
  <c r="O261" i="1"/>
  <c r="S261" i="1" s="1"/>
  <c r="O212" i="1"/>
  <c r="S212" i="1" s="1"/>
  <c r="O211" i="1"/>
  <c r="O265" i="1"/>
  <c r="S265" i="1" s="1"/>
  <c r="O188" i="1"/>
  <c r="S188" i="1" s="1"/>
  <c r="O239" i="1"/>
  <c r="S239" i="1" s="1"/>
  <c r="O255" i="1"/>
  <c r="S255" i="1" s="1"/>
  <c r="O244" i="1"/>
  <c r="S244" i="1" s="1"/>
  <c r="K232" i="1"/>
  <c r="K169" i="1"/>
  <c r="S169" i="1"/>
  <c r="F18" i="1" l="1"/>
  <c r="F19" i="1" s="1"/>
</calcChain>
</file>

<file path=xl/sharedStrings.xml><?xml version="1.0" encoding="utf-8"?>
<sst xmlns="http://schemas.openxmlformats.org/spreadsheetml/2006/main" count="4427" uniqueCount="1058">
  <si>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</si>
  <si>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</si>
  <si>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</si>
  <si>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</si>
  <si>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</si>
  <si>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</si>
  <si>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</si>
  <si>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</si>
  <si>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</si>
  <si>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</si>
  <si>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</si>
  <si>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</si>
  <si>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</si>
  <si>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</si>
  <si>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</si>
  <si>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</si>
  <si>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</si>
  <si>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</si>
  <si>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</si>
  <si>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</si>
  <si>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</si>
  <si>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</si>
  <si>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</si>
  <si>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</si>
  <si>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</si>
  <si>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</si>
  <si>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</si>
  <si>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</si>
  <si>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</si>
  <si>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</si>
  <si>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Bull.16</t>
  </si>
  <si>
    <t>B</t>
  </si>
  <si>
    <t>BBSAG Bull.17</t>
  </si>
  <si>
    <t>v</t>
  </si>
  <si>
    <t>Diethelm R</t>
  </si>
  <si>
    <t>BBSAG Bull.18</t>
  </si>
  <si>
    <t>BBSAG Bull.19</t>
  </si>
  <si>
    <t>BBSAG Bull.21</t>
  </si>
  <si>
    <t>BBSAG Bull.22</t>
  </si>
  <si>
    <t>Peter H</t>
  </si>
  <si>
    <t>BBSAG Bull.23</t>
  </si>
  <si>
    <t>BBSAG Bull.24</t>
  </si>
  <si>
    <t>BBSAG Bull.26</t>
  </si>
  <si>
    <t>BBSAG Bull.27</t>
  </si>
  <si>
    <t>BBSAG Bull.28</t>
  </si>
  <si>
    <t>BBSAG Bull.32</t>
  </si>
  <si>
    <t>BBSAG Bull.33</t>
  </si>
  <si>
    <t>BBSAG Bull.34</t>
  </si>
  <si>
    <t>BBSAG Bull.37</t>
  </si>
  <si>
    <t>BBSAG Bull.38</t>
  </si>
  <si>
    <t>BBSAG Bull.39</t>
  </si>
  <si>
    <t>BBSAG Bull.43</t>
  </si>
  <si>
    <t>BBSAG Bull.44</t>
  </si>
  <si>
    <t>BBSAG Bull.45</t>
  </si>
  <si>
    <t>BBSAG Bull.48</t>
  </si>
  <si>
    <t>BBSAG Bull.49</t>
  </si>
  <si>
    <t>BBSAG Bull.50</t>
  </si>
  <si>
    <t>BBSAG Bull.54</t>
  </si>
  <si>
    <t>BBSAG Bull.56</t>
  </si>
  <si>
    <t>BBSAG Bull.88</t>
  </si>
  <si>
    <t>BRNO 30</t>
  </si>
  <si>
    <t>K</t>
  </si>
  <si>
    <t>BBSAG Bull.92</t>
  </si>
  <si>
    <t>BBSAG Bull.95</t>
  </si>
  <si>
    <t>BBSAG Bull.96</t>
  </si>
  <si>
    <t>BRNO 31</t>
  </si>
  <si>
    <t>BBSAG Bull.97</t>
  </si>
  <si>
    <t>BBSAG Bull.98</t>
  </si>
  <si>
    <t>BBSAG Bull.101</t>
  </si>
  <si>
    <t>BBSAG Bull.104</t>
  </si>
  <si>
    <t>BBSAG Bull.105</t>
  </si>
  <si>
    <t>phe  B</t>
  </si>
  <si>
    <t>BBSAG Bull.106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</si>
  <si>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</si>
  <si>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</si>
  <si>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</si>
  <si>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</si>
  <si>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</si>
  <si>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</si>
  <si>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</si>
  <si>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IBVS 5220</t>
  </si>
  <si>
    <t>IBVS 5027</t>
  </si>
  <si>
    <t>II</t>
  </si>
  <si>
    <t>I</t>
  </si>
  <si>
    <t>IBVS 4912</t>
  </si>
  <si>
    <t>IBVS 5484</t>
  </si>
  <si>
    <t>IBVS 5583</t>
  </si>
  <si>
    <t>IBVS 5296</t>
  </si>
  <si>
    <t>Nelson</t>
  </si>
  <si>
    <t>EB/KE</t>
  </si>
  <si>
    <t>TW CrB / GSC 2038-1478</t>
  </si>
  <si>
    <t>IBVS 5672</t>
  </si>
  <si>
    <t>IBVS 5657</t>
  </si>
  <si>
    <t>IBVS 5676</t>
  </si>
  <si>
    <t>IBVS 5694</t>
  </si>
  <si>
    <t># of data points: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</si>
  <si>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</si>
  <si>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</si>
  <si>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</si>
  <si>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</si>
  <si>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</si>
  <si>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</si>
  <si>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</si>
  <si>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</si>
  <si>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</si>
  <si>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</si>
  <si>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5588</t>
  </si>
  <si>
    <t>IBVS 5643</t>
  </si>
  <si>
    <t>OEJV 0107</t>
  </si>
  <si>
    <t>Note bad quad fit in Zhang &amp; Zhang 2003AJ....125.1431Z</t>
  </si>
  <si>
    <t>IBVS 5945</t>
  </si>
  <si>
    <t>Add cycle</t>
  </si>
  <si>
    <t>Old Cycle</t>
  </si>
  <si>
    <t>OEJV 0137</t>
  </si>
  <si>
    <t>IBVS 5893</t>
  </si>
  <si>
    <t>IBVS 5918</t>
  </si>
  <si>
    <t>IBVS 5959</t>
  </si>
  <si>
    <t>IBVS 5992</t>
  </si>
  <si>
    <t>IBVS 6010</t>
  </si>
  <si>
    <t>OEJV 0074</t>
  </si>
  <si>
    <t>CCD+I</t>
  </si>
  <si>
    <t>CCD+R</t>
  </si>
  <si>
    <t>OEJV 0094</t>
  </si>
  <si>
    <t>IBVS 6029</t>
  </si>
  <si>
    <t>JAVSO..38...85</t>
  </si>
  <si>
    <t>JAVSO..40....1</t>
  </si>
  <si>
    <t>IBVS 5060</t>
  </si>
  <si>
    <t>2012JAVSO..40..975</t>
  </si>
  <si>
    <t>IBVS 6075</t>
  </si>
  <si>
    <t>OEJV 0160</t>
  </si>
  <si>
    <t>IBVS 6095</t>
  </si>
  <si>
    <t>IBVS 5761</t>
  </si>
  <si>
    <t>IBVS 6092</t>
  </si>
  <si>
    <t>JAVSO..42..426</t>
  </si>
  <si>
    <t>BAD?</t>
  </si>
  <si>
    <t>lin.diff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</si>
  <si>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</si>
  <si>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</si>
  <si>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</si>
  <si>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</si>
  <si>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</si>
  <si>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</si>
  <si>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</si>
  <si>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</si>
  <si>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</si>
  <si>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</si>
  <si>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</si>
  <si>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</si>
  <si>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</si>
  <si>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</si>
  <si>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2432061.453 </t>
  </si>
  <si>
    <t> 28.08.1946 22:52 </t>
  </si>
  <si>
    <t> R.Weber </t>
  </si>
  <si>
    <t> JO 45.18 </t>
  </si>
  <si>
    <t>2434092.480 </t>
  </si>
  <si>
    <t> 20.03.1952 23:31 </t>
  </si>
  <si>
    <t> -0.000 </t>
  </si>
  <si>
    <t> G.S.Filatov </t>
  </si>
  <si>
    <t> PZP 1.465 </t>
  </si>
  <si>
    <t>2434926.329 </t>
  </si>
  <si>
    <t> 02.07.1954 19:53 </t>
  </si>
  <si>
    <t> 0.004 </t>
  </si>
  <si>
    <t> Karam. </t>
  </si>
  <si>
    <t>2435957.438 </t>
  </si>
  <si>
    <t> 28.04.1957 22:30 </t>
  </si>
  <si>
    <t> -0.004 </t>
  </si>
  <si>
    <t>2436037.535 </t>
  </si>
  <si>
    <t> 18.07.1957 00:50 </t>
  </si>
  <si>
    <t> 0.006 </t>
  </si>
  <si>
    <t>2437080.420 </t>
  </si>
  <si>
    <t> 25.05.1960 22:04 </t>
  </si>
  <si>
    <t> W.Zessewitsch </t>
  </si>
  <si>
    <t>2437191.720 </t>
  </si>
  <si>
    <t> 14.09.1960 05:16 </t>
  </si>
  <si>
    <t>2437202.320 </t>
  </si>
  <si>
    <t> 24.09.1960 19:40 </t>
  </si>
  <si>
    <t> 0.000 </t>
  </si>
  <si>
    <t>2437402.538 </t>
  </si>
  <si>
    <t> 13.04.1961 00:54 </t>
  </si>
  <si>
    <t> 0.001 </t>
  </si>
  <si>
    <t> V.G.Karetnikov </t>
  </si>
  <si>
    <t>2437789.424 </t>
  </si>
  <si>
    <t> 04.05.1962 22:10 </t>
  </si>
  <si>
    <t>2437898.372 </t>
  </si>
  <si>
    <t> 21.08.1962 20:55 </t>
  </si>
  <si>
    <t>V </t>
  </si>
  <si>
    <t>2438502.552 </t>
  </si>
  <si>
    <t> 17.04.1964 01:14 </t>
  </si>
  <si>
    <t>2438935.376 </t>
  </si>
  <si>
    <t> 23.06.1965 21:01 </t>
  </si>
  <si>
    <t> 0.002 </t>
  </si>
  <si>
    <t>2440764.410 </t>
  </si>
  <si>
    <t> 26.06.1970 21:50 </t>
  </si>
  <si>
    <t>2442200.384 </t>
  </si>
  <si>
    <t> 01.06.1974 21:12 </t>
  </si>
  <si>
    <t> K.Locher </t>
  </si>
  <si>
    <t> BBS 16 </t>
  </si>
  <si>
    <t>2442201.552 </t>
  </si>
  <si>
    <t> 03.06.1974 01:14 </t>
  </si>
  <si>
    <t> -0.008 </t>
  </si>
  <si>
    <t>2442202.439 </t>
  </si>
  <si>
    <t> 03.06.1974 22:32 </t>
  </si>
  <si>
    <t>2442212.458 </t>
  </si>
  <si>
    <t> 13.06.1974 22:59 </t>
  </si>
  <si>
    <t>2442214.513 </t>
  </si>
  <si>
    <t> 16.06.1974 00:18 </t>
  </si>
  <si>
    <t> -0.002 </t>
  </si>
  <si>
    <t>2442215.398 </t>
  </si>
  <si>
    <t> 16.06.1974 21:33 </t>
  </si>
  <si>
    <t>2442220.402 </t>
  </si>
  <si>
    <t> 21.06.1974 21:38 </t>
  </si>
  <si>
    <t> -0.001 </t>
  </si>
  <si>
    <t>2442221.574 </t>
  </si>
  <si>
    <t> 23.06.1974 01:46 </t>
  </si>
  <si>
    <t> -0.007 </t>
  </si>
  <si>
    <t>2442258.387 </t>
  </si>
  <si>
    <t> 29.07.1974 21:17 </t>
  </si>
  <si>
    <t>2442288.418 </t>
  </si>
  <si>
    <t> 28.08.1974 22:01 </t>
  </si>
  <si>
    <t> BBS 17 </t>
  </si>
  <si>
    <t>2442296.357 </t>
  </si>
  <si>
    <t> 05.09.1974 20:34 </t>
  </si>
  <si>
    <t> -0.011 </t>
  </si>
  <si>
    <t> R.Diethelm </t>
  </si>
  <si>
    <t>2442296.371 </t>
  </si>
  <si>
    <t> 05.09.1974 20:54 </t>
  </si>
  <si>
    <t> 0.003 </t>
  </si>
  <si>
    <t>2442337.292 </t>
  </si>
  <si>
    <t> 16.10.1974 19:00 </t>
  </si>
  <si>
    <t> BBS 18 </t>
  </si>
  <si>
    <t>2442404.715 </t>
  </si>
  <si>
    <t> 23.12.1974 05:09 </t>
  </si>
  <si>
    <t> -0.006 </t>
  </si>
  <si>
    <t> BBS 19 </t>
  </si>
  <si>
    <t>2442404.718 </t>
  </si>
  <si>
    <t> 23.12.1974 05:13 </t>
  </si>
  <si>
    <t>2442455.662 </t>
  </si>
  <si>
    <t> 12.02.1975 03:53 </t>
  </si>
  <si>
    <t> BBS 21 </t>
  </si>
  <si>
    <t>2442491.579 </t>
  </si>
  <si>
    <t> 20.03.1975 01:53 </t>
  </si>
  <si>
    <t>2442493.641 </t>
  </si>
  <si>
    <t> 22.03.1975 03:23 </t>
  </si>
  <si>
    <t>2442509.541 </t>
  </si>
  <si>
    <t> 07.04.1975 00:59 </t>
  </si>
  <si>
    <t> BBS 22 </t>
  </si>
  <si>
    <t>2442516.611 </t>
  </si>
  <si>
    <t> 14.04.1975 02:39 </t>
  </si>
  <si>
    <t>2442524.555 </t>
  </si>
  <si>
    <t> 22.04.1975 01:19 </t>
  </si>
  <si>
    <t>2442568.432 </t>
  </si>
  <si>
    <t> 04.06.1975 22:22 </t>
  </si>
  <si>
    <t> BBS 23 </t>
  </si>
  <si>
    <t>2442570.486 </t>
  </si>
  <si>
    <t> 06.06.1975 23:39 </t>
  </si>
  <si>
    <t>2442606.410 </t>
  </si>
  <si>
    <t> 12.07.1975 21:50 </t>
  </si>
  <si>
    <t>2442616.412 </t>
  </si>
  <si>
    <t> 22.07.1975 21:53 </t>
  </si>
  <si>
    <t> -0.009 </t>
  </si>
  <si>
    <t>2442621.434 </t>
  </si>
  <si>
    <t> 27.07.1975 22:24 </t>
  </si>
  <si>
    <t> 0.008 </t>
  </si>
  <si>
    <t>2442716.234 </t>
  </si>
  <si>
    <t> 30.10.1975 17:36 </t>
  </si>
  <si>
    <t> BBS 24 </t>
  </si>
  <si>
    <t>2442780.711 </t>
  </si>
  <si>
    <t> 03.01.1976 05:03 </t>
  </si>
  <si>
    <t> -0.005 </t>
  </si>
  <si>
    <t> BBS 26 </t>
  </si>
  <si>
    <t>2442791.616 </t>
  </si>
  <si>
    <t> 14.01.1976 02:47 </t>
  </si>
  <si>
    <t> 0.005 </t>
  </si>
  <si>
    <t>2442836.663 </t>
  </si>
  <si>
    <t> 28.02.1976 03:54 </t>
  </si>
  <si>
    <t>2442837.548 </t>
  </si>
  <si>
    <t> 29.02.1976 01:09 </t>
  </si>
  <si>
    <t>2442840.486 </t>
  </si>
  <si>
    <t> 02.03.1976 23:39 </t>
  </si>
  <si>
    <t> BBS 27 </t>
  </si>
  <si>
    <t>2442858.451 </t>
  </si>
  <si>
    <t> 20.03.1976 22:49 </t>
  </si>
  <si>
    <t>2442870.518 </t>
  </si>
  <si>
    <t> 02.04.1976 00:25 </t>
  </si>
  <si>
    <t>2442878.469 </t>
  </si>
  <si>
    <t> 09.04.1976 23:15 </t>
  </si>
  <si>
    <t>2442882.600 </t>
  </si>
  <si>
    <t> 14.04.1976 02:24 </t>
  </si>
  <si>
    <t> 0.009 </t>
  </si>
  <si>
    <t>2442886.417 </t>
  </si>
  <si>
    <t> 17.04.1976 22:00 </t>
  </si>
  <si>
    <t>2442905.553 </t>
  </si>
  <si>
    <t> 07.05.1976 01:16 </t>
  </si>
  <si>
    <t> BBS 28 </t>
  </si>
  <si>
    <t>2443177.620 </t>
  </si>
  <si>
    <t> 03.02.1977 02:52 </t>
  </si>
  <si>
    <t> BBS 32 </t>
  </si>
  <si>
    <t>2443254.465 </t>
  </si>
  <si>
    <t> 20.04.1977 23:09 </t>
  </si>
  <si>
    <t> BBS 33 </t>
  </si>
  <si>
    <t>2443295.393 </t>
  </si>
  <si>
    <t> 31.05.1977 21:25 </t>
  </si>
  <si>
    <t>2443358.401 </t>
  </si>
  <si>
    <t> 02.08.1977 21:37 </t>
  </si>
  <si>
    <t> BBS 34 </t>
  </si>
  <si>
    <t>2443581.584 </t>
  </si>
  <si>
    <t> 14.03.1978 02:00 </t>
  </si>
  <si>
    <t> BBS 37 </t>
  </si>
  <si>
    <t>2443734.390 </t>
  </si>
  <si>
    <t> 13.08.1978 21:21 </t>
  </si>
  <si>
    <t> BBS 38 </t>
  </si>
  <si>
    <t>2443765.310 </t>
  </si>
  <si>
    <t> 13.09.1978 19:26 </t>
  </si>
  <si>
    <t> BBS 39 </t>
  </si>
  <si>
    <t>2443770.316 </t>
  </si>
  <si>
    <t> 18.09.1978 19:35 </t>
  </si>
  <si>
    <t>2444022.355 </t>
  </si>
  <si>
    <t> 28.05.1979 20:31 </t>
  </si>
  <si>
    <t> BBS 43 </t>
  </si>
  <si>
    <t>2444085.370 </t>
  </si>
  <si>
    <t> 30.07.1979 20:52 </t>
  </si>
  <si>
    <t> BBS 44 </t>
  </si>
  <si>
    <t>2444123.349 </t>
  </si>
  <si>
    <t> 06.09.1979 20:22 </t>
  </si>
  <si>
    <t> BBS 45 </t>
  </si>
  <si>
    <t>2444382.452 </t>
  </si>
  <si>
    <t> 22.05.1980 22:50 </t>
  </si>
  <si>
    <t> BBS 48 </t>
  </si>
  <si>
    <t>2444437.510 </t>
  </si>
  <si>
    <t> 17.07.1980 00:14 </t>
  </si>
  <si>
    <t> BBS 49 </t>
  </si>
  <si>
    <t>2444502.289 </t>
  </si>
  <si>
    <t> 19.09.1980 18:56 </t>
  </si>
  <si>
    <t> BBS 50 </t>
  </si>
  <si>
    <t>2444701.623 </t>
  </si>
  <si>
    <t> 07.04.1981 02:57 </t>
  </si>
  <si>
    <t> BBS 54 </t>
  </si>
  <si>
    <t>2444711.637 </t>
  </si>
  <si>
    <t> 17.04.1981 03:17 </t>
  </si>
  <si>
    <t>2444824.409 </t>
  </si>
  <si>
    <t> 07.08.1981 21:48 </t>
  </si>
  <si>
    <t> BBS 56 </t>
  </si>
  <si>
    <t>2447274.424 </t>
  </si>
  <si>
    <t> 22.04.1988 22:10 </t>
  </si>
  <si>
    <t> 0.016 </t>
  </si>
  <si>
    <t> H.Peter </t>
  </si>
  <si>
    <t> BBS 88 </t>
  </si>
  <si>
    <t>2447304.444 </t>
  </si>
  <si>
    <t> 22.05.1988 22:39 </t>
  </si>
  <si>
    <t>2447665.423 </t>
  </si>
  <si>
    <t> 18.05.1989 22:09 </t>
  </si>
  <si>
    <t> A.Dedoch </t>
  </si>
  <si>
    <t> BRNO 30 </t>
  </si>
  <si>
    <t>2447695.467 </t>
  </si>
  <si>
    <t> 17.06.1989 23:12 </t>
  </si>
  <si>
    <t> 0.014 </t>
  </si>
  <si>
    <t> BBS 92 </t>
  </si>
  <si>
    <t>2447728.433 </t>
  </si>
  <si>
    <t> 20.07.1989 22:23 </t>
  </si>
  <si>
    <t>2447741.401 </t>
  </si>
  <si>
    <t> 02.08.1989 21:37 </t>
  </si>
  <si>
    <t>2447754.351 </t>
  </si>
  <si>
    <t> 15.08.1989 20:25 </t>
  </si>
  <si>
    <t> 0.011 </t>
  </si>
  <si>
    <t>2447996.385 </t>
  </si>
  <si>
    <t> 14.04.1990 21:14 </t>
  </si>
  <si>
    <t> 0.018 </t>
  </si>
  <si>
    <t> BBS 95 </t>
  </si>
  <si>
    <t>2448013.453 </t>
  </si>
  <si>
    <t> 01.05.1990 22:52 </t>
  </si>
  <si>
    <t>2448016.408 </t>
  </si>
  <si>
    <t> 04.05.1990 21:47 </t>
  </si>
  <si>
    <t> 0.019 </t>
  </si>
  <si>
    <t>2448069.401 </t>
  </si>
  <si>
    <t> 26.06.1990 21:37 </t>
  </si>
  <si>
    <t>2448086.469 </t>
  </si>
  <si>
    <t> 13.07.1990 23:15 </t>
  </si>
  <si>
    <t> BBS 96 </t>
  </si>
  <si>
    <t>2448089.423 </t>
  </si>
  <si>
    <t> 16.07.1990 22:09 </t>
  </si>
  <si>
    <t>2448099.417 </t>
  </si>
  <si>
    <t> 26.07.1990 22:00 </t>
  </si>
  <si>
    <t> BRNO 31 </t>
  </si>
  <si>
    <t>2448125.354 </t>
  </si>
  <si>
    <t> 21.08.1990 20:29 </t>
  </si>
  <si>
    <t> 0.024 </t>
  </si>
  <si>
    <t>2448132.412 </t>
  </si>
  <si>
    <t> 28.08.1990 21:53 </t>
  </si>
  <si>
    <t> 0.015 </t>
  </si>
  <si>
    <t>2448357.369 </t>
  </si>
  <si>
    <t> 10.04.1991 20:51 </t>
  </si>
  <si>
    <t> 0.023 </t>
  </si>
  <si>
    <t> BBS 97 </t>
  </si>
  <si>
    <t>2448358.524 </t>
  </si>
  <si>
    <t> 12.04.1991 00:34 </t>
  </si>
  <si>
    <t>2448404.465 </t>
  </si>
  <si>
    <t> 27.05.1991 23:09 </t>
  </si>
  <si>
    <t> BBS 98 </t>
  </si>
  <si>
    <t>2448407.402 </t>
  </si>
  <si>
    <t> 30.05.1991 21:38 </t>
  </si>
  <si>
    <t>2448442.453 </t>
  </si>
  <si>
    <t> 04.07.1991 22:52 </t>
  </si>
  <si>
    <t>2448460.415 </t>
  </si>
  <si>
    <t> 22.07.1991 21:57 </t>
  </si>
  <si>
    <t>2448480.435 </t>
  </si>
  <si>
    <t> 11.08.1991 22:26 </t>
  </si>
  <si>
    <t>2448758.376 </t>
  </si>
  <si>
    <t> 15.05.1992 21:01 </t>
  </si>
  <si>
    <t> 0.007 </t>
  </si>
  <si>
    <t> BBS 101 </t>
  </si>
  <si>
    <t>2448768.394 </t>
  </si>
  <si>
    <t> 25.05.1992 21:27 </t>
  </si>
  <si>
    <t>2448788.414 </t>
  </si>
  <si>
    <t> 14.06.1992 21:56 </t>
  </si>
  <si>
    <t> 0.013 </t>
  </si>
  <si>
    <t>2449116.427 </t>
  </si>
  <si>
    <t> 08.05.1993 22:14 </t>
  </si>
  <si>
    <t> BBS 104 </t>
  </si>
  <si>
    <t>2449166.470 </t>
  </si>
  <si>
    <t> 27.06.1993 23:16 </t>
  </si>
  <si>
    <t> 0.012 </t>
  </si>
  <si>
    <t>2449176.482 </t>
  </si>
  <si>
    <t> 07.07.1993 23:34 </t>
  </si>
  <si>
    <t>2449212.410 </t>
  </si>
  <si>
    <t> 12.08.1993 21:50 </t>
  </si>
  <si>
    <t> 0.020 </t>
  </si>
  <si>
    <t> BBS 105 </t>
  </si>
  <si>
    <t>2449472.3941 </t>
  </si>
  <si>
    <t> 29.04.1994 21:27 </t>
  </si>
  <si>
    <t> 0.0163 </t>
  </si>
  <si>
    <t>E </t>
  </si>
  <si>
    <t> BBS 106 </t>
  </si>
  <si>
    <t>2449550.419 </t>
  </si>
  <si>
    <t> 16.07.1994 22:03 </t>
  </si>
  <si>
    <t> BBS 107 </t>
  </si>
  <si>
    <t>2449560.426 </t>
  </si>
  <si>
    <t> 26.07.1994 22:13 </t>
  </si>
  <si>
    <t>2449570.425 </t>
  </si>
  <si>
    <t> 05.08.1994 22:12 </t>
  </si>
  <si>
    <t> M.Rottenborn </t>
  </si>
  <si>
    <t>2449570.429 </t>
  </si>
  <si>
    <t> 05.08.1994 22:17 </t>
  </si>
  <si>
    <t> L.Smahel </t>
  </si>
  <si>
    <t>2449570.435 </t>
  </si>
  <si>
    <t> 05.08.1994 22:26 </t>
  </si>
  <si>
    <t> 0.010 </t>
  </si>
  <si>
    <t>2449570.437 </t>
  </si>
  <si>
    <t> 05.08.1994 22:29 </t>
  </si>
  <si>
    <t> R.Medlin </t>
  </si>
  <si>
    <t>2449570.442 </t>
  </si>
  <si>
    <t> 05.08.1994 22:36 </t>
  </si>
  <si>
    <t> 0.017 </t>
  </si>
  <si>
    <t> M.Vetrovcova </t>
  </si>
  <si>
    <t>2449580.448 </t>
  </si>
  <si>
    <t> 15.08.1994 22:45 </t>
  </si>
  <si>
    <t>2449878.424 </t>
  </si>
  <si>
    <t> 09.06.1995 22:10 </t>
  </si>
  <si>
    <t> BBS 109 </t>
  </si>
  <si>
    <t>2449895.506 </t>
  </si>
  <si>
    <t> 27.06.1995 00:08 </t>
  </si>
  <si>
    <t>2449898.4187 </t>
  </si>
  <si>
    <t> 29.06.1995 22:02 </t>
  </si>
  <si>
    <t> -0.0089 </t>
  </si>
  <si>
    <t> BRNO 32 </t>
  </si>
  <si>
    <t>2449905.4864 </t>
  </si>
  <si>
    <t> 06.07.1995 23:40 </t>
  </si>
  <si>
    <t> -0.0077 </t>
  </si>
  <si>
    <t>2449915.5060 </t>
  </si>
  <si>
    <t> 17.07.1995 00:08 </t>
  </si>
  <si>
    <t> 0.0011 </t>
  </si>
  <si>
    <t>2449918.466 </t>
  </si>
  <si>
    <t> 19.07.1995 23:11 </t>
  </si>
  <si>
    <t> BBS 110 </t>
  </si>
  <si>
    <t>2450189.345 </t>
  </si>
  <si>
    <t> 15.04.1996 20:16 </t>
  </si>
  <si>
    <t> BBS 112 </t>
  </si>
  <si>
    <t>2450193.4696 </t>
  </si>
  <si>
    <t> 19.04.1996 23:16 </t>
  </si>
  <si>
    <t> 0.0165 </t>
  </si>
  <si>
    <t> P.Sobotka </t>
  </si>
  <si>
    <t>2450193.4738 </t>
  </si>
  <si>
    <t> 19.04.1996 23:22 </t>
  </si>
  <si>
    <t> 0.0207 </t>
  </si>
  <si>
    <t> L.Brat </t>
  </si>
  <si>
    <t>2450200.5399 </t>
  </si>
  <si>
    <t> 27.04.1996 00:57 </t>
  </si>
  <si>
    <t> 0.0203 </t>
  </si>
  <si>
    <t>2450209.370 </t>
  </si>
  <si>
    <t> 05.05.1996 20:52 </t>
  </si>
  <si>
    <t>2450239.402 </t>
  </si>
  <si>
    <t> 04.06.1996 21:38 </t>
  </si>
  <si>
    <t>2450249.417 </t>
  </si>
  <si>
    <t> 14.06.1996 22:00 </t>
  </si>
  <si>
    <t> 0.021 </t>
  </si>
  <si>
    <t>2450312.432 </t>
  </si>
  <si>
    <t> 16.08.1996 22:22 </t>
  </si>
  <si>
    <t> 0.026 </t>
  </si>
  <si>
    <t> BBS 113 </t>
  </si>
  <si>
    <t>2450515.5865 </t>
  </si>
  <si>
    <t> 08.03.1997 02:04 </t>
  </si>
  <si>
    <t> 0.0197 </t>
  </si>
  <si>
    <t>2450557.394 </t>
  </si>
  <si>
    <t> 18.04.1997 21:27 </t>
  </si>
  <si>
    <t> BBS 115 </t>
  </si>
  <si>
    <t>2450570.356 </t>
  </si>
  <si>
    <t> 01.05.1997 20:32 </t>
  </si>
  <si>
    <t>2450660.4448 </t>
  </si>
  <si>
    <t> 30.07.1997 22:40 </t>
  </si>
  <si>
    <t> 0.0152 </t>
  </si>
  <si>
    <t> P.Lutcha </t>
  </si>
  <si>
    <t>2450660.4461 </t>
  </si>
  <si>
    <t> 30.07.1997 22:42 </t>
  </si>
  <si>
    <t> P.Hajek </t>
  </si>
  <si>
    <t>2450660.450 </t>
  </si>
  <si>
    <t> 30.07.1997 22:48 </t>
  </si>
  <si>
    <t>2450660.4517 </t>
  </si>
  <si>
    <t> 30.07.1997 22:50 </t>
  </si>
  <si>
    <t> 0.0221 </t>
  </si>
  <si>
    <t> K.Koss </t>
  </si>
  <si>
    <t>2450660.4531 </t>
  </si>
  <si>
    <t> 30.07.1997 22:52 </t>
  </si>
  <si>
    <t> 0.0235 </t>
  </si>
  <si>
    <t>2450673.395 </t>
  </si>
  <si>
    <t> 12.08.1997 21:28 </t>
  </si>
  <si>
    <t>2450696.367 </t>
  </si>
  <si>
    <t> 04.09.1997 20:48 </t>
  </si>
  <si>
    <t> BBS 116 </t>
  </si>
  <si>
    <t>2450956.07 </t>
  </si>
  <si>
    <t> 22.05.1998 13:40 </t>
  </si>
  <si>
    <t> 0.03 </t>
  </si>
  <si>
    <t> H.Maehara </t>
  </si>
  <si>
    <t>VSB 47 </t>
  </si>
  <si>
    <t>2451273.4706 </t>
  </si>
  <si>
    <t> 04.04.1999 23:17 </t>
  </si>
  <si>
    <t> 0.0239 </t>
  </si>
  <si>
    <t>o</t>
  </si>
  <si>
    <t> D.Husar </t>
  </si>
  <si>
    <t>BAVM 128 </t>
  </si>
  <si>
    <t>2451283.7764 </t>
  </si>
  <si>
    <t> 15.04.1999 06:38 </t>
  </si>
  <si>
    <t> 0.0244 </t>
  </si>
  <si>
    <t>?</t>
  </si>
  <si>
    <t>IBVS 5027 </t>
  </si>
  <si>
    <t>2451311.7468 </t>
  </si>
  <si>
    <t> 13.05.1999 05:55 </t>
  </si>
  <si>
    <t> 0.0234 </t>
  </si>
  <si>
    <t>2451659.4790 </t>
  </si>
  <si>
    <t> 24.04.2000 23:29 </t>
  </si>
  <si>
    <t> 0.0259 </t>
  </si>
  <si>
    <t> BBS 122 </t>
  </si>
  <si>
    <t>2451680.3839 </t>
  </si>
  <si>
    <t> 15.05.2000 21:12 </t>
  </si>
  <si>
    <t> 0.0258 </t>
  </si>
  <si>
    <t> K.&amp; M.Rätz </t>
  </si>
  <si>
    <t>BAVM 152 </t>
  </si>
  <si>
    <t>2452009.5655 </t>
  </si>
  <si>
    <t> 10.04.2001 01:34 </t>
  </si>
  <si>
    <t> 0.0272 </t>
  </si>
  <si>
    <t> Sarounova &amp; Wolf </t>
  </si>
  <si>
    <t>IBVS 5594 </t>
  </si>
  <si>
    <t>2452147.3621 </t>
  </si>
  <si>
    <t> 25.08.2001 20:41 </t>
  </si>
  <si>
    <t> 0.0275 </t>
  </si>
  <si>
    <t> M.Zejda </t>
  </si>
  <si>
    <t>IBVS 5583 </t>
  </si>
  <si>
    <t>2452147.3747 </t>
  </si>
  <si>
    <t> 25.08.2001 20:59 </t>
  </si>
  <si>
    <t> 0.0401 </t>
  </si>
  <si>
    <t> Baldinelli&amp;Maitan </t>
  </si>
  <si>
    <t>IBVS 5220 </t>
  </si>
  <si>
    <t>2452352.2921 </t>
  </si>
  <si>
    <t> 18.03.2002 19:00 </t>
  </si>
  <si>
    <t> 0.0296 </t>
  </si>
  <si>
    <t> Nakajima </t>
  </si>
  <si>
    <t>VSB 40 </t>
  </si>
  <si>
    <t>2452360.5358 </t>
  </si>
  <si>
    <t> 27.03.2002 00:51 </t>
  </si>
  <si>
    <t> 0.0291 </t>
  </si>
  <si>
    <t> E.Blättler </t>
  </si>
  <si>
    <t> BBS 128 </t>
  </si>
  <si>
    <t>2452373.4913 </t>
  </si>
  <si>
    <t> 08.04.2002 23:47 </t>
  </si>
  <si>
    <t> 0.0294 </t>
  </si>
  <si>
    <t>-I</t>
  </si>
  <si>
    <t>BAVM 158 </t>
  </si>
  <si>
    <t>2452428.8443 </t>
  </si>
  <si>
    <t> 03.06.2002 08:15 </t>
  </si>
  <si>
    <t>24675</t>
  </si>
  <si>
    <t> 0.0283 </t>
  </si>
  <si>
    <t>C </t>
  </si>
  <si>
    <t> S.Dvorak </t>
  </si>
  <si>
    <t> JAAVSO 40;975 </t>
  </si>
  <si>
    <t>2452510.4053 </t>
  </si>
  <si>
    <t> 23.08.2002 21:43 </t>
  </si>
  <si>
    <t>24813.5</t>
  </si>
  <si>
    <t> 0.0303 </t>
  </si>
  <si>
    <t>2452692.6613 </t>
  </si>
  <si>
    <t> 22.02.2003 03:52 </t>
  </si>
  <si>
    <t>25123</t>
  </si>
  <si>
    <t> 0.0300 </t>
  </si>
  <si>
    <t> L.Kotková &amp; M.Wolf </t>
  </si>
  <si>
    <t>IBVS 5676 </t>
  </si>
  <si>
    <t>2452721.5164 </t>
  </si>
  <si>
    <t> 23.03.2003 00:23 </t>
  </si>
  <si>
    <t>25172</t>
  </si>
  <si>
    <t>BAVM 172 </t>
  </si>
  <si>
    <t>2452741.5387 </t>
  </si>
  <si>
    <t> 12.04.2003 00:55 </t>
  </si>
  <si>
    <t>25206</t>
  </si>
  <si>
    <t> 0.0310 </t>
  </si>
  <si>
    <t>2453091.9185 </t>
  </si>
  <si>
    <t> 27.03.2004 10:02 </t>
  </si>
  <si>
    <t>25801</t>
  </si>
  <si>
    <t> 0.0312 </t>
  </si>
  <si>
    <t>2453107.5251 </t>
  </si>
  <si>
    <t> 12.04.2004 00:36 </t>
  </si>
  <si>
    <t>25827.5</t>
  </si>
  <si>
    <t> 0.0326 </t>
  </si>
  <si>
    <t>BAVM 173 </t>
  </si>
  <si>
    <t>2453165.5295 </t>
  </si>
  <si>
    <t> 09.06.2004 00:42 </t>
  </si>
  <si>
    <t>25926</t>
  </si>
  <si>
    <t> 0.0330 </t>
  </si>
  <si>
    <t> v.Poschinger </t>
  </si>
  <si>
    <t>2453388.7121 </t>
  </si>
  <si>
    <t> 18.01.2005 05:05 </t>
  </si>
  <si>
    <t>26305</t>
  </si>
  <si>
    <t> M. Zejda et al. </t>
  </si>
  <si>
    <t>IBVS 5741 </t>
  </si>
  <si>
    <t>2453448.1887 </t>
  </si>
  <si>
    <t> 18.03.2005 16:31 </t>
  </si>
  <si>
    <t>26406</t>
  </si>
  <si>
    <t> C.-H.Kim et al. </t>
  </si>
  <si>
    <t>IBVS 5694 </t>
  </si>
  <si>
    <t>2453463.4983 </t>
  </si>
  <si>
    <t> 02.04.2005 23:57 </t>
  </si>
  <si>
    <t>26432</t>
  </si>
  <si>
    <t> 0.0319 </t>
  </si>
  <si>
    <t>BAVM 178 </t>
  </si>
  <si>
    <t>2453473.8044 </t>
  </si>
  <si>
    <t> 13.04.2005 07:18 </t>
  </si>
  <si>
    <t>26449.5</t>
  </si>
  <si>
    <t> 0.0327 </t>
  </si>
  <si>
    <t> R.Nelson </t>
  </si>
  <si>
    <t>IBVS 5672 </t>
  </si>
  <si>
    <t>2453492.35318 </t>
  </si>
  <si>
    <t> 01.05.2005 20:28 </t>
  </si>
  <si>
    <t>26481</t>
  </si>
  <si>
    <t> 0.03202 </t>
  </si>
  <si>
    <t> L.Šmelcer </t>
  </si>
  <si>
    <t>OEJV 0074 </t>
  </si>
  <si>
    <t>2453493.53306 </t>
  </si>
  <si>
    <t> 03.05.2005 00:47 </t>
  </si>
  <si>
    <t>26483</t>
  </si>
  <si>
    <t> 0.03415 </t>
  </si>
  <si>
    <t>R</t>
  </si>
  <si>
    <t>2453499.42060 </t>
  </si>
  <si>
    <t> 08.05.2005 22:05 </t>
  </si>
  <si>
    <t>26493</t>
  </si>
  <si>
    <t> 0.03296 </t>
  </si>
  <si>
    <t>2453502.36436 </t>
  </si>
  <si>
    <t> 11.05.2005 20:44 </t>
  </si>
  <si>
    <t>26498</t>
  </si>
  <si>
    <t> 0.03235 </t>
  </si>
  <si>
    <t>2453503.5423 </t>
  </si>
  <si>
    <t> 13.05.2005 01:00 </t>
  </si>
  <si>
    <t>26500</t>
  </si>
  <si>
    <t> 0.0325 </t>
  </si>
  <si>
    <t>2453550.0647 </t>
  </si>
  <si>
    <t> 28.06.2005 13:33 </t>
  </si>
  <si>
    <t> 0.0340 </t>
  </si>
  <si>
    <t> Kubotera </t>
  </si>
  <si>
    <t>VSB 44 </t>
  </si>
  <si>
    <t>2453747.3379 </t>
  </si>
  <si>
    <t> 11.01.2006 20:06 </t>
  </si>
  <si>
    <t> 0.0346 </t>
  </si>
  <si>
    <t> K.Nagai et al. </t>
  </si>
  <si>
    <t>VSB 45 </t>
  </si>
  <si>
    <t>2453801.51421 </t>
  </si>
  <si>
    <t> 07.03.2006 00:20 </t>
  </si>
  <si>
    <t> 0.03458 </t>
  </si>
  <si>
    <t>2453859.517 </t>
  </si>
  <si>
    <t> 04.05.2006 00:24 </t>
  </si>
  <si>
    <t> 0.033 </t>
  </si>
  <si>
    <t>IBVS 5713 </t>
  </si>
  <si>
    <t>2453900.44576 </t>
  </si>
  <si>
    <t> 13.06.2006 22:41 </t>
  </si>
  <si>
    <t> 0.03542 </t>
  </si>
  <si>
    <t>2454172.50539 </t>
  </si>
  <si>
    <t> 13.03.2007 00:07 </t>
  </si>
  <si>
    <t> 0.03560 </t>
  </si>
  <si>
    <t>2454172.50599 </t>
  </si>
  <si>
    <t> 13.03.2007 00:08 </t>
  </si>
  <si>
    <t> 0.03620 </t>
  </si>
  <si>
    <t>2454172.50629 </t>
  </si>
  <si>
    <t> 13.03.2007 00:09 </t>
  </si>
  <si>
    <t> 0.03650 </t>
  </si>
  <si>
    <t>2454185.46153 </t>
  </si>
  <si>
    <t> 25.03.2007 23:04 </t>
  </si>
  <si>
    <t> 0.03653 </t>
  </si>
  <si>
    <t>2454185.46183 </t>
  </si>
  <si>
    <t> 25.03.2007 23:05 </t>
  </si>
  <si>
    <t> 0.03683 </t>
  </si>
  <si>
    <t>2454199.5934 </t>
  </si>
  <si>
    <t> 09.04.2007 02:14 </t>
  </si>
  <si>
    <t> 0.0354 </t>
  </si>
  <si>
    <t> U.Schmidt </t>
  </si>
  <si>
    <t>BAVM 186 </t>
  </si>
  <si>
    <t>2454213.433 </t>
  </si>
  <si>
    <t> 22.04.2007 22:23 </t>
  </si>
  <si>
    <t> 0.037 </t>
  </si>
  <si>
    <t> S.Dogru et al. </t>
  </si>
  <si>
    <t>IBVS 5795 </t>
  </si>
  <si>
    <t>2454556.4529 </t>
  </si>
  <si>
    <t> 30.03.2008 22:52 </t>
  </si>
  <si>
    <t> 0.0377 </t>
  </si>
  <si>
    <t>OEJV 0094 </t>
  </si>
  <si>
    <t>2454556.4530 </t>
  </si>
  <si>
    <t> 0.0378 </t>
  </si>
  <si>
    <t>2454556.4533 </t>
  </si>
  <si>
    <t> 0.0381 </t>
  </si>
  <si>
    <t>2454911.5452 </t>
  </si>
  <si>
    <t> 21.03.2009 01:05 </t>
  </si>
  <si>
    <t> 0.0395 </t>
  </si>
  <si>
    <t>ns</t>
  </si>
  <si>
    <t> J.Virtanen </t>
  </si>
  <si>
    <t> JAAVSO 38;85 </t>
  </si>
  <si>
    <t>2454924.5009 </t>
  </si>
  <si>
    <t> 03.04.2009 00:01 </t>
  </si>
  <si>
    <t> 0.0399 </t>
  </si>
  <si>
    <t> P.Frank </t>
  </si>
  <si>
    <t>BAVM 209 </t>
  </si>
  <si>
    <t>2454930.3888 </t>
  </si>
  <si>
    <t> 08.04.2009 21:19 </t>
  </si>
  <si>
    <t> 0.0391 </t>
  </si>
  <si>
    <t>IBVS 5893 </t>
  </si>
  <si>
    <t>2454950.4115 </t>
  </si>
  <si>
    <t> 28.04.2009 21:52 </t>
  </si>
  <si>
    <t>OEJV 0107 </t>
  </si>
  <si>
    <t>2454950.4116 </t>
  </si>
  <si>
    <t> 0.0402 </t>
  </si>
  <si>
    <t>2454960.1276 </t>
  </si>
  <si>
    <t> 08.05.2009 15:03 </t>
  </si>
  <si>
    <t> 0.0398 </t>
  </si>
  <si>
    <t> K.Nakajima </t>
  </si>
  <si>
    <t>VSB 50 </t>
  </si>
  <si>
    <t>2455269.8772 </t>
  </si>
  <si>
    <t> 14.03.2010 09:03 </t>
  </si>
  <si>
    <t> 0.0421 </t>
  </si>
  <si>
    <t>IBVS 5945 </t>
  </si>
  <si>
    <t>2455275.4696 </t>
  </si>
  <si>
    <t> 19.03.2010 23:16 </t>
  </si>
  <si>
    <t>OEJV 0137 </t>
  </si>
  <si>
    <t>2455275.4698 </t>
  </si>
  <si>
    <t> 0.0404 </t>
  </si>
  <si>
    <t>2455293.4322 </t>
  </si>
  <si>
    <t> 06.04.2010 22:22 </t>
  </si>
  <si>
    <t>BAVM 214 </t>
  </si>
  <si>
    <t>2455349.0802 </t>
  </si>
  <si>
    <t> 01.06.2010 13:55 </t>
  </si>
  <si>
    <t> 0.0416 </t>
  </si>
  <si>
    <t> H.Itoh </t>
  </si>
  <si>
    <t>VSB 51 </t>
  </si>
  <si>
    <t>2455394.4233 </t>
  </si>
  <si>
    <t> 16.07.2010 22:09 </t>
  </si>
  <si>
    <t> 0.0415 </t>
  </si>
  <si>
    <t>2455394.4243 </t>
  </si>
  <si>
    <t> 16.07.2010 22:10 </t>
  </si>
  <si>
    <t> 0.0425 </t>
  </si>
  <si>
    <t>2455629.6819 </t>
  </si>
  <si>
    <t> 09.03.2011 04:21 </t>
  </si>
  <si>
    <t> 0.0452 </t>
  </si>
  <si>
    <t> F.Agerer </t>
  </si>
  <si>
    <t>BAVM 220 </t>
  </si>
  <si>
    <t>2455660.8908 </t>
  </si>
  <si>
    <t> 09.04.2011 09:22 </t>
  </si>
  <si>
    <t> 0.0438 </t>
  </si>
  <si>
    <t>IBVS 5992 </t>
  </si>
  <si>
    <t>2455748.3357 </t>
  </si>
  <si>
    <t> 05.07.2011 20:03 </t>
  </si>
  <si>
    <t> 0.0410 </t>
  </si>
  <si>
    <t> Y.Ogmen </t>
  </si>
  <si>
    <t>2455775.427 </t>
  </si>
  <si>
    <t> 01.08.2011 22:14 </t>
  </si>
  <si>
    <t> 0.044 </t>
  </si>
  <si>
    <t>BAVM 225 </t>
  </si>
  <si>
    <t>2456026.8778 </t>
  </si>
  <si>
    <t> 09.04.2012 09:04 </t>
  </si>
  <si>
    <t> 0.0461 </t>
  </si>
  <si>
    <t>m</t>
  </si>
  <si>
    <t>IBVS 6050 </t>
  </si>
  <si>
    <t>2456036.8896 </t>
  </si>
  <si>
    <t> 19.04.2012 09:21 </t>
  </si>
  <si>
    <t> 0.0470 </t>
  </si>
  <si>
    <t>IBVS 6029 </t>
  </si>
  <si>
    <t>2456049.5494 </t>
  </si>
  <si>
    <t> 02.05.2012 01:11 </t>
  </si>
  <si>
    <t>B;V</t>
  </si>
  <si>
    <t> A.Liakos et al. </t>
  </si>
  <si>
    <t>IBVS 6095 </t>
  </si>
  <si>
    <t>2456055.4373 </t>
  </si>
  <si>
    <t> 07.05.2012 22:29 </t>
  </si>
  <si>
    <t> A.Okan et al. </t>
  </si>
  <si>
    <t>IBVS 6075 </t>
  </si>
  <si>
    <t>2456057.4995 </t>
  </si>
  <si>
    <t> 09.05.2012 23:59 </t>
  </si>
  <si>
    <t> 0.0464 </t>
  </si>
  <si>
    <t>2456067.5098 </t>
  </si>
  <si>
    <t> 20.05.2012 00:14 </t>
  </si>
  <si>
    <t> 0.0458 </t>
  </si>
  <si>
    <t>2456078.4038 </t>
  </si>
  <si>
    <t> 30.05.2012 21:41 </t>
  </si>
  <si>
    <t> 0.0457 </t>
  </si>
  <si>
    <t>2456090.4767 </t>
  </si>
  <si>
    <t> 11.06.2012 23:26 </t>
  </si>
  <si>
    <t> 0.0467 </t>
  </si>
  <si>
    <t>IBVS 6128 </t>
  </si>
  <si>
    <t>2456379.9098 </t>
  </si>
  <si>
    <t> 28.03.2013 09:50 </t>
  </si>
  <si>
    <t> 0.0486 </t>
  </si>
  <si>
    <t>IBVS 6092 </t>
  </si>
  <si>
    <t>2456401.40247 </t>
  </si>
  <si>
    <t> 18.04.2013 21:39 </t>
  </si>
  <si>
    <t> 0.04735 </t>
  </si>
  <si>
    <t>OEJV 0160 </t>
  </si>
  <si>
    <t>2456401.40354 </t>
  </si>
  <si>
    <t> 18.04.2013 21:41 </t>
  </si>
  <si>
    <t> 0.04842 </t>
  </si>
  <si>
    <t>2456401.40487 </t>
  </si>
  <si>
    <t> 18.04.2013 21:43 </t>
  </si>
  <si>
    <t> 0.04975 </t>
  </si>
  <si>
    <t>2456422.0140 </t>
  </si>
  <si>
    <t> 09.05.2013 12:20 </t>
  </si>
  <si>
    <t> 0.0483 </t>
  </si>
  <si>
    <t>Ic</t>
  </si>
  <si>
    <t> K.Shiokawa </t>
  </si>
  <si>
    <t>VSB 56 </t>
  </si>
  <si>
    <t>2456735.8844 </t>
  </si>
  <si>
    <t> 19.03.2014 09:13 </t>
  </si>
  <si>
    <t> 0.0493 </t>
  </si>
  <si>
    <t> K.Menzies </t>
  </si>
  <si>
    <t> JAAVSO 42;426 </t>
  </si>
  <si>
    <t>2456782.4056 </t>
  </si>
  <si>
    <t> 04.05.2014 21:44 </t>
  </si>
  <si>
    <t> 0.0495 </t>
  </si>
  <si>
    <t>BAVM 238 </t>
  </si>
  <si>
    <t>2456797.4241 </t>
  </si>
  <si>
    <t> 19.05.2014 22:10 </t>
  </si>
  <si>
    <t> 0.0517 </t>
  </si>
  <si>
    <t>2456812.4381 </t>
  </si>
  <si>
    <t> 03.06.2014 22:30 </t>
  </si>
  <si>
    <t> 0.0494 </t>
  </si>
  <si>
    <t>2456855.4267 </t>
  </si>
  <si>
    <t> 16.07.2014 22:14 </t>
  </si>
  <si>
    <t> 0.0503 </t>
  </si>
  <si>
    <t> H.Jungbluth </t>
  </si>
  <si>
    <t>2457096.8669 </t>
  </si>
  <si>
    <t> 15.03.2015 08:48 </t>
  </si>
  <si>
    <t> 0.0525 </t>
  </si>
  <si>
    <t> N.Simmons </t>
  </si>
  <si>
    <t> JAAVSO 43-1 </t>
  </si>
  <si>
    <t>IBVS 6209</t>
  </si>
  <si>
    <t>OEJV 0179</t>
  </si>
  <si>
    <t>Zhang &amp; Zhang 2003</t>
  </si>
  <si>
    <t>Z&amp;Z linear</t>
  </si>
  <si>
    <t>Z&amp;Z quadratic</t>
  </si>
  <si>
    <t>difference</t>
  </si>
  <si>
    <t>Q.Fit</t>
  </si>
  <si>
    <t>_x0002_15407.5</t>
  </si>
  <si>
    <t>_x0002_6076.0</t>
  </si>
  <si>
    <t>_x0002_15405.5</t>
  </si>
  <si>
    <t>_x0002_0.0039</t>
  </si>
  <si>
    <t>_x0002_0.0074</t>
  </si>
  <si>
    <t>_x0002_6020.0</t>
  </si>
  <si>
    <t>_x0002_0.0101</t>
  </si>
  <si>
    <t>_x0002_0.0049</t>
  </si>
  <si>
    <t>_x0002_15404.0</t>
  </si>
  <si>
    <t>_x0002_0.0002</t>
  </si>
  <si>
    <t>_x0002_0.0037</t>
  </si>
  <si>
    <t>_x0002_5998.0</t>
  </si>
  <si>
    <t>_x0002_15387.0</t>
  </si>
  <si>
    <t>_x0002_5976.0</t>
  </si>
  <si>
    <t>_x0002_0.0026</t>
  </si>
  <si>
    <t>_x0002_15383.5</t>
  </si>
  <si>
    <t>_x0002_0.0016</t>
  </si>
  <si>
    <t>_x0002_5565.0</t>
  </si>
  <si>
    <t>_x0002_15382.0</t>
  </si>
  <si>
    <t>_x0002_5536.0</t>
  </si>
  <si>
    <t>_x0002_0.0056</t>
  </si>
  <si>
    <t>_x0002_0.0006</t>
  </si>
  <si>
    <t>_x0002_15373.5</t>
  </si>
  <si>
    <t>_x0002_0.0014</t>
  </si>
  <si>
    <t>_x0002_5531.0</t>
  </si>
  <si>
    <t>_x0002_15371.5</t>
  </si>
  <si>
    <t>_x0002_0.0036</t>
  </si>
  <si>
    <t>_x0002_0.0071</t>
  </si>
  <si>
    <t>_x0002_5441.0</t>
  </si>
  <si>
    <t>_x0002_0.0007</t>
  </si>
  <si>
    <t>_x0002_15309.0</t>
  </si>
  <si>
    <t>_x0002_5412.0</t>
  </si>
  <si>
    <t>_x0002_0.0051</t>
  </si>
  <si>
    <t>_x0002_15258.0</t>
  </si>
  <si>
    <t>_x0002_5407.0</t>
  </si>
  <si>
    <t>_x0002_0.0005</t>
  </si>
  <si>
    <t>_x0002_15244.5</t>
  </si>
  <si>
    <t>_x0002_0.0078</t>
  </si>
  <si>
    <t>_x0002_0.0110</t>
  </si>
  <si>
    <t>_x0002_5390.0</t>
  </si>
  <si>
    <t>_x0002_0.0174</t>
  </si>
  <si>
    <t>_x0002_0.0124</t>
  </si>
  <si>
    <t>_x0002_5346.0</t>
  </si>
  <si>
    <t>_x0002_15175.0</t>
  </si>
  <si>
    <t>_x0002_0.0027</t>
  </si>
  <si>
    <t>_x0002_5334.0</t>
  </si>
  <si>
    <t>_x0002_15060.5</t>
  </si>
  <si>
    <t>_x0002_0.0028</t>
  </si>
  <si>
    <t>_x0002_4952.0</t>
  </si>
  <si>
    <t>_x0002_4950.0</t>
  </si>
  <si>
    <t>_x0002_0.0154</t>
  </si>
  <si>
    <t>_x0002_0.0106</t>
  </si>
  <si>
    <t>_x0002_14974.0</t>
  </si>
  <si>
    <t>_x0002_4872.0</t>
  </si>
  <si>
    <t>_x0002_0.0067</t>
  </si>
  <si>
    <t>_x0002_0.0019</t>
  </si>
  <si>
    <t>_x0002_14913.0</t>
  </si>
  <si>
    <t>_x0002_0.0004</t>
  </si>
  <si>
    <t>_x0002_4867.0</t>
  </si>
  <si>
    <t>_x0002_0.0140</t>
  </si>
  <si>
    <t>_x0002_0.0093</t>
  </si>
  <si>
    <t>_x0002_14909.5</t>
  </si>
  <si>
    <t>_x0002_4807.5</t>
  </si>
  <si>
    <t>_x0002_0.0011</t>
  </si>
  <si>
    <t>_x0002_14882.5</t>
  </si>
  <si>
    <t>_x0002_4777.0</t>
  </si>
  <si>
    <t>_x0002_14870.5</t>
  </si>
  <si>
    <t>_x0002_4743.0</t>
  </si>
  <si>
    <t>_x0002_0.0015</t>
  </si>
  <si>
    <t>_x0002_14857.0</t>
  </si>
  <si>
    <t>_x0002_0.0013</t>
  </si>
  <si>
    <t>_x0002_4271.0</t>
  </si>
  <si>
    <t>_x0002_0.0096</t>
  </si>
  <si>
    <t>_x0002_0.0052</t>
  </si>
  <si>
    <t>_x0002_14782.5</t>
  </si>
  <si>
    <t>_x0002_4254.0</t>
  </si>
  <si>
    <t>_x0002_0.0025</t>
  </si>
  <si>
    <t>_x0002_14779.0</t>
  </si>
  <si>
    <t>_x0002_0.0001</t>
  </si>
  <si>
    <t>_x0002_0.0024</t>
  </si>
  <si>
    <t>_x0002_4220.0</t>
  </si>
  <si>
    <t>_x0002_0.0042</t>
  </si>
  <si>
    <t>_x0002_14718.0</t>
  </si>
  <si>
    <t>_x0002_3663.0</t>
  </si>
  <si>
    <t>_x0002_14701.0</t>
  </si>
  <si>
    <t>_x0002_0.0064</t>
  </si>
  <si>
    <t>_x0002_0.0085</t>
  </si>
  <si>
    <t>_x0002_3578.0</t>
  </si>
  <si>
    <t>_x0002_0.0060</t>
  </si>
  <si>
    <t>_x0002_0.0022</t>
  </si>
  <si>
    <t>_x0002_14692.5</t>
  </si>
  <si>
    <t>_x0002_3561.0</t>
  </si>
  <si>
    <t>_x0002_14531.5</t>
  </si>
  <si>
    <t>_x0002_3500.0</t>
  </si>
  <si>
    <t>_x0002_14422.0</t>
  </si>
  <si>
    <t>_x0002_0.0035</t>
  </si>
  <si>
    <t>pe</t>
  </si>
  <si>
    <t>_x0002_3058.5</t>
  </si>
  <si>
    <t>_x0002_14403.5</t>
  </si>
  <si>
    <t>_x0002_2926.0</t>
  </si>
  <si>
    <t>_x0002_0.0003</t>
  </si>
  <si>
    <t>_x0002_14327.0</t>
  </si>
  <si>
    <t>_x0002_2909.0</t>
  </si>
  <si>
    <t>_x0002_0.0075</t>
  </si>
  <si>
    <t>_x0002_14325.5</t>
  </si>
  <si>
    <t>_x0002_2892.0</t>
  </si>
  <si>
    <t>_x0002_0.0193</t>
  </si>
  <si>
    <t>_x0002_0.0161</t>
  </si>
  <si>
    <t>_x0002_14320.5</t>
  </si>
  <si>
    <t>_x0002_0.0008</t>
  </si>
  <si>
    <t>_x0002_0.0153</t>
  </si>
  <si>
    <t>_x0002_0.0121</t>
  </si>
  <si>
    <t>_x0002_14290.0</t>
  </si>
  <si>
    <t>_x0002_0.0061</t>
  </si>
  <si>
    <t>_x0002_14269.5</t>
  </si>
  <si>
    <t>_x0002_0.0073</t>
  </si>
  <si>
    <t>_x0002_0.0041</t>
  </si>
  <si>
    <t>_x0002_14256.0</t>
  </si>
  <si>
    <t>_x0002_0.0023</t>
  </si>
  <si>
    <t>_x0002_14249.0</t>
  </si>
  <si>
    <t>_x0002_2875.0</t>
  </si>
  <si>
    <t>_x0002_0.0072</t>
  </si>
  <si>
    <t>_x0002_0.0040</t>
  </si>
  <si>
    <t>_x0002_14242.5</t>
  </si>
  <si>
    <t>_x0002_2369.0</t>
  </si>
  <si>
    <t>_x0002_0.0020</t>
  </si>
  <si>
    <t>_x0002_14210.0</t>
  </si>
  <si>
    <t>_x0002_0.0031</t>
  </si>
  <si>
    <t>_x0002_0.0043</t>
  </si>
  <si>
    <t>_x0002_2340.0</t>
  </si>
  <si>
    <t>_x0002_13748.0</t>
  </si>
  <si>
    <t>_x0002_2301.0</t>
  </si>
  <si>
    <t>_x0002_0.0010</t>
  </si>
  <si>
    <t>_x0002_13617.5</t>
  </si>
  <si>
    <t>_x0002_1841.0</t>
  </si>
  <si>
    <t>_x0002_13548.0</t>
  </si>
  <si>
    <t>_x0002_1807.0</t>
  </si>
  <si>
    <t>_x0002_0.0038</t>
  </si>
  <si>
    <t>_x0002_0.0018</t>
  </si>
  <si>
    <t>_x0002_13441.0</t>
  </si>
  <si>
    <t>_x0002_1756.0</t>
  </si>
  <si>
    <t>_x0002_0.0044</t>
  </si>
  <si>
    <t>_x0002_13062.0</t>
  </si>
  <si>
    <t>_x0002_1739.0</t>
  </si>
  <si>
    <t>_x0002_12802.5</t>
  </si>
  <si>
    <t>_x0002_1632.0</t>
  </si>
  <si>
    <t>_x0002_12750.0</t>
  </si>
  <si>
    <t>_x0002_1216.0</t>
  </si>
  <si>
    <t>_x0002_0.0050</t>
  </si>
  <si>
    <t>_x0002_12741.5</t>
  </si>
  <si>
    <t>_x0002_1194.0</t>
  </si>
  <si>
    <t>_x0002_12313.5</t>
  </si>
  <si>
    <t>_x0002_0.0009</t>
  </si>
  <si>
    <t>_x0002_1041.0</t>
  </si>
  <si>
    <t>_x0002_0.0021</t>
  </si>
  <si>
    <t>_x0002_0.0012</t>
  </si>
  <si>
    <t>_x0002_12206.5</t>
  </si>
  <si>
    <t>_x0002_1019.0</t>
  </si>
  <si>
    <t>_x0002_0.0115</t>
  </si>
  <si>
    <t>_x0002_12142.0</t>
  </si>
  <si>
    <t>_x0002_980.0</t>
  </si>
  <si>
    <t>_x0002_0.0065</t>
  </si>
  <si>
    <t>_x0002_0.0057</t>
  </si>
  <si>
    <t>_x0002_11702.0</t>
  </si>
  <si>
    <t>_x0002_11608.5</t>
  </si>
  <si>
    <t>_x0002_0.0046</t>
  </si>
  <si>
    <t>_x0002_11498.5</t>
  </si>
  <si>
    <t>_x0002_11160.0</t>
  </si>
  <si>
    <t>_x0002_11143.0</t>
  </si>
  <si>
    <t>_x0002_10951.5</t>
  </si>
  <si>
    <t>_x0002_6791.0</t>
  </si>
  <si>
    <t>_x0002_6740.0</t>
  </si>
  <si>
    <t>_x0002_0.0090</t>
  </si>
  <si>
    <t>_x0002_6127.0</t>
  </si>
  <si>
    <t>_x0002_0.0104</t>
  </si>
  <si>
    <t xml:space="preserve"> BBSAG; </t>
  </si>
  <si>
    <t>Zhang &amp; Zhang 2003 AJ 125, 1431</t>
  </si>
  <si>
    <t>JAVSO 43, 77</t>
  </si>
  <si>
    <t>JAVSO..44..164</t>
  </si>
  <si>
    <t>JAVSO..45..215</t>
  </si>
  <si>
    <t>JAVSO..46…79 (2018)</t>
  </si>
  <si>
    <t>RHN 2020</t>
  </si>
  <si>
    <t>JAVSO..46..184</t>
  </si>
  <si>
    <t>JAVSO..47..263</t>
  </si>
  <si>
    <t>JAVSO..48..256</t>
  </si>
  <si>
    <t>OEJV 0211</t>
  </si>
  <si>
    <t>JAVSO 49, 256</t>
  </si>
  <si>
    <t>Active 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</si>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</sst>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8"/>
      <color indexed="63"/>
      <name val="AdvSTP_TIMR"/>
    </font>
    <font>
      <sz val="10"/>
      <color indexed="63"/>
      <name val="AdvSTP_TIMR"/>
    </font>
    <font>
      <sz val="10"/>
      <name val="Arial"/>
      <family val="2"/>
    </font>
    <font>
      <sz val="6"/>
      <color indexed="63"/>
      <name val="AdvSTP_TIM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1" xfId="0" applyFont="1" applyBorder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24" borderId="0" xfId="28" applyNumberFormat="1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1" fillId="25" borderId="18" xfId="39" applyFill="1" applyBorder="1" applyAlignment="1" applyProtection="1">
      <alignment horizontal="right" vertical="top" wrapText="1"/>
    </xf>
    <xf numFmtId="0" fontId="5" fillId="25" borderId="18" xfId="0" applyNumberFormat="1" applyFont="1" applyFill="1" applyBorder="1" applyAlignment="1">
      <alignment horizontal="center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11" fillId="0" borderId="0" xfId="0" applyFont="1" applyAlignment="1"/>
    <xf numFmtId="11" fontId="0" fillId="0" borderId="0" xfId="0" applyNumberFormat="1" applyAlignment="1"/>
    <xf numFmtId="0" fontId="38" fillId="0" borderId="0" xfId="0" applyFont="1" applyAlignment="1"/>
    <xf numFmtId="4" fontId="39" fillId="0" borderId="0" xfId="0" applyNumberFormat="1" applyFont="1" applyAlignment="1">
      <alignment horizontal="left"/>
    </xf>
    <xf numFmtId="0" fontId="40" fillId="0" borderId="0" xfId="0" applyFont="1" applyAlignment="1"/>
    <xf numFmtId="4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44" fillId="0" borderId="0" xfId="43" applyFont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7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0" applyFont="1" applyAlignme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176" fontId="45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723926380368099"/>
          <c:w val="0.7834862385321100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0-4F38-AADE-F01451175B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60-4F38-AADE-F01451175B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60-4F38-AADE-F01451175B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6.2486120004905388E-2</c:v>
                </c:pt>
                <c:pt idx="245">
                  <c:v>6.2547179993998725E-2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60-4F38-AADE-F01451175B8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60-4F38-AADE-F01451175B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60-4F38-AADE-F01451175B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60-4F38-AADE-F01451175B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3.7381298609752929E-2</c:v>
                </c:pt>
                <c:pt idx="167">
                  <c:v>3.7639758230745814E-2</c:v>
                </c:pt>
                <c:pt idx="168">
                  <c:v>3.7822123140989532E-2</c:v>
                </c:pt>
                <c:pt idx="169">
                  <c:v>3.9034390601890213E-2</c:v>
                </c:pt>
                <c:pt idx="170">
                  <c:v>3.9034390601890213E-2</c:v>
                </c:pt>
                <c:pt idx="171">
                  <c:v>3.9034390601890213E-2</c:v>
                </c:pt>
                <c:pt idx="172">
                  <c:v>3.9092117623837873E-2</c:v>
                </c:pt>
                <c:pt idx="173">
                  <c:v>3.9092117623837873E-2</c:v>
                </c:pt>
                <c:pt idx="174">
                  <c:v>3.9155092556871669E-2</c:v>
                </c:pt>
                <c:pt idx="175">
                  <c:v>3.9216755512133931E-2</c:v>
                </c:pt>
                <c:pt idx="176">
                  <c:v>4.0745209615975157E-2</c:v>
                </c:pt>
                <c:pt idx="177">
                  <c:v>4.0745209615975157E-2</c:v>
                </c:pt>
                <c:pt idx="178">
                  <c:v>4.0745209615975157E-2</c:v>
                </c:pt>
                <c:pt idx="179">
                  <c:v>4.2327454808449426E-2</c:v>
                </c:pt>
                <c:pt idx="180">
                  <c:v>4.2385181830397071E-2</c:v>
                </c:pt>
                <c:pt idx="181">
                  <c:v>4.2411421385827826E-2</c:v>
                </c:pt>
                <c:pt idx="182">
                  <c:v>4.2500635874292376E-2</c:v>
                </c:pt>
                <c:pt idx="183">
                  <c:v>4.2500635874292376E-2</c:v>
                </c:pt>
                <c:pt idx="184">
                  <c:v>4.2543931140753118E-2</c:v>
                </c:pt>
                <c:pt idx="185">
                  <c:v>4.3924131756410599E-2</c:v>
                </c:pt>
                <c:pt idx="186">
                  <c:v>4.3949059334069819E-2</c:v>
                </c:pt>
                <c:pt idx="187">
                  <c:v>4.3949059334069819E-2</c:v>
                </c:pt>
                <c:pt idx="188">
                  <c:v>4.3949059334069819E-2</c:v>
                </c:pt>
                <c:pt idx="189">
                  <c:v>4.4029089978133602E-2</c:v>
                </c:pt>
                <c:pt idx="190">
                  <c:v>4.4277053776954199E-2</c:v>
                </c:pt>
                <c:pt idx="191">
                  <c:v>4.4479098353770972E-2</c:v>
                </c:pt>
                <c:pt idx="192">
                  <c:v>4.4479098353770972E-2</c:v>
                </c:pt>
                <c:pt idx="193">
                  <c:v>4.5527368593229471E-2</c:v>
                </c:pt>
                <c:pt idx="194">
                  <c:v>4.5666438237012448E-2</c:v>
                </c:pt>
                <c:pt idx="195">
                  <c:v>4.605609563515909E-2</c:v>
                </c:pt>
                <c:pt idx="196">
                  <c:v>4.605609563515909E-2</c:v>
                </c:pt>
                <c:pt idx="197">
                  <c:v>4.6176797590140546E-2</c:v>
                </c:pt>
                <c:pt idx="198">
                  <c:v>4.7297226607033595E-2</c:v>
                </c:pt>
                <c:pt idx="199">
                  <c:v>4.734183385126587E-2</c:v>
                </c:pt>
                <c:pt idx="200">
                  <c:v>4.7398248895441995E-2</c:v>
                </c:pt>
                <c:pt idx="201">
                  <c:v>4.7424488450872736E-2</c:v>
                </c:pt>
                <c:pt idx="202">
                  <c:v>4.7433672295273503E-2</c:v>
                </c:pt>
                <c:pt idx="203">
                  <c:v>4.7478279539505779E-2</c:v>
                </c:pt>
                <c:pt idx="204">
                  <c:v>4.7526822717052671E-2</c:v>
                </c:pt>
                <c:pt idx="205">
                  <c:v>4.7580613805685713E-2</c:v>
                </c:pt>
                <c:pt idx="206">
                  <c:v>4.8870287955107096E-2</c:v>
                </c:pt>
                <c:pt idx="207">
                  <c:v>4.8870287955107096E-2</c:v>
                </c:pt>
                <c:pt idx="208">
                  <c:v>4.8966062332429346E-2</c:v>
                </c:pt>
                <c:pt idx="209">
                  <c:v>4.8966062332429346E-2</c:v>
                </c:pt>
                <c:pt idx="210">
                  <c:v>4.8966062332429346E-2</c:v>
                </c:pt>
                <c:pt idx="211">
                  <c:v>4.9057900776436965E-2</c:v>
                </c:pt>
                <c:pt idx="212">
                  <c:v>5.0456469080895981E-2</c:v>
                </c:pt>
                <c:pt idx="213">
                  <c:v>5.0663761568798905E-2</c:v>
                </c:pt>
                <c:pt idx="214">
                  <c:v>5.0730672435147318E-2</c:v>
                </c:pt>
                <c:pt idx="215">
                  <c:v>5.0797583301495731E-2</c:v>
                </c:pt>
                <c:pt idx="216">
                  <c:v>5.0989132056140217E-2</c:v>
                </c:pt>
                <c:pt idx="217">
                  <c:v>5.2041338228913318E-2</c:v>
                </c:pt>
                <c:pt idx="218">
                  <c:v>5.206495382880099E-2</c:v>
                </c:pt>
                <c:pt idx="219">
                  <c:v>5.206495382880099E-2</c:v>
                </c:pt>
                <c:pt idx="220">
                  <c:v>5.2156792272808623E-2</c:v>
                </c:pt>
                <c:pt idx="221">
                  <c:v>5.2156792272808623E-2</c:v>
                </c:pt>
                <c:pt idx="222">
                  <c:v>5.2156792272808623E-2</c:v>
                </c:pt>
                <c:pt idx="223">
                  <c:v>5.221976720584242E-2</c:v>
                </c:pt>
                <c:pt idx="224">
                  <c:v>5.2223703139157036E-2</c:v>
                </c:pt>
                <c:pt idx="225">
                  <c:v>5.3925338308841213E-2</c:v>
                </c:pt>
                <c:pt idx="226">
                  <c:v>5.3930586219927364E-2</c:v>
                </c:pt>
                <c:pt idx="227">
                  <c:v>5.3969945553073488E-2</c:v>
                </c:pt>
                <c:pt idx="228">
                  <c:v>5.4051288174908819E-2</c:v>
                </c:pt>
                <c:pt idx="229">
                  <c:v>5.419822968532103E-2</c:v>
                </c:pt>
                <c:pt idx="230">
                  <c:v>5.5313410791127927E-2</c:v>
                </c:pt>
                <c:pt idx="231">
                  <c:v>5.5436736701652452E-2</c:v>
                </c:pt>
                <c:pt idx="232">
                  <c:v>5.5436736701652452E-2</c:v>
                </c:pt>
                <c:pt idx="233">
                  <c:v>5.5436736701652452E-2</c:v>
                </c:pt>
                <c:pt idx="234">
                  <c:v>5.5529887123431619E-2</c:v>
                </c:pt>
                <c:pt idx="235">
                  <c:v>5.5562686567720058E-2</c:v>
                </c:pt>
                <c:pt idx="236">
                  <c:v>5.582508212202756E-2</c:v>
                </c:pt>
                <c:pt idx="237">
                  <c:v>5.7152803626823546E-2</c:v>
                </c:pt>
                <c:pt idx="238">
                  <c:v>5.8735048819297815E-2</c:v>
                </c:pt>
                <c:pt idx="239">
                  <c:v>6.0414380366865854E-2</c:v>
                </c:pt>
                <c:pt idx="240">
                  <c:v>6.0468171455498897E-2</c:v>
                </c:pt>
                <c:pt idx="241">
                  <c:v>6.2201294091699978E-2</c:v>
                </c:pt>
                <c:pt idx="242">
                  <c:v>6.2222285736044582E-2</c:v>
                </c:pt>
                <c:pt idx="243">
                  <c:v>6.2253773202561473E-2</c:v>
                </c:pt>
                <c:pt idx="244">
                  <c:v>6.372056435114043E-2</c:v>
                </c:pt>
                <c:pt idx="245">
                  <c:v>6.404068692739559E-2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60-4F38-AADE-F0145117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4056"/>
        <c:axId val="1"/>
      </c:scatterChart>
      <c:valAx>
        <c:axId val="82973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95412844036698"/>
          <c:y val="0.92024539877300615"/>
          <c:w val="0.803669724770642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2729844413012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F-4E4C-AD34-AE2F8214D09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F-4E4C-AD34-AE2F8214D09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F-4E4C-AD34-AE2F8214D09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6.2486120004905388E-2</c:v>
                </c:pt>
                <c:pt idx="245">
                  <c:v>6.2547179993998725E-2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F-4E4C-AD34-AE2F8214D09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F-4E4C-AD34-AE2F8214D09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F-4E4C-AD34-AE2F8214D09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F-4E4C-AD34-AE2F8214D09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3.7381298609752929E-2</c:v>
                </c:pt>
                <c:pt idx="167">
                  <c:v>3.7639758230745814E-2</c:v>
                </c:pt>
                <c:pt idx="168">
                  <c:v>3.7822123140989532E-2</c:v>
                </c:pt>
                <c:pt idx="169">
                  <c:v>3.9034390601890213E-2</c:v>
                </c:pt>
                <c:pt idx="170">
                  <c:v>3.9034390601890213E-2</c:v>
                </c:pt>
                <c:pt idx="171">
                  <c:v>3.9034390601890213E-2</c:v>
                </c:pt>
                <c:pt idx="172">
                  <c:v>3.9092117623837873E-2</c:v>
                </c:pt>
                <c:pt idx="173">
                  <c:v>3.9092117623837873E-2</c:v>
                </c:pt>
                <c:pt idx="174">
                  <c:v>3.9155092556871669E-2</c:v>
                </c:pt>
                <c:pt idx="175">
                  <c:v>3.9216755512133931E-2</c:v>
                </c:pt>
                <c:pt idx="176">
                  <c:v>4.0745209615975157E-2</c:v>
                </c:pt>
                <c:pt idx="177">
                  <c:v>4.0745209615975157E-2</c:v>
                </c:pt>
                <c:pt idx="178">
                  <c:v>4.0745209615975157E-2</c:v>
                </c:pt>
                <c:pt idx="179">
                  <c:v>4.2327454808449426E-2</c:v>
                </c:pt>
                <c:pt idx="180">
                  <c:v>4.2385181830397071E-2</c:v>
                </c:pt>
                <c:pt idx="181">
                  <c:v>4.2411421385827826E-2</c:v>
                </c:pt>
                <c:pt idx="182">
                  <c:v>4.2500635874292376E-2</c:v>
                </c:pt>
                <c:pt idx="183">
                  <c:v>4.2500635874292376E-2</c:v>
                </c:pt>
                <c:pt idx="184">
                  <c:v>4.2543931140753118E-2</c:v>
                </c:pt>
                <c:pt idx="185">
                  <c:v>4.3924131756410599E-2</c:v>
                </c:pt>
                <c:pt idx="186">
                  <c:v>4.3949059334069819E-2</c:v>
                </c:pt>
                <c:pt idx="187">
                  <c:v>4.3949059334069819E-2</c:v>
                </c:pt>
                <c:pt idx="188">
                  <c:v>4.3949059334069819E-2</c:v>
                </c:pt>
                <c:pt idx="189">
                  <c:v>4.4029089978133602E-2</c:v>
                </c:pt>
                <c:pt idx="190">
                  <c:v>4.4277053776954199E-2</c:v>
                </c:pt>
                <c:pt idx="191">
                  <c:v>4.4479098353770972E-2</c:v>
                </c:pt>
                <c:pt idx="192">
                  <c:v>4.4479098353770972E-2</c:v>
                </c:pt>
                <c:pt idx="193">
                  <c:v>4.5527368593229471E-2</c:v>
                </c:pt>
                <c:pt idx="194">
                  <c:v>4.5666438237012448E-2</c:v>
                </c:pt>
                <c:pt idx="195">
                  <c:v>4.605609563515909E-2</c:v>
                </c:pt>
                <c:pt idx="196">
                  <c:v>4.605609563515909E-2</c:v>
                </c:pt>
                <c:pt idx="197">
                  <c:v>4.6176797590140546E-2</c:v>
                </c:pt>
                <c:pt idx="198">
                  <c:v>4.7297226607033595E-2</c:v>
                </c:pt>
                <c:pt idx="199">
                  <c:v>4.734183385126587E-2</c:v>
                </c:pt>
                <c:pt idx="200">
                  <c:v>4.7398248895441995E-2</c:v>
                </c:pt>
                <c:pt idx="201">
                  <c:v>4.7424488450872736E-2</c:v>
                </c:pt>
                <c:pt idx="202">
                  <c:v>4.7433672295273503E-2</c:v>
                </c:pt>
                <c:pt idx="203">
                  <c:v>4.7478279539505779E-2</c:v>
                </c:pt>
                <c:pt idx="204">
                  <c:v>4.7526822717052671E-2</c:v>
                </c:pt>
                <c:pt idx="205">
                  <c:v>4.7580613805685713E-2</c:v>
                </c:pt>
                <c:pt idx="206">
                  <c:v>4.8870287955107096E-2</c:v>
                </c:pt>
                <c:pt idx="207">
                  <c:v>4.8870287955107096E-2</c:v>
                </c:pt>
                <c:pt idx="208">
                  <c:v>4.8966062332429346E-2</c:v>
                </c:pt>
                <c:pt idx="209">
                  <c:v>4.8966062332429346E-2</c:v>
                </c:pt>
                <c:pt idx="210">
                  <c:v>4.8966062332429346E-2</c:v>
                </c:pt>
                <c:pt idx="211">
                  <c:v>4.9057900776436965E-2</c:v>
                </c:pt>
                <c:pt idx="212">
                  <c:v>5.0456469080895981E-2</c:v>
                </c:pt>
                <c:pt idx="213">
                  <c:v>5.0663761568798905E-2</c:v>
                </c:pt>
                <c:pt idx="214">
                  <c:v>5.0730672435147318E-2</c:v>
                </c:pt>
                <c:pt idx="215">
                  <c:v>5.0797583301495731E-2</c:v>
                </c:pt>
                <c:pt idx="216">
                  <c:v>5.0989132056140217E-2</c:v>
                </c:pt>
                <c:pt idx="217">
                  <c:v>5.2041338228913318E-2</c:v>
                </c:pt>
                <c:pt idx="218">
                  <c:v>5.206495382880099E-2</c:v>
                </c:pt>
                <c:pt idx="219">
                  <c:v>5.206495382880099E-2</c:v>
                </c:pt>
                <c:pt idx="220">
                  <c:v>5.2156792272808623E-2</c:v>
                </c:pt>
                <c:pt idx="221">
                  <c:v>5.2156792272808623E-2</c:v>
                </c:pt>
                <c:pt idx="222">
                  <c:v>5.2156792272808623E-2</c:v>
                </c:pt>
                <c:pt idx="223">
                  <c:v>5.221976720584242E-2</c:v>
                </c:pt>
                <c:pt idx="224">
                  <c:v>5.2223703139157036E-2</c:v>
                </c:pt>
                <c:pt idx="225">
                  <c:v>5.3925338308841213E-2</c:v>
                </c:pt>
                <c:pt idx="226">
                  <c:v>5.3930586219927364E-2</c:v>
                </c:pt>
                <c:pt idx="227">
                  <c:v>5.3969945553073488E-2</c:v>
                </c:pt>
                <c:pt idx="228">
                  <c:v>5.4051288174908819E-2</c:v>
                </c:pt>
                <c:pt idx="229">
                  <c:v>5.419822968532103E-2</c:v>
                </c:pt>
                <c:pt idx="230">
                  <c:v>5.5313410791127927E-2</c:v>
                </c:pt>
                <c:pt idx="231">
                  <c:v>5.5436736701652452E-2</c:v>
                </c:pt>
                <c:pt idx="232">
                  <c:v>5.5436736701652452E-2</c:v>
                </c:pt>
                <c:pt idx="233">
                  <c:v>5.5436736701652452E-2</c:v>
                </c:pt>
                <c:pt idx="234">
                  <c:v>5.5529887123431619E-2</c:v>
                </c:pt>
                <c:pt idx="235">
                  <c:v>5.5562686567720058E-2</c:v>
                </c:pt>
                <c:pt idx="236">
                  <c:v>5.582508212202756E-2</c:v>
                </c:pt>
                <c:pt idx="237">
                  <c:v>5.7152803626823546E-2</c:v>
                </c:pt>
                <c:pt idx="238">
                  <c:v>5.8735048819297815E-2</c:v>
                </c:pt>
                <c:pt idx="239">
                  <c:v>6.0414380366865854E-2</c:v>
                </c:pt>
                <c:pt idx="240">
                  <c:v>6.0468171455498897E-2</c:v>
                </c:pt>
                <c:pt idx="241">
                  <c:v>6.2201294091699978E-2</c:v>
                </c:pt>
                <c:pt idx="242">
                  <c:v>6.2222285736044582E-2</c:v>
                </c:pt>
                <c:pt idx="243">
                  <c:v>6.2253773202561473E-2</c:v>
                </c:pt>
                <c:pt idx="244">
                  <c:v>6.372056435114043E-2</c:v>
                </c:pt>
                <c:pt idx="245">
                  <c:v>6.404068692739559E-2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F-4E4C-AD34-AE2F8214D09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1'!$R$21:$R$975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F-4E4C-AD34-AE2F8214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8480"/>
        <c:axId val="1"/>
      </c:scatterChart>
      <c:valAx>
        <c:axId val="82972848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9448373408769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8.6280056577086275E-2"/>
          <c:y val="0.9204921861831491"/>
          <c:w val="0.8528995756718529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Residuals from linear fit</a:t>
            </a:r>
          </a:p>
        </c:rich>
      </c:tx>
      <c:layout>
        <c:manualLayout>
          <c:xMode val="edge"/>
          <c:yMode val="edge"/>
          <c:x val="0.2974683544303797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17721518986"/>
          <c:y val="0.14814859468012961"/>
          <c:w val="0.80221518987341767"/>
          <c:h val="0.7006193956747796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1'!$S$20</c:f>
              <c:strCache>
                <c:ptCount val="1"/>
                <c:pt idx="0">
                  <c:v>lin.diff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1'!$S$21:$S$975</c:f>
              <c:numCache>
                <c:formatCode>General</c:formatCode>
                <c:ptCount val="955"/>
                <c:pt idx="134">
                  <c:v>2.3818490000849124E-2</c:v>
                </c:pt>
                <c:pt idx="135">
                  <c:v>2.4436265004624147E-2</c:v>
                </c:pt>
                <c:pt idx="136">
                  <c:v>2.3355940000328701E-2</c:v>
                </c:pt>
                <c:pt idx="138">
                  <c:v>2.5788920000195503E-2</c:v>
                </c:pt>
                <c:pt idx="139">
                  <c:v>2.7230989995587151E-2</c:v>
                </c:pt>
                <c:pt idx="140">
                  <c:v>2.7485810001962818E-2</c:v>
                </c:pt>
                <c:pt idx="144">
                  <c:v>2.9350130003876984E-2</c:v>
                </c:pt>
                <c:pt idx="145">
                  <c:v>2.8262749998248182E-2</c:v>
                </c:pt>
                <c:pt idx="146">
                  <c:v>2.8262749998248182E-2</c:v>
                </c:pt>
                <c:pt idx="147">
                  <c:v>3.031485500105191E-2</c:v>
                </c:pt>
                <c:pt idx="148">
                  <c:v>3.003778999845963E-2</c:v>
                </c:pt>
                <c:pt idx="149">
                  <c:v>3.0347560001246165E-2</c:v>
                </c:pt>
                <c:pt idx="150">
                  <c:v>3.0956379996496253E-2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5">
                  <c:v>3.3032380000804551E-2</c:v>
                </c:pt>
                <c:pt idx="156">
                  <c:v>3.3032380000804551E-2</c:v>
                </c:pt>
                <c:pt idx="157">
                  <c:v>3.1927359996188898E-2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3">
                  <c:v>3.2545000001846347E-2</c:v>
                </c:pt>
                <c:pt idx="166">
                  <c:v>-2.8009186087639762E-3</c:v>
                </c:pt>
                <c:pt idx="167">
                  <c:v>-4.2864732325892177E-3</c:v>
                </c:pt>
                <c:pt idx="168">
                  <c:v>-2.4011031388851897E-3</c:v>
                </c:pt>
                <c:pt idx="169">
                  <c:v>-3.4341106056022044E-3</c:v>
                </c:pt>
                <c:pt idx="170">
                  <c:v>-2.8341106062075641E-3</c:v>
                </c:pt>
                <c:pt idx="171">
                  <c:v>-2.5341106065102439E-3</c:v>
                </c:pt>
                <c:pt idx="172">
                  <c:v>-2.5637776214324157E-3</c:v>
                </c:pt>
                <c:pt idx="173">
                  <c:v>-2.2637776217350955E-3</c:v>
                </c:pt>
                <c:pt idx="174">
                  <c:v>-3.7152325611949991E-3</c:v>
                </c:pt>
                <c:pt idx="175">
                  <c:v>-2.6987405155885422E-3</c:v>
                </c:pt>
                <c:pt idx="176">
                  <c:v>-2.9369696175628388E-3</c:v>
                </c:pt>
                <c:pt idx="177">
                  <c:v>-2.8369696128130936E-3</c:v>
                </c:pt>
                <c:pt idx="178">
                  <c:v>-2.5369696131157735E-3</c:v>
                </c:pt>
                <c:pt idx="179">
                  <c:v>-2.8710248080217812E-3</c:v>
                </c:pt>
                <c:pt idx="180">
                  <c:v>-2.4406918345645165E-3</c:v>
                </c:pt>
                <c:pt idx="181">
                  <c:v>-3.2996313859488605E-3</c:v>
                </c:pt>
                <c:pt idx="182">
                  <c:v>-2.3500258718361436E-3</c:v>
                </c:pt>
                <c:pt idx="183">
                  <c:v>-2.2500258670863985E-3</c:v>
                </c:pt>
                <c:pt idx="185">
                  <c:v>-1.8524967509970444E-3</c:v>
                </c:pt>
                <c:pt idx="186">
                  <c:v>-3.7534893268703975E-3</c:v>
                </c:pt>
                <c:pt idx="187">
                  <c:v>-3.5534893319228225E-3</c:v>
                </c:pt>
                <c:pt idx="188">
                  <c:v>-3.5534893319228225E-3</c:v>
                </c:pt>
                <c:pt idx="189">
                  <c:v>-1.8882549769420123E-3</c:v>
                </c:pt>
                <c:pt idx="191">
                  <c:v>-2.9640683505599771E-3</c:v>
                </c:pt>
                <c:pt idx="192">
                  <c:v>-1.9640683539942291E-3</c:v>
                </c:pt>
                <c:pt idx="193">
                  <c:v>-3.237035910384975E-4</c:v>
                </c:pt>
                <c:pt idx="194">
                  <c:v>-1.8460832368052474E-3</c:v>
                </c:pt>
                <c:pt idx="195">
                  <c:v>-5.0163356361926162E-3</c:v>
                </c:pt>
                <c:pt idx="196">
                  <c:v>-5.0163356361926162E-3</c:v>
                </c:pt>
                <c:pt idx="197">
                  <c:v>-2.007457591224289E-3</c:v>
                </c:pt>
                <c:pt idx="198">
                  <c:v>-1.214176605562757E-3</c:v>
                </c:pt>
                <c:pt idx="199">
                  <c:v>-3.0437384676249707E-4</c:v>
                </c:pt>
                <c:pt idx="200">
                  <c:v>-1.3360938944601206E-3</c:v>
                </c:pt>
                <c:pt idx="201">
                  <c:v>-2.1950334531204083E-3</c:v>
                </c:pt>
                <c:pt idx="202">
                  <c:v>-1.0606623007056656E-3</c:v>
                </c:pt>
                <c:pt idx="203">
                  <c:v>-1.6508595403920065E-3</c:v>
                </c:pt>
                <c:pt idx="204">
                  <c:v>-1.8548977174286455E-3</c:v>
                </c:pt>
                <c:pt idx="205">
                  <c:v>-9.1072380752913601E-4</c:v>
                </c:pt>
                <c:pt idx="206">
                  <c:v>-3.1260295818506117E-4</c:v>
                </c:pt>
                <c:pt idx="207">
                  <c:v>-3.1260295818506117E-4</c:v>
                </c:pt>
                <c:pt idx="208">
                  <c:v>-1.6127323296227306E-3</c:v>
                </c:pt>
                <c:pt idx="209">
                  <c:v>-5.4273233118735248E-4</c:v>
                </c:pt>
                <c:pt idx="210">
                  <c:v>7.8726766795583075E-4</c:v>
                </c:pt>
                <c:pt idx="211">
                  <c:v>-7.3902077017346662E-4</c:v>
                </c:pt>
                <c:pt idx="212">
                  <c:v>-1.1904990778615274E-3</c:v>
                </c:pt>
                <c:pt idx="213">
                  <c:v>-1.1861215678120388E-3</c:v>
                </c:pt>
                <c:pt idx="214">
                  <c:v>9.7858255745460893E-4</c:v>
                </c:pt>
                <c:pt idx="215">
                  <c:v>-1.3567132981866306E-3</c:v>
                </c:pt>
                <c:pt idx="216">
                  <c:v>-6.9697205065690632E-4</c:v>
                </c:pt>
                <c:pt idx="217">
                  <c:v>2.3955177701840552E-4</c:v>
                </c:pt>
                <c:pt idx="218">
                  <c:v>3.8650617499364631E-4</c:v>
                </c:pt>
                <c:pt idx="219">
                  <c:v>3.8650617499364631E-4</c:v>
                </c:pt>
                <c:pt idx="220">
                  <c:v>7.0217724487058042E-5</c:v>
                </c:pt>
                <c:pt idx="221">
                  <c:v>7.0217724487058042E-5</c:v>
                </c:pt>
                <c:pt idx="222">
                  <c:v>1.1021772347657305E-4</c:v>
                </c:pt>
                <c:pt idx="223">
                  <c:v>8.7627972065254522E-6</c:v>
                </c:pt>
                <c:pt idx="224">
                  <c:v>-5.0781373148803266E-6</c:v>
                </c:pt>
                <c:pt idx="225">
                  <c:v>3.7769169437024824E-4</c:v>
                </c:pt>
                <c:pt idx="226">
                  <c:v>-3.7409622162726947E-4</c:v>
                </c:pt>
                <c:pt idx="227">
                  <c:v>-1.4250555072242016E-4</c:v>
                </c:pt>
                <c:pt idx="228">
                  <c:v>1.4347818172758195E-3</c:v>
                </c:pt>
                <c:pt idx="229">
                  <c:v>-3.1527968520535937E-4</c:v>
                </c:pt>
                <c:pt idx="230">
                  <c:v>1.1297892117039451E-3</c:v>
                </c:pt>
                <c:pt idx="231">
                  <c:v>3.1277333489614784E-4</c:v>
                </c:pt>
                <c:pt idx="232">
                  <c:v>3.8277340224939643E-4</c:v>
                </c:pt>
                <c:pt idx="233">
                  <c:v>5.6277330311476498E-4</c:v>
                </c:pt>
                <c:pt idx="234">
                  <c:v>1.2685378776024284E-3</c:v>
                </c:pt>
                <c:pt idx="235">
                  <c:v>-9.8013657378175773E-4</c:v>
                </c:pt>
                <c:pt idx="236">
                  <c:v>-5.6953211853342373E-4</c:v>
                </c:pt>
                <c:pt idx="237">
                  <c:v>1.0281263715197983E-3</c:v>
                </c:pt>
                <c:pt idx="238">
                  <c:v>3.6407118131231292E-4</c:v>
                </c:pt>
                <c:pt idx="239">
                  <c:v>-3.0806036579732882E-4</c:v>
                </c:pt>
                <c:pt idx="240">
                  <c:v>1.3611354218132782E-4</c:v>
                </c:pt>
                <c:pt idx="241">
                  <c:v>4.0815590497119553E-4</c:v>
                </c:pt>
                <c:pt idx="242">
                  <c:v>3.0100426958436927E-4</c:v>
                </c:pt>
                <c:pt idx="243">
                  <c:v>3.9027679563669732E-4</c:v>
                </c:pt>
                <c:pt idx="244">
                  <c:v>-1.2344443462350418E-3</c:v>
                </c:pt>
                <c:pt idx="245">
                  <c:v>-1.4935069333968654E-3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B-4DD6-B760-E64330CF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9136"/>
        <c:axId val="1"/>
      </c:scatterChart>
      <c:valAx>
        <c:axId val="82972913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75949367088611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40432228378860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24050632911394"/>
          <c:y val="0.91975600272188196"/>
          <c:w val="0.1313291139240506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14343399382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4094433404936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1-4DFA-BAF6-01084EC4D3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1-4DFA-BAF6-01084EC4D30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1-4DFA-BAF6-01084EC4D30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6.2486120004905388E-2</c:v>
                </c:pt>
                <c:pt idx="245">
                  <c:v>6.2547179993998725E-2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1-4DFA-BAF6-01084EC4D30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1-4DFA-BAF6-01084EC4D3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1-4DFA-BAF6-01084EC4D3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1-4DFA-BAF6-01084EC4D30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37044</c:v>
                </c:pt>
                <c:pt idx="245">
                  <c:v>37166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3.7381298609752929E-2</c:v>
                </c:pt>
                <c:pt idx="167">
                  <c:v>3.7639758230745814E-2</c:v>
                </c:pt>
                <c:pt idx="168">
                  <c:v>3.7822123140989532E-2</c:v>
                </c:pt>
                <c:pt idx="169">
                  <c:v>3.9034390601890213E-2</c:v>
                </c:pt>
                <c:pt idx="170">
                  <c:v>3.9034390601890213E-2</c:v>
                </c:pt>
                <c:pt idx="171">
                  <c:v>3.9034390601890213E-2</c:v>
                </c:pt>
                <c:pt idx="172">
                  <c:v>3.9092117623837873E-2</c:v>
                </c:pt>
                <c:pt idx="173">
                  <c:v>3.9092117623837873E-2</c:v>
                </c:pt>
                <c:pt idx="174">
                  <c:v>3.9155092556871669E-2</c:v>
                </c:pt>
                <c:pt idx="175">
                  <c:v>3.9216755512133931E-2</c:v>
                </c:pt>
                <c:pt idx="176">
                  <c:v>4.0745209615975157E-2</c:v>
                </c:pt>
                <c:pt idx="177">
                  <c:v>4.0745209615975157E-2</c:v>
                </c:pt>
                <c:pt idx="178">
                  <c:v>4.0745209615975157E-2</c:v>
                </c:pt>
                <c:pt idx="179">
                  <c:v>4.2327454808449426E-2</c:v>
                </c:pt>
                <c:pt idx="180">
                  <c:v>4.2385181830397071E-2</c:v>
                </c:pt>
                <c:pt idx="181">
                  <c:v>4.2411421385827826E-2</c:v>
                </c:pt>
                <c:pt idx="182">
                  <c:v>4.2500635874292376E-2</c:v>
                </c:pt>
                <c:pt idx="183">
                  <c:v>4.2500635874292376E-2</c:v>
                </c:pt>
                <c:pt idx="184">
                  <c:v>4.2543931140753118E-2</c:v>
                </c:pt>
                <c:pt idx="185">
                  <c:v>4.3924131756410599E-2</c:v>
                </c:pt>
                <c:pt idx="186">
                  <c:v>4.3949059334069819E-2</c:v>
                </c:pt>
                <c:pt idx="187">
                  <c:v>4.3949059334069819E-2</c:v>
                </c:pt>
                <c:pt idx="188">
                  <c:v>4.3949059334069819E-2</c:v>
                </c:pt>
                <c:pt idx="189">
                  <c:v>4.4029089978133602E-2</c:v>
                </c:pt>
                <c:pt idx="190">
                  <c:v>4.4277053776954199E-2</c:v>
                </c:pt>
                <c:pt idx="191">
                  <c:v>4.4479098353770972E-2</c:v>
                </c:pt>
                <c:pt idx="192">
                  <c:v>4.4479098353770972E-2</c:v>
                </c:pt>
                <c:pt idx="193">
                  <c:v>4.5527368593229471E-2</c:v>
                </c:pt>
                <c:pt idx="194">
                  <c:v>4.5666438237012448E-2</c:v>
                </c:pt>
                <c:pt idx="195">
                  <c:v>4.605609563515909E-2</c:v>
                </c:pt>
                <c:pt idx="196">
                  <c:v>4.605609563515909E-2</c:v>
                </c:pt>
                <c:pt idx="197">
                  <c:v>4.6176797590140546E-2</c:v>
                </c:pt>
                <c:pt idx="198">
                  <c:v>4.7297226607033595E-2</c:v>
                </c:pt>
                <c:pt idx="199">
                  <c:v>4.734183385126587E-2</c:v>
                </c:pt>
                <c:pt idx="200">
                  <c:v>4.7398248895441995E-2</c:v>
                </c:pt>
                <c:pt idx="201">
                  <c:v>4.7424488450872736E-2</c:v>
                </c:pt>
                <c:pt idx="202">
                  <c:v>4.7433672295273503E-2</c:v>
                </c:pt>
                <c:pt idx="203">
                  <c:v>4.7478279539505779E-2</c:v>
                </c:pt>
                <c:pt idx="204">
                  <c:v>4.7526822717052671E-2</c:v>
                </c:pt>
                <c:pt idx="205">
                  <c:v>4.7580613805685713E-2</c:v>
                </c:pt>
                <c:pt idx="206">
                  <c:v>4.8870287955107096E-2</c:v>
                </c:pt>
                <c:pt idx="207">
                  <c:v>4.8870287955107096E-2</c:v>
                </c:pt>
                <c:pt idx="208">
                  <c:v>4.8966062332429346E-2</c:v>
                </c:pt>
                <c:pt idx="209">
                  <c:v>4.8966062332429346E-2</c:v>
                </c:pt>
                <c:pt idx="210">
                  <c:v>4.8966062332429346E-2</c:v>
                </c:pt>
                <c:pt idx="211">
                  <c:v>4.9057900776436965E-2</c:v>
                </c:pt>
                <c:pt idx="212">
                  <c:v>5.0456469080895981E-2</c:v>
                </c:pt>
                <c:pt idx="213">
                  <c:v>5.0663761568798905E-2</c:v>
                </c:pt>
                <c:pt idx="214">
                  <c:v>5.0730672435147318E-2</c:v>
                </c:pt>
                <c:pt idx="215">
                  <c:v>5.0797583301495731E-2</c:v>
                </c:pt>
                <c:pt idx="216">
                  <c:v>5.0989132056140217E-2</c:v>
                </c:pt>
                <c:pt idx="217">
                  <c:v>5.2041338228913318E-2</c:v>
                </c:pt>
                <c:pt idx="218">
                  <c:v>5.206495382880099E-2</c:v>
                </c:pt>
                <c:pt idx="219">
                  <c:v>5.206495382880099E-2</c:v>
                </c:pt>
                <c:pt idx="220">
                  <c:v>5.2156792272808623E-2</c:v>
                </c:pt>
                <c:pt idx="221">
                  <c:v>5.2156792272808623E-2</c:v>
                </c:pt>
                <c:pt idx="222">
                  <c:v>5.2156792272808623E-2</c:v>
                </c:pt>
                <c:pt idx="223">
                  <c:v>5.221976720584242E-2</c:v>
                </c:pt>
                <c:pt idx="224">
                  <c:v>5.2223703139157036E-2</c:v>
                </c:pt>
                <c:pt idx="225">
                  <c:v>5.3925338308841213E-2</c:v>
                </c:pt>
                <c:pt idx="226">
                  <c:v>5.3930586219927364E-2</c:v>
                </c:pt>
                <c:pt idx="227">
                  <c:v>5.3969945553073488E-2</c:v>
                </c:pt>
                <c:pt idx="228">
                  <c:v>5.4051288174908819E-2</c:v>
                </c:pt>
                <c:pt idx="229">
                  <c:v>5.419822968532103E-2</c:v>
                </c:pt>
                <c:pt idx="230">
                  <c:v>5.5313410791127927E-2</c:v>
                </c:pt>
                <c:pt idx="231">
                  <c:v>5.5436736701652452E-2</c:v>
                </c:pt>
                <c:pt idx="232">
                  <c:v>5.5436736701652452E-2</c:v>
                </c:pt>
                <c:pt idx="233">
                  <c:v>5.5436736701652452E-2</c:v>
                </c:pt>
                <c:pt idx="234">
                  <c:v>5.5529887123431619E-2</c:v>
                </c:pt>
                <c:pt idx="235">
                  <c:v>5.5562686567720058E-2</c:v>
                </c:pt>
                <c:pt idx="236">
                  <c:v>5.582508212202756E-2</c:v>
                </c:pt>
                <c:pt idx="237">
                  <c:v>5.7152803626823546E-2</c:v>
                </c:pt>
                <c:pt idx="238">
                  <c:v>5.8735048819297815E-2</c:v>
                </c:pt>
                <c:pt idx="239">
                  <c:v>6.0414380366865854E-2</c:v>
                </c:pt>
                <c:pt idx="240">
                  <c:v>6.0468171455498897E-2</c:v>
                </c:pt>
                <c:pt idx="241">
                  <c:v>6.2201294091699978E-2</c:v>
                </c:pt>
                <c:pt idx="242">
                  <c:v>6.2222285736044582E-2</c:v>
                </c:pt>
                <c:pt idx="243">
                  <c:v>6.2253773202561473E-2</c:v>
                </c:pt>
                <c:pt idx="244">
                  <c:v>6.372056435114043E-2</c:v>
                </c:pt>
                <c:pt idx="245">
                  <c:v>6.404068692739559E-2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1-4DFA-BAF6-01084EC4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0120"/>
        <c:axId val="1"/>
      </c:scatterChart>
      <c:valAx>
        <c:axId val="82973012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19870593098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18334246680703"/>
          <c:y val="0.9204921861831491"/>
          <c:w val="0.80219914818340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678942920199375"/>
          <c:w val="0.7834862385321100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5-4201-915A-2E200D4C25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B5-4201-915A-2E200D4C25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B5-4201-915A-2E200D4C25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1.1985209996055346E-2</c:v>
                </c:pt>
                <c:pt idx="244">
                  <c:v>1.1824229994090274E-2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B5-4201-915A-2E200D4C25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B5-4201-915A-2E200D4C25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B5-4201-915A-2E200D4C25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B5-4201-915A-2E200D4C25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166">
                  <c:v>1.9467171841023459E-3</c:v>
                </c:pt>
                <c:pt idx="167">
                  <c:v>2.0691370877063331E-3</c:v>
                </c:pt>
                <c:pt idx="168">
                  <c:v>2.1555145831426495E-3</c:v>
                </c:pt>
                <c:pt idx="169">
                  <c:v>2.729707430503484E-3</c:v>
                </c:pt>
                <c:pt idx="170">
                  <c:v>2.729707430503484E-3</c:v>
                </c:pt>
                <c:pt idx="171">
                  <c:v>2.729707430503484E-3</c:v>
                </c:pt>
                <c:pt idx="172">
                  <c:v>2.757049947044476E-3</c:v>
                </c:pt>
                <c:pt idx="173">
                  <c:v>2.757049947044476E-3</c:v>
                </c:pt>
                <c:pt idx="174">
                  <c:v>2.7868781469073765E-3</c:v>
                </c:pt>
                <c:pt idx="175">
                  <c:v>2.8160849259397996E-3</c:v>
                </c:pt>
                <c:pt idx="176">
                  <c:v>3.5400401934456141E-3</c:v>
                </c:pt>
                <c:pt idx="177">
                  <c:v>3.5400401934456141E-3</c:v>
                </c:pt>
                <c:pt idx="178">
                  <c:v>3.5400401934456141E-3</c:v>
                </c:pt>
                <c:pt idx="179">
                  <c:v>4.2894737150009892E-3</c:v>
                </c:pt>
                <c:pt idx="180">
                  <c:v>4.3168162315419811E-3</c:v>
                </c:pt>
                <c:pt idx="181">
                  <c:v>4.3292446481515232E-3</c:v>
                </c:pt>
                <c:pt idx="182">
                  <c:v>4.371501264623965E-3</c:v>
                </c:pt>
                <c:pt idx="183">
                  <c:v>4.371501264623965E-3</c:v>
                </c:pt>
                <c:pt idx="184">
                  <c:v>4.3920081520297093E-3</c:v>
                </c:pt>
                <c:pt idx="185">
                  <c:v>5.0457428656916128E-3</c:v>
                </c:pt>
                <c:pt idx="186">
                  <c:v>5.0575498614706775E-3</c:v>
                </c:pt>
                <c:pt idx="187">
                  <c:v>5.0575498614706775E-3</c:v>
                </c:pt>
                <c:pt idx="188">
                  <c:v>5.0575498614706775E-3</c:v>
                </c:pt>
                <c:pt idx="189">
                  <c:v>5.0954565321297794E-3</c:v>
                </c:pt>
                <c:pt idx="190">
                  <c:v>5.2129050690899494E-3</c:v>
                </c:pt>
                <c:pt idx="191">
                  <c:v>5.3086038769834219E-3</c:v>
                </c:pt>
                <c:pt idx="192">
                  <c:v>5.3086038769834219E-3</c:v>
                </c:pt>
                <c:pt idx="193">
                  <c:v>5.8051191205346197E-3</c:v>
                </c:pt>
                <c:pt idx="194">
                  <c:v>5.8709897285651926E-3</c:v>
                </c:pt>
                <c:pt idx="195">
                  <c:v>6.0555517152168885E-3</c:v>
                </c:pt>
                <c:pt idx="196">
                  <c:v>6.0555517152168885E-3</c:v>
                </c:pt>
                <c:pt idx="197">
                  <c:v>6.1127224316207818E-3</c:v>
                </c:pt>
                <c:pt idx="198">
                  <c:v>6.6434158208482207E-3</c:v>
                </c:pt>
                <c:pt idx="199">
                  <c:v>6.6645441290844407E-3</c:v>
                </c:pt>
                <c:pt idx="200">
                  <c:v>6.6912652247949553E-3</c:v>
                </c:pt>
                <c:pt idx="201">
                  <c:v>6.7036936414044974E-3</c:v>
                </c:pt>
                <c:pt idx="202">
                  <c:v>6.7080435872178372E-3</c:v>
                </c:pt>
                <c:pt idx="203">
                  <c:v>6.7291718954540589E-3</c:v>
                </c:pt>
                <c:pt idx="204">
                  <c:v>6.752164466181711E-3</c:v>
                </c:pt>
                <c:pt idx="205">
                  <c:v>6.7776427202312726E-3</c:v>
                </c:pt>
                <c:pt idx="206">
                  <c:v>7.3884993965902552E-3</c:v>
                </c:pt>
                <c:pt idx="207">
                  <c:v>7.3884993965902552E-3</c:v>
                </c:pt>
                <c:pt idx="208">
                  <c:v>7.4338631172150837E-3</c:v>
                </c:pt>
                <c:pt idx="209">
                  <c:v>7.4338631172150837E-3</c:v>
                </c:pt>
                <c:pt idx="210">
                  <c:v>7.4338631172150837E-3</c:v>
                </c:pt>
                <c:pt idx="211">
                  <c:v>7.4773625753484802E-3</c:v>
                </c:pt>
                <c:pt idx="212">
                  <c:v>8.1397971806370616E-3</c:v>
                </c:pt>
                <c:pt idx="213">
                  <c:v>8.2379816718524419E-3</c:v>
                </c:pt>
                <c:pt idx="214">
                  <c:v>8.2696741342067736E-3</c:v>
                </c:pt>
                <c:pt idx="215">
                  <c:v>8.3013665965611053E-3</c:v>
                </c:pt>
                <c:pt idx="216">
                  <c:v>8.3920940378107607E-3</c:v>
                </c:pt>
                <c:pt idx="217">
                  <c:v>8.8904735438533906E-3</c:v>
                </c:pt>
                <c:pt idx="218">
                  <c:v>8.9016591188019779E-3</c:v>
                </c:pt>
                <c:pt idx="219">
                  <c:v>8.9451585769353744E-3</c:v>
                </c:pt>
                <c:pt idx="220">
                  <c:v>8.9451585769353744E-3</c:v>
                </c:pt>
                <c:pt idx="221">
                  <c:v>8.9451585769353744E-3</c:v>
                </c:pt>
                <c:pt idx="222">
                  <c:v>8.9749867767982758E-3</c:v>
                </c:pt>
                <c:pt idx="223">
                  <c:v>8.9768510392897061E-3</c:v>
                </c:pt>
                <c:pt idx="224">
                  <c:v>9.7828338564184981E-3</c:v>
                </c:pt>
                <c:pt idx="225">
                  <c:v>9.7853195397404058E-3</c:v>
                </c:pt>
                <c:pt idx="226">
                  <c:v>9.8039621646547181E-3</c:v>
                </c:pt>
                <c:pt idx="227">
                  <c:v>9.8424902561442991E-3</c:v>
                </c:pt>
                <c:pt idx="228">
                  <c:v>9.9120893891577327E-3</c:v>
                </c:pt>
                <c:pt idx="229">
                  <c:v>1.0440297095063262E-2</c:v>
                </c:pt>
                <c:pt idx="230">
                  <c:v>1.0498710653128109E-2</c:v>
                </c:pt>
                <c:pt idx="231">
                  <c:v>1.0498710653128109E-2</c:v>
                </c:pt>
                <c:pt idx="232">
                  <c:v>1.0498710653128109E-2</c:v>
                </c:pt>
                <c:pt idx="233">
                  <c:v>1.0542831532091982E-2</c:v>
                </c:pt>
                <c:pt idx="234">
                  <c:v>1.055836705285391E-2</c:v>
                </c:pt>
                <c:pt idx="235">
                  <c:v>1.0682651218949329E-2</c:v>
                </c:pt>
                <c:pt idx="236">
                  <c:v>1.1311529099392148E-2</c:v>
                </c:pt>
                <c:pt idx="237">
                  <c:v>1.2060962620947522E-2</c:v>
                </c:pt>
                <c:pt idx="238">
                  <c:v>1.2856381283958202E-2</c:v>
                </c:pt>
                <c:pt idx="239">
                  <c:v>1.2881859538007764E-2</c:v>
                </c:pt>
                <c:pt idx="240">
                  <c:v>1.3702756455068006E-2</c:v>
                </c:pt>
                <c:pt idx="241">
                  <c:v>1.3712699188355637E-2</c:v>
                </c:pt>
                <c:pt idx="242">
                  <c:v>1.3727613288287087E-2</c:v>
                </c:pt>
                <c:pt idx="243">
                  <c:v>1.4422361776760479E-2</c:v>
                </c:pt>
                <c:pt idx="244">
                  <c:v>1.457398845939689E-2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B5-4201-915A-2E200D4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0288"/>
        <c:axId val="1"/>
      </c:scatterChart>
      <c:valAx>
        <c:axId val="82974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495412844036698"/>
          <c:y val="0.92048929663608559"/>
          <c:w val="0.95045871559633022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7137989778534924"/>
          <c:y val="1.52439024390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96763202725727E-2"/>
          <c:y val="0.11280504597740505"/>
          <c:w val="0.86712095400340716"/>
          <c:h val="0.72561083628709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2-4694-9A72-CD82573B80E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2-4694-9A72-CD82573B80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2-4694-9A72-CD82573B80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1.1985209996055346E-2</c:v>
                </c:pt>
                <c:pt idx="244">
                  <c:v>1.1824229994090274E-2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2-4694-9A72-CD82573B80ED}"/>
            </c:ext>
          </c:extLst>
        </c:ser>
        <c:ser>
          <c:idx val="7"/>
          <c:order val="4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'Active 2'!$W$2:$W$26</c:f>
              <c:numCache>
                <c:formatCode>General</c:formatCode>
                <c:ptCount val="25"/>
                <c:pt idx="0">
                  <c:v>8.5223999999517991E-2</c:v>
                </c:pt>
                <c:pt idx="1">
                  <c:v>7.2315999999362141E-2</c:v>
                </c:pt>
                <c:pt idx="2">
                  <c:v>6.0399999999206283E-2</c:v>
                </c:pt>
                <c:pt idx="3">
                  <c:v>4.9475999999050432E-2</c:v>
                </c:pt>
                <c:pt idx="4">
                  <c:v>3.9543999998894575E-2</c:v>
                </c:pt>
                <c:pt idx="5">
                  <c:v>3.060399999873871E-2</c:v>
                </c:pt>
                <c:pt idx="6">
                  <c:v>2.2655999998582858E-2</c:v>
                </c:pt>
                <c:pt idx="7">
                  <c:v>1.5699999998427E-2</c:v>
                </c:pt>
                <c:pt idx="8">
                  <c:v>9.7359999982711415E-3</c:v>
                </c:pt>
                <c:pt idx="9">
                  <c:v>4.7639999981152828E-3</c:v>
                </c:pt>
                <c:pt idx="10">
                  <c:v>7.839999979594274E-4</c:v>
                </c:pt>
                <c:pt idx="11">
                  <c:v>-2.2040000021964316E-3</c:v>
                </c:pt>
                <c:pt idx="12">
                  <c:v>-4.2000000023522874E-3</c:v>
                </c:pt>
                <c:pt idx="13">
                  <c:v>-5.204000002508145E-3</c:v>
                </c:pt>
                <c:pt idx="14">
                  <c:v>-5.216000002664002E-3</c:v>
                </c:pt>
                <c:pt idx="15">
                  <c:v>-4.2360000028198591E-3</c:v>
                </c:pt>
                <c:pt idx="16">
                  <c:v>-2.2640000029757155E-3</c:v>
                </c:pt>
                <c:pt idx="17">
                  <c:v>6.9999999686842784E-4</c:v>
                </c:pt>
                <c:pt idx="18">
                  <c:v>4.6559999967125711E-3</c:v>
                </c:pt>
                <c:pt idx="19">
                  <c:v>9.6039999965567141E-3</c:v>
                </c:pt>
                <c:pt idx="20">
                  <c:v>1.5543999996400857E-2</c:v>
                </c:pt>
                <c:pt idx="21">
                  <c:v>2.2475999996245E-2</c:v>
                </c:pt>
                <c:pt idx="22">
                  <c:v>3.0399999996089146E-2</c:v>
                </c:pt>
                <c:pt idx="23">
                  <c:v>3.9315999995933285E-2</c:v>
                </c:pt>
                <c:pt idx="24">
                  <c:v>4.9223999995777437E-2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2-4694-9A72-CD82573B80ED}"/>
            </c:ext>
          </c:extLst>
        </c:ser>
        <c:ser>
          <c:idx val="8"/>
          <c:order val="5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14331</c:v>
                </c:pt>
                <c:pt idx="244">
                  <c:v>14453</c:v>
                </c:pt>
              </c:numCache>
            </c:numRef>
          </c:xVal>
          <c:yVal>
            <c:numRef>
              <c:f>'Active 2'!$U$21:$U$975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2-4694-9A72-CD82573B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4224"/>
        <c:axId val="1"/>
      </c:scatterChart>
      <c:valAx>
        <c:axId val="829744224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097103918228282"/>
              <c:y val="0.9176842071570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5894378194207834"/>
          <c:y val="0.92987932910825166"/>
          <c:w val="0.54684838160136284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6923130762500839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2665552660177E-2"/>
          <c:y val="0.1196319018404908"/>
          <c:w val="0.86495870886536608"/>
          <c:h val="0.72085889570552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E-4B3F-8CE8-57E361BFA60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E-4B3F-8CE8-57E361BFA60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2E-4B3F-8CE8-57E361BFA60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2E-4B3F-8CE8-57E361BFA607}"/>
            </c:ext>
          </c:extLst>
        </c:ser>
        <c:ser>
          <c:idx val="7"/>
          <c:order val="4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2E-4B3F-8CE8-57E361BFA607}"/>
            </c:ext>
          </c:extLst>
        </c:ser>
        <c:ser>
          <c:idx val="2"/>
          <c:order val="5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2E-4B3F-8CE8-57E361BF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2912"/>
        <c:axId val="1"/>
      </c:scatterChart>
      <c:valAx>
        <c:axId val="829742912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034331605985139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8839311752696"/>
          <c:y val="0.92331288343558282"/>
          <c:w val="0.558975256298090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7-45EF-B270-E411257E213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7-45EF-B270-E411257E213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7-45EF-B270-E411257E213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7-45EF-B270-E411257E213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7-45EF-B270-E411257E213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7-45EF-B270-E411257E213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7-45EF-B270-E411257E213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166">
                  <c:v>1.567750157247659E-3</c:v>
                </c:pt>
                <c:pt idx="167">
                  <c:v>1.6989326945501875E-3</c:v>
                </c:pt>
                <c:pt idx="168">
                  <c:v>1.7914929619869974E-3</c:v>
                </c:pt>
                <c:pt idx="169">
                  <c:v>2.4067856750201785E-3</c:v>
                </c:pt>
                <c:pt idx="170">
                  <c:v>2.4067856750201785E-3</c:v>
                </c:pt>
                <c:pt idx="171">
                  <c:v>2.4067856750201785E-3</c:v>
                </c:pt>
                <c:pt idx="172">
                  <c:v>2.4360853280217584E-3</c:v>
                </c:pt>
                <c:pt idx="173">
                  <c:v>2.4360853280217584E-3</c:v>
                </c:pt>
                <c:pt idx="174">
                  <c:v>2.4680485858416638E-3</c:v>
                </c:pt>
                <c:pt idx="175">
                  <c:v>2.4993459424569884E-3</c:v>
                </c:pt>
                <c:pt idx="176">
                  <c:v>3.2751208457942787E-3</c:v>
                </c:pt>
                <c:pt idx="177">
                  <c:v>3.2751208457942787E-3</c:v>
                </c:pt>
                <c:pt idx="178">
                  <c:v>3.2751208457942787E-3</c:v>
                </c:pt>
                <c:pt idx="179">
                  <c:v>4.0781976985194051E-3</c:v>
                </c:pt>
                <c:pt idx="180">
                  <c:v>4.1074973515209849E-3</c:v>
                </c:pt>
                <c:pt idx="181">
                  <c:v>4.1208153756126112E-3</c:v>
                </c:pt>
                <c:pt idx="182">
                  <c:v>4.1660966575241447E-3</c:v>
                </c:pt>
                <c:pt idx="183">
                  <c:v>4.1660966575241447E-3</c:v>
                </c:pt>
                <c:pt idx="184">
                  <c:v>4.1880713972753296E-3</c:v>
                </c:pt>
                <c:pt idx="185">
                  <c:v>4.8885994644949247E-3</c:v>
                </c:pt>
                <c:pt idx="186">
                  <c:v>4.9012515873819709E-3</c:v>
                </c:pt>
                <c:pt idx="187">
                  <c:v>4.9012515873819709E-3</c:v>
                </c:pt>
                <c:pt idx="188">
                  <c:v>4.9012515873819709E-3</c:v>
                </c:pt>
                <c:pt idx="189">
                  <c:v>4.941871560861435E-3</c:v>
                </c:pt>
                <c:pt idx="190">
                  <c:v>5.0677268885273132E-3</c:v>
                </c:pt>
                <c:pt idx="191">
                  <c:v>5.1702756740328428E-3</c:v>
                </c:pt>
                <c:pt idx="192">
                  <c:v>5.1702756740328428E-3</c:v>
                </c:pt>
                <c:pt idx="193">
                  <c:v>5.7023307364933535E-3</c:v>
                </c:pt>
                <c:pt idx="194">
                  <c:v>5.7729162641789776E-3</c:v>
                </c:pt>
                <c:pt idx="195">
                  <c:v>5.9706889219396436E-3</c:v>
                </c:pt>
                <c:pt idx="196">
                  <c:v>5.9706889219396436E-3</c:v>
                </c:pt>
                <c:pt idx="197">
                  <c:v>6.031951832761129E-3</c:v>
                </c:pt>
                <c:pt idx="198">
                  <c:v>6.6006314614736146E-3</c:v>
                </c:pt>
                <c:pt idx="199">
                  <c:v>6.6232721024293813E-3</c:v>
                </c:pt>
                <c:pt idx="200">
                  <c:v>6.6519058542263794E-3</c:v>
                </c:pt>
                <c:pt idx="201">
                  <c:v>6.6652238783180074E-3</c:v>
                </c:pt>
                <c:pt idx="202">
                  <c:v>6.6698851867500767E-3</c:v>
                </c:pt>
                <c:pt idx="203">
                  <c:v>6.6925258277058435E-3</c:v>
                </c:pt>
                <c:pt idx="204">
                  <c:v>6.717164172275354E-3</c:v>
                </c:pt>
                <c:pt idx="205">
                  <c:v>6.7444661216631884E-3</c:v>
                </c:pt>
                <c:pt idx="206">
                  <c:v>7.3990470057666716E-3</c:v>
                </c:pt>
                <c:pt idx="207">
                  <c:v>7.3990470057666716E-3</c:v>
                </c:pt>
                <c:pt idx="208">
                  <c:v>7.4476577937011108E-3</c:v>
                </c:pt>
                <c:pt idx="209">
                  <c:v>7.4476577937011108E-3</c:v>
                </c:pt>
                <c:pt idx="210">
                  <c:v>7.4476577937011108E-3</c:v>
                </c:pt>
                <c:pt idx="211">
                  <c:v>7.4942708780218062E-3</c:v>
                </c:pt>
                <c:pt idx="212">
                  <c:v>8.2041215621055409E-3</c:v>
                </c:pt>
                <c:pt idx="213">
                  <c:v>8.3093339524293978E-3</c:v>
                </c:pt>
                <c:pt idx="214">
                  <c:v>8.3432949138630454E-3</c:v>
                </c:pt>
                <c:pt idx="215">
                  <c:v>8.3772558752966964E-3</c:v>
                </c:pt>
                <c:pt idx="216">
                  <c:v>8.4744774511655747E-3</c:v>
                </c:pt>
                <c:pt idx="217">
                  <c:v>9.0205164389222936E-3</c:v>
                </c:pt>
                <c:pt idx="218">
                  <c:v>9.0990927810628945E-3</c:v>
                </c:pt>
                <c:pt idx="219">
                  <c:v>9.9647643470186682E-3</c:v>
                </c:pt>
                <c:pt idx="220">
                  <c:v>9.9674279518369956E-3</c:v>
                </c:pt>
                <c:pt idx="221">
                  <c:v>9.1010904846766383E-3</c:v>
                </c:pt>
                <c:pt idx="222">
                  <c:v>9.008530217239831E-3</c:v>
                </c:pt>
                <c:pt idx="223">
                  <c:v>9.0671295232429908E-3</c:v>
                </c:pt>
                <c:pt idx="224">
                  <c:v>9.0671295232429908E-3</c:v>
                </c:pt>
                <c:pt idx="225">
                  <c:v>9.0671295232429908E-3</c:v>
                </c:pt>
                <c:pt idx="226">
                  <c:v>9.9874049879744367E-3</c:v>
                </c:pt>
                <c:pt idx="227">
                  <c:v>1.0731882534696403E-2</c:v>
                </c:pt>
                <c:pt idx="228">
                  <c:v>1.0779161520221677E-2</c:v>
                </c:pt>
                <c:pt idx="229">
                  <c:v>1.0795809050336214E-2</c:v>
                </c:pt>
                <c:pt idx="230">
                  <c:v>1.0928989291252487E-2</c:v>
                </c:pt>
                <c:pt idx="231">
                  <c:v>1.1602881310288825E-2</c:v>
                </c:pt>
                <c:pt idx="232">
                  <c:v>1.2405958163013951E-2</c:v>
                </c:pt>
                <c:pt idx="233">
                  <c:v>1.3258311704878099E-2</c:v>
                </c:pt>
                <c:pt idx="234">
                  <c:v>1.3285613654265935E-2</c:v>
                </c:pt>
                <c:pt idx="235">
                  <c:v>1.4165269145517918E-2</c:v>
                </c:pt>
                <c:pt idx="236">
                  <c:v>1.4175923564791221E-2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7-45EF-B270-E411257E213F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7-45EF-B270-E411257E213F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C7-45EF-B270-E411257E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9304"/>
        <c:axId val="1"/>
      </c:scatterChart>
      <c:valAx>
        <c:axId val="829739304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115983026874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8.3451202263083446E-2"/>
          <c:y val="0.9204921861831491"/>
          <c:w val="0.9363507779349363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0</xdr:row>
      <xdr:rowOff>0</xdr:rowOff>
    </xdr:from>
    <xdr:to>
      <xdr:col>26</xdr:col>
      <xdr:colOff>581025</xdr:colOff>
      <xdr:row>18</xdr:row>
      <xdr:rowOff>19050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CD057982-DC7D-7419-7AC6-D697D744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85725</xdr:rowOff>
    </xdr:from>
    <xdr:to>
      <xdr:col>17</xdr:col>
      <xdr:colOff>571500</xdr:colOff>
      <xdr:row>18</xdr:row>
      <xdr:rowOff>114300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AAD143A6-6D7B-CC9D-4F76-2130F8DD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27</xdr:col>
      <xdr:colOff>533400</xdr:colOff>
      <xdr:row>42</xdr:row>
      <xdr:rowOff>9525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50DA5440-8087-FA2D-71BA-B440C1B7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16</xdr:col>
      <xdr:colOff>152400</xdr:colOff>
      <xdr:row>42</xdr:row>
      <xdr:rowOff>38100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72A13806-99CC-DB98-62FA-7C99C327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114300</xdr:rowOff>
    </xdr:from>
    <xdr:to>
      <xdr:col>35</xdr:col>
      <xdr:colOff>619125</xdr:colOff>
      <xdr:row>18</xdr:row>
      <xdr:rowOff>133350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2643FFA6-5183-ACE0-F865-E02B8E13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9525</xdr:colOff>
      <xdr:row>18</xdr:row>
      <xdr:rowOff>28575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F54B7226-2101-4FB4-EE3E-78EDB7BF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0</xdr:colOff>
      <xdr:row>18</xdr:row>
      <xdr:rowOff>9525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81FFBF90-A9E0-912E-0C2B-32AF434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95250</xdr:colOff>
      <xdr:row>28</xdr:row>
      <xdr:rowOff>76200</xdr:rowOff>
    </xdr:from>
    <xdr:to>
      <xdr:col>32</xdr:col>
      <xdr:colOff>657225</xdr:colOff>
      <xdr:row>47</xdr:row>
      <xdr:rowOff>114300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F58FE75F-3E3B-05A2-418E-7D520195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893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solj.cetus-net.org/vsoljno51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www.konkoly.hu/cgi-bin/IBVS?6128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71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594" TargetMode="External"/><Relationship Id="rId11" Type="http://schemas.openxmlformats.org/officeDocument/2006/relationships/hyperlink" Target="http://www.konkoly.hu/cgi-bin/IBVS?5594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95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vsolj.cetus-net.org/vsoljno50.pdf" TargetMode="External"/><Relationship Id="rId53" Type="http://schemas.openxmlformats.org/officeDocument/2006/relationships/hyperlink" Target="http://www.bav-astro.de/sfs/BAVM_link.php?BAVMnr=220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14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konkoly.hu/cgi-bin/IBVS?6095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konkoly.hu/cgi-bin/IBVS?6050" TargetMode="External"/><Relationship Id="rId64" Type="http://schemas.openxmlformats.org/officeDocument/2006/relationships/hyperlink" Target="http://www.konkoly.hu/cgi-bin/IBVS?6092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027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94.pdf" TargetMode="External"/><Relationship Id="rId46" Type="http://schemas.openxmlformats.org/officeDocument/2006/relationships/hyperlink" Target="http://www.konkoly.hu/cgi-bin/IBVS?5945" TargetMode="External"/><Relationship Id="rId59" Type="http://schemas.openxmlformats.org/officeDocument/2006/relationships/hyperlink" Target="http://www.konkoly.hu/cgi-bin/IBVS?6075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www.konkoly.hu/cgi-bin/IBVS?6095" TargetMode="External"/><Relationship Id="rId70" Type="http://schemas.openxmlformats.org/officeDocument/2006/relationships/hyperlink" Target="http://www.bav-astro.de/sfs/BAVM_link.php?BAVMnr=2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2"/>
  <sheetViews>
    <sheetView tabSelected="1" workbookViewId="0">
      <pane xSplit="14" ySplit="21" topLeftCell="O25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90</v>
      </c>
    </row>
    <row r="2" spans="1:6">
      <c r="A2" t="s">
        <v>26</v>
      </c>
      <c r="B2" s="11" t="s">
        <v>89</v>
      </c>
    </row>
    <row r="3" spans="1:6" ht="13.5" thickBot="1">
      <c r="A3" s="31" t="s">
        <v>109</v>
      </c>
    </row>
    <row r="4" spans="1:6" ht="14.25" thickTop="1" thickBot="1">
      <c r="A4" s="7" t="s">
        <v>2</v>
      </c>
      <c r="C4" s="3">
        <v>37898.3681</v>
      </c>
      <c r="D4" s="4">
        <v>0.58887327</v>
      </c>
    </row>
    <row r="5" spans="1:6" ht="13.5" thickTop="1">
      <c r="A5" s="14" t="s">
        <v>98</v>
      </c>
      <c r="B5" s="12"/>
      <c r="C5" s="15">
        <v>-9.5</v>
      </c>
      <c r="D5" s="12" t="s">
        <v>99</v>
      </c>
    </row>
    <row r="6" spans="1:6">
      <c r="A6" s="7" t="s">
        <v>3</v>
      </c>
    </row>
    <row r="7" spans="1:6">
      <c r="A7" t="s">
        <v>4</v>
      </c>
      <c r="C7">
        <f>+C4</f>
        <v>37898.3681</v>
      </c>
    </row>
    <row r="8" spans="1:6">
      <c r="A8" t="s">
        <v>5</v>
      </c>
      <c r="C8">
        <f>+D4</f>
        <v>0.58887327</v>
      </c>
    </row>
    <row r="9" spans="1:6">
      <c r="A9" s="28" t="s">
        <v>105</v>
      </c>
      <c r="B9" s="29">
        <v>230</v>
      </c>
      <c r="C9" s="27" t="str">
        <f>"F"&amp;B9</f>
        <v>F230</v>
      </c>
      <c r="D9" s="10" t="str">
        <f>"G"&amp;B9</f>
        <v>G230</v>
      </c>
    </row>
    <row r="10" spans="1:6" ht="13.5" thickBot="1">
      <c r="A10" s="12"/>
      <c r="B10" s="12"/>
      <c r="C10" s="6" t="s">
        <v>22</v>
      </c>
      <c r="D10" s="6" t="s">
        <v>23</v>
      </c>
      <c r="E10" s="12"/>
    </row>
    <row r="11" spans="1:6">
      <c r="A11" s="12" t="s">
        <v>18</v>
      </c>
      <c r="B11" s="12"/>
      <c r="C11" s="26">
        <f ca="1">INTERCEPT(INDIRECT($D$9):G976,INDIRECT($C$9):F976)</f>
        <v>-3.3481244786532312E-2</v>
      </c>
      <c r="D11" s="5"/>
      <c r="E11" s="12"/>
    </row>
    <row r="12" spans="1:6">
      <c r="A12" s="12" t="s">
        <v>19</v>
      </c>
      <c r="B12" s="12"/>
      <c r="C12" s="26">
        <f ca="1">SLOPE(INDIRECT($D$9):G976,INDIRECT($C$9):F976)</f>
        <v>2.6239555430750662E-6</v>
      </c>
      <c r="D12" s="5"/>
      <c r="E12" s="12"/>
    </row>
    <row r="13" spans="1:6">
      <c r="A13" s="12" t="s">
        <v>21</v>
      </c>
      <c r="B13" s="12"/>
      <c r="C13" s="5" t="s">
        <v>16</v>
      </c>
    </row>
    <row r="14" spans="1:6">
      <c r="A14" s="12"/>
      <c r="B14" s="12"/>
      <c r="C14" s="12"/>
    </row>
    <row r="15" spans="1:6">
      <c r="A15" s="16" t="s">
        <v>20</v>
      </c>
      <c r="B15" s="12"/>
      <c r="C15" s="17">
        <f ca="1">(C7+C11)+(C8+C12)*INT(MAX(F21:F3517))</f>
        <v>59784.496093506925</v>
      </c>
      <c r="E15" s="18" t="s">
        <v>111</v>
      </c>
      <c r="F15" s="15">
        <v>1</v>
      </c>
    </row>
    <row r="16" spans="1:6">
      <c r="A16" s="20" t="s">
        <v>6</v>
      </c>
      <c r="B16" s="12"/>
      <c r="C16" s="21">
        <f ca="1">+C8+C12</f>
        <v>0.58887589395554307</v>
      </c>
      <c r="E16" s="18" t="s">
        <v>100</v>
      </c>
      <c r="F16" s="19">
        <f ca="1">NOW()+15018.5+$C$5/24</f>
        <v>59955.86362280092</v>
      </c>
    </row>
    <row r="17" spans="1:19" ht="13.5" thickBot="1">
      <c r="A17" s="18" t="s">
        <v>95</v>
      </c>
      <c r="B17" s="12"/>
      <c r="C17" s="12">
        <f>COUNT(C21:C2175)</f>
        <v>246</v>
      </c>
      <c r="E17" s="18" t="s">
        <v>112</v>
      </c>
      <c r="F17" s="19">
        <f ca="1">ROUND(2*(F16-$C$7)/$C$8,0)/2+F15</f>
        <v>37458</v>
      </c>
    </row>
    <row r="18" spans="1:19" ht="14.25" thickTop="1" thickBot="1">
      <c r="A18" s="20" t="s">
        <v>7</v>
      </c>
      <c r="B18" s="12"/>
      <c r="C18" s="23">
        <f ca="1">+C15</f>
        <v>59784.496093506925</v>
      </c>
      <c r="D18" s="24">
        <f ca="1">+C16</f>
        <v>0.58887589395554307</v>
      </c>
      <c r="E18" s="18" t="s">
        <v>101</v>
      </c>
      <c r="F18" s="10">
        <f ca="1">ROUND(2*(F16-$C$15)/$C$16,0)/2+F15</f>
        <v>292</v>
      </c>
    </row>
    <row r="19" spans="1:19" ht="13.5" thickTop="1">
      <c r="E19" s="18" t="s">
        <v>102</v>
      </c>
      <c r="F19" s="22">
        <f ca="1">+$C$15+$C$16*F18-15018.5-$C$5/24</f>
        <v>44938.343687875276</v>
      </c>
    </row>
    <row r="20" spans="1:19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52" t="s">
        <v>134</v>
      </c>
      <c r="S20" s="51" t="s">
        <v>135</v>
      </c>
    </row>
    <row r="21" spans="1:19">
      <c r="A21" s="70" t="s">
        <v>153</v>
      </c>
      <c r="B21" s="71" t="s">
        <v>83</v>
      </c>
      <c r="C21" s="72">
        <v>32061.453000000001</v>
      </c>
      <c r="D21" s="72" t="s">
        <v>147</v>
      </c>
      <c r="E21" s="30">
        <f>+(C21-C$7)/C$8</f>
        <v>-9912.0055152104269</v>
      </c>
      <c r="F21">
        <f>ROUND(2*E21,0)/2</f>
        <v>-9912</v>
      </c>
      <c r="G21">
        <f>+C21-(C$7+F21*C$8)</f>
        <v>-3.2477599961566739E-3</v>
      </c>
      <c r="I21">
        <f>G21</f>
        <v>-3.2477599961566739E-3</v>
      </c>
      <c r="Q21" s="2">
        <f>+C21-15018.5</f>
        <v>17042.953000000001</v>
      </c>
    </row>
    <row r="22" spans="1:19">
      <c r="A22" s="70" t="s">
        <v>158</v>
      </c>
      <c r="B22" s="71" t="s">
        <v>83</v>
      </c>
      <c r="C22" s="72">
        <v>34092.480000000003</v>
      </c>
      <c r="D22" s="72" t="s">
        <v>147</v>
      </c>
      <c r="E22" s="30">
        <f>+(C22-C$7)/C$8</f>
        <v>-6463.0002648956988</v>
      </c>
      <c r="F22">
        <f>ROUND(2*E22,0)/2</f>
        <v>-6463</v>
      </c>
      <c r="G22">
        <f>+C22-(C$7+F22*C$8)</f>
        <v>-1.5598999743815511E-4</v>
      </c>
      <c r="I22">
        <f>G22</f>
        <v>-1.5598999743815511E-4</v>
      </c>
      <c r="Q22" s="2">
        <f>+C22-15018.5</f>
        <v>19073.980000000003</v>
      </c>
    </row>
    <row r="23" spans="1:19">
      <c r="A23" s="70" t="s">
        <v>158</v>
      </c>
      <c r="B23" s="71" t="s">
        <v>83</v>
      </c>
      <c r="C23" s="72">
        <v>34926.328999999998</v>
      </c>
      <c r="D23" s="72" t="s">
        <v>147</v>
      </c>
      <c r="E23" s="30">
        <f>+(C23-C$7)/C$8</f>
        <v>-5046.9927086349189</v>
      </c>
      <c r="F23">
        <f>ROUND(2*E23,0)/2</f>
        <v>-5047</v>
      </c>
      <c r="G23">
        <f>+C23-(C$7+F23*C$8)</f>
        <v>4.293689999030903E-3</v>
      </c>
      <c r="I23">
        <f>G23</f>
        <v>4.293689999030903E-3</v>
      </c>
      <c r="Q23" s="2">
        <f>+C23-15018.5</f>
        <v>19907.828999999998</v>
      </c>
    </row>
    <row r="24" spans="1:19">
      <c r="A24" s="70" t="s">
        <v>153</v>
      </c>
      <c r="B24" s="71" t="s">
        <v>83</v>
      </c>
      <c r="C24" s="72">
        <v>35957.438000000002</v>
      </c>
      <c r="D24" s="72" t="s">
        <v>147</v>
      </c>
      <c r="E24" s="30">
        <f>+(C24-C$7)/C$8</f>
        <v>-3296.0064565335047</v>
      </c>
      <c r="F24">
        <f>ROUND(2*E24,0)/2</f>
        <v>-3296</v>
      </c>
      <c r="G24">
        <f>+C24-(C$7+F24*C$8)</f>
        <v>-3.8020799984224141E-3</v>
      </c>
      <c r="I24">
        <f>G24</f>
        <v>-3.8020799984224141E-3</v>
      </c>
      <c r="Q24" s="2">
        <f>+C24-15018.5</f>
        <v>20938.938000000002</v>
      </c>
    </row>
    <row r="25" spans="1:19">
      <c r="A25" s="70" t="s">
        <v>158</v>
      </c>
      <c r="B25" s="71" t="s">
        <v>83</v>
      </c>
      <c r="C25" s="72">
        <v>36037.535000000003</v>
      </c>
      <c r="D25" s="72" t="s">
        <v>147</v>
      </c>
      <c r="E25" s="30">
        <f>+(C25-C$7)/C$8</f>
        <v>-3159.9890754083576</v>
      </c>
      <c r="F25">
        <f>ROUND(2*E25,0)/2</f>
        <v>-3160</v>
      </c>
      <c r="G25">
        <f>+C25-(C$7+F25*C$8)</f>
        <v>6.4332000038120896E-3</v>
      </c>
      <c r="I25">
        <f>G25</f>
        <v>6.4332000038120896E-3</v>
      </c>
      <c r="Q25" s="2">
        <f>+C25-15018.5</f>
        <v>21019.035000000003</v>
      </c>
    </row>
    <row r="26" spans="1:19">
      <c r="A26" s="70" t="s">
        <v>158</v>
      </c>
      <c r="B26" s="71" t="s">
        <v>83</v>
      </c>
      <c r="C26" s="72">
        <v>37080.42</v>
      </c>
      <c r="D26" s="72" t="s">
        <v>147</v>
      </c>
      <c r="E26" s="30">
        <f>+(C26-C$7)/C$8</f>
        <v>-1389.005311788055</v>
      </c>
      <c r="F26">
        <f>ROUND(2*E26,0)/2</f>
        <v>-1389</v>
      </c>
      <c r="G26">
        <f>+C26-(C$7+F26*C$8)</f>
        <v>-3.1279699978767894E-3</v>
      </c>
      <c r="I26">
        <f>G26</f>
        <v>-3.1279699978767894E-3</v>
      </c>
      <c r="Q26" s="2">
        <f>+C26-15018.5</f>
        <v>22061.919999999998</v>
      </c>
    </row>
    <row r="27" spans="1:19">
      <c r="A27" s="70" t="s">
        <v>158</v>
      </c>
      <c r="B27" s="71" t="s">
        <v>83</v>
      </c>
      <c r="C27" s="72">
        <v>37191.72</v>
      </c>
      <c r="D27" s="72" t="s">
        <v>147</v>
      </c>
      <c r="E27" s="30">
        <f>+(C27-C$7)/C$8</f>
        <v>-1200.000298875849</v>
      </c>
      <c r="F27">
        <f>ROUND(2*E27,0)/2</f>
        <v>-1200</v>
      </c>
      <c r="G27">
        <f>+C27-(C$7+F27*C$8)</f>
        <v>-1.7600000137463212E-4</v>
      </c>
      <c r="I27">
        <f>G27</f>
        <v>-1.7600000137463212E-4</v>
      </c>
      <c r="Q27" s="2">
        <f>+C27-15018.5</f>
        <v>22173.22</v>
      </c>
    </row>
    <row r="28" spans="1:19">
      <c r="A28" s="70" t="s">
        <v>153</v>
      </c>
      <c r="B28" s="71" t="s">
        <v>83</v>
      </c>
      <c r="C28" s="72">
        <v>37202.32</v>
      </c>
      <c r="D28" s="72" t="s">
        <v>147</v>
      </c>
      <c r="E28" s="30">
        <f>+(C28-C$7)/C$8</f>
        <v>-1181.9998214556419</v>
      </c>
      <c r="F28">
        <f>ROUND(2*E28,0)/2</f>
        <v>-1182</v>
      </c>
      <c r="G28">
        <f>+C28-(C$7+F28*C$8)</f>
        <v>1.0514000314287841E-4</v>
      </c>
      <c r="I28">
        <f>G28</f>
        <v>1.0514000314287841E-4</v>
      </c>
      <c r="Q28" s="2">
        <f>+C28-15018.5</f>
        <v>22183.82</v>
      </c>
    </row>
    <row r="29" spans="1:19">
      <c r="A29" s="70" t="s">
        <v>158</v>
      </c>
      <c r="B29" s="71" t="s">
        <v>83</v>
      </c>
      <c r="C29" s="72">
        <v>37402.538</v>
      </c>
      <c r="D29" s="72" t="s">
        <v>147</v>
      </c>
      <c r="E29" s="30">
        <f>+(C29-C$7)/C$8</f>
        <v>-841.99797351983602</v>
      </c>
      <c r="F29">
        <f>ROUND(2*E29,0)/2</f>
        <v>-842</v>
      </c>
      <c r="G29">
        <f>+C29-(C$7+F29*C$8)</f>
        <v>1.1933400019188412E-3</v>
      </c>
      <c r="I29">
        <f>G29</f>
        <v>1.1933400019188412E-3</v>
      </c>
      <c r="Q29" s="2">
        <f>+C29-15018.5</f>
        <v>22384.038</v>
      </c>
    </row>
    <row r="30" spans="1:19">
      <c r="A30" s="70" t="s">
        <v>158</v>
      </c>
      <c r="B30" s="71" t="s">
        <v>83</v>
      </c>
      <c r="C30" s="72">
        <v>37789.423999999999</v>
      </c>
      <c r="D30" s="72" t="s">
        <v>147</v>
      </c>
      <c r="E30" s="30">
        <f>+(C30-C$7)/C$8</f>
        <v>-185.00432189764805</v>
      </c>
      <c r="F30">
        <f>ROUND(2*E30,0)/2</f>
        <v>-185</v>
      </c>
      <c r="G30">
        <f>+C30-(C$7+F30*C$8)</f>
        <v>-2.5450500033912249E-3</v>
      </c>
      <c r="I30">
        <f>G30</f>
        <v>-2.5450500033912249E-3</v>
      </c>
      <c r="Q30" s="2">
        <f>+C30-15018.5</f>
        <v>22770.923999999999</v>
      </c>
    </row>
    <row r="31" spans="1:19">
      <c r="A31" t="s">
        <v>14</v>
      </c>
      <c r="B31" s="5"/>
      <c r="C31" s="25">
        <v>37898.3681</v>
      </c>
      <c r="D31" s="25" t="s">
        <v>16</v>
      </c>
      <c r="E31">
        <f>+(C31-C$7)/C$8</f>
        <v>0</v>
      </c>
      <c r="F31">
        <f>ROUND(2*E31,0)/2</f>
        <v>0</v>
      </c>
      <c r="H31" s="10">
        <v>0</v>
      </c>
      <c r="Q31" s="2">
        <f>+C31-15018.5</f>
        <v>22879.8681</v>
      </c>
    </row>
    <row r="32" spans="1:19">
      <c r="A32" s="70" t="s">
        <v>158</v>
      </c>
      <c r="B32" s="71" t="s">
        <v>83</v>
      </c>
      <c r="C32" s="72">
        <v>37898.372000000003</v>
      </c>
      <c r="D32" s="72" t="s">
        <v>147</v>
      </c>
      <c r="E32" s="30">
        <f>+(C32-C$7)/C$8</f>
        <v>6.6228171697131364E-3</v>
      </c>
      <c r="F32">
        <f>ROUND(2*E32,0)/2</f>
        <v>0</v>
      </c>
      <c r="G32">
        <f>+C32-(C$7+F32*C$8)</f>
        <v>3.9000000033411197E-3</v>
      </c>
      <c r="I32">
        <f>G32</f>
        <v>3.9000000033411197E-3</v>
      </c>
      <c r="Q32" s="2">
        <f>+C32-15018.5</f>
        <v>22879.872000000003</v>
      </c>
    </row>
    <row r="33" spans="1:33">
      <c r="A33" s="70" t="s">
        <v>158</v>
      </c>
      <c r="B33" s="71" t="s">
        <v>83</v>
      </c>
      <c r="C33" s="72">
        <v>38502.552000000003</v>
      </c>
      <c r="D33" s="72" t="s">
        <v>147</v>
      </c>
      <c r="E33" s="30">
        <f>+(C33-C$7)/C$8</f>
        <v>1025.9998726041745</v>
      </c>
      <c r="F33">
        <f>ROUND(2*E33,0)/2</f>
        <v>1026</v>
      </c>
      <c r="G33">
        <f>+C33-(C$7+F33*C$8)</f>
        <v>-7.5019997893832624E-5</v>
      </c>
      <c r="I33">
        <f>G33</f>
        <v>-7.5019997893832624E-5</v>
      </c>
      <c r="Q33" s="2">
        <f>+C33-15018.5</f>
        <v>23484.052000000003</v>
      </c>
    </row>
    <row r="34" spans="1:33">
      <c r="A34" s="70" t="s">
        <v>158</v>
      </c>
      <c r="B34" s="71" t="s">
        <v>83</v>
      </c>
      <c r="C34" s="72">
        <v>38935.375999999997</v>
      </c>
      <c r="D34" s="72" t="s">
        <v>147</v>
      </c>
      <c r="E34" s="30">
        <f>+(C34-C$7)/C$8</f>
        <v>1761.0035177857485</v>
      </c>
      <c r="F34">
        <f>ROUND(2*E34,0)/2</f>
        <v>1761</v>
      </c>
      <c r="G34">
        <f>+C34-(C$7+F34*C$8)</f>
        <v>2.0715299979201518E-3</v>
      </c>
      <c r="I34">
        <f>G34</f>
        <v>2.0715299979201518E-3</v>
      </c>
      <c r="Q34" s="2">
        <f>+C34-15018.5</f>
        <v>23916.875999999997</v>
      </c>
    </row>
    <row r="35" spans="1:33">
      <c r="A35" s="70" t="s">
        <v>158</v>
      </c>
      <c r="B35" s="71" t="s">
        <v>83</v>
      </c>
      <c r="C35" s="72">
        <v>40764.410000000003</v>
      </c>
      <c r="D35" s="72" t="s">
        <v>147</v>
      </c>
      <c r="E35" s="30">
        <f>+(C35-C$7)/C$8</f>
        <v>4866.9926892759177</v>
      </c>
      <c r="F35">
        <f>ROUND(2*E35,0)/2</f>
        <v>4867</v>
      </c>
      <c r="G35">
        <f>+C35-(C$7+F35*C$8)</f>
        <v>-4.305089998524636E-3</v>
      </c>
      <c r="I35">
        <f>G35</f>
        <v>-4.305089998524636E-3</v>
      </c>
      <c r="Q35" s="2">
        <f>+C35-15018.5</f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>+(C36-C$7)/C$8</f>
        <v>7305.5037801257276</v>
      </c>
      <c r="F36">
        <f>ROUND(2*E36,0)/2</f>
        <v>7305.5</v>
      </c>
      <c r="G36">
        <f>+C36-(C$7+F36*C$8)</f>
        <v>2.2260149999056011E-3</v>
      </c>
      <c r="I36">
        <f>G36</f>
        <v>2.2260149999056011E-3</v>
      </c>
      <c r="Q36" s="2">
        <f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>+(C37-C$7)/C$8</f>
        <v>7307.4872289584546</v>
      </c>
      <c r="F37">
        <f>ROUND(2*E37,0)/2</f>
        <v>7307.5</v>
      </c>
      <c r="G37">
        <f>+C37-(C$7+F37*C$8)</f>
        <v>-7.5205249959253706E-3</v>
      </c>
      <c r="I37">
        <f>G37</f>
        <v>-7.5205249959253706E-3</v>
      </c>
      <c r="Q37" s="2">
        <f>+C37-15018.5</f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>+(C38-C$7)/C$8</f>
        <v>7308.9934953237034</v>
      </c>
      <c r="F38">
        <f>ROUND(2*E38,0)/2</f>
        <v>7309</v>
      </c>
      <c r="G38">
        <f>+C38-(C$7+F38*C$8)</f>
        <v>-3.8304300032905303E-3</v>
      </c>
      <c r="I38">
        <f>G38</f>
        <v>-3.8304300032905303E-3</v>
      </c>
      <c r="Q38" s="2">
        <f>+C38-15018.5</f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>+(C39-C$7)/C$8</f>
        <v>7326.0073428022961</v>
      </c>
      <c r="F39">
        <f>ROUND(2*E39,0)/2</f>
        <v>7326</v>
      </c>
      <c r="G39">
        <f>+C39-(C$7+F39*C$8)</f>
        <v>4.3239799997536466E-3</v>
      </c>
      <c r="I39">
        <f>G39</f>
        <v>4.3239799997536466E-3</v>
      </c>
      <c r="Q39" s="2">
        <f>+C39-15018.5</f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>+(C40-C$7)/C$8</f>
        <v>7329.497058000271</v>
      </c>
      <c r="F40">
        <f>ROUND(2*E40,0)/2</f>
        <v>7329.5</v>
      </c>
      <c r="G40">
        <f>+C40-(C$7+F40*C$8)</f>
        <v>-1.7324650034424849E-3</v>
      </c>
      <c r="I40">
        <f>G40</f>
        <v>-1.7324650034424849E-3</v>
      </c>
      <c r="Q40" s="2">
        <f>+C40-15018.5</f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>+(C41-C$7)/C$8</f>
        <v>7330.9999280490374</v>
      </c>
      <c r="F41">
        <f>ROUND(2*E41,0)/2</f>
        <v>7331</v>
      </c>
      <c r="G41">
        <f>+C41-(C$7+F41*C$8)</f>
        <v>-4.2369996663182974E-5</v>
      </c>
      <c r="I41">
        <f>G41</f>
        <v>-4.2369996663182974E-5</v>
      </c>
      <c r="Q41" s="2">
        <f>+C41-15018.5</f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>+(C42-C$7)/C$8</f>
        <v>7339.4975119179753</v>
      </c>
      <c r="F42">
        <f>ROUND(2*E42,0)/2</f>
        <v>7339.5</v>
      </c>
      <c r="G42">
        <f>+C42-(C$7+F42*C$8)</f>
        <v>-1.4651649980805814E-3</v>
      </c>
      <c r="I42">
        <f>G42</f>
        <v>-1.4651649980805814E-3</v>
      </c>
      <c r="Q42" s="2">
        <f>+C42-15018.5</f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>+(C43-C$7)/C$8</f>
        <v>7341.4877533836798</v>
      </c>
      <c r="F43">
        <f>ROUND(2*E43,0)/2</f>
        <v>7341.5</v>
      </c>
      <c r="G43">
        <f>+C43-(C$7+F43*C$8)</f>
        <v>-7.2117050003726035E-3</v>
      </c>
      <c r="I43">
        <f>G43</f>
        <v>-7.2117050003726035E-3</v>
      </c>
      <c r="Q43" s="2">
        <f>+C43-15018.5</f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>+(C44-C$7)/C$8</f>
        <v>7404.0020529374724</v>
      </c>
      <c r="F44">
        <f>ROUND(2*E44,0)/2</f>
        <v>7404</v>
      </c>
      <c r="G44">
        <f>+C44-(C$7+F44*C$8)</f>
        <v>1.2089200026821345E-3</v>
      </c>
      <c r="I44">
        <f>G44</f>
        <v>1.2089200026821345E-3</v>
      </c>
      <c r="Q44" s="2">
        <f>+C44-15018.5</f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>+(C45-C$7)/C$8</f>
        <v>7454.9994432588155</v>
      </c>
      <c r="F45">
        <f>ROUND(2*E45,0)/2</f>
        <v>7455</v>
      </c>
      <c r="G45">
        <f>+C45-(C$7+F45*C$8)</f>
        <v>-3.2785000075818971E-4</v>
      </c>
      <c r="I45">
        <f>G45</f>
        <v>-3.2785000075818971E-4</v>
      </c>
      <c r="Q45" s="2">
        <f>+C45-15018.5</f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>+(C46-C$7)/C$8</f>
        <v>7468.4811215832633</v>
      </c>
      <c r="F46">
        <f>ROUND(2*E46,0)/2</f>
        <v>7468.5</v>
      </c>
      <c r="G46">
        <f>+C46-(C$7+F46*C$8)</f>
        <v>-1.1116994995973073E-2</v>
      </c>
      <c r="I46">
        <f>G46</f>
        <v>-1.1116994995973073E-2</v>
      </c>
      <c r="Q46" s="2">
        <f>+C46-15018.5</f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>+(C47-C$7)/C$8</f>
        <v>7468.5048957987165</v>
      </c>
      <c r="F47">
        <f>ROUND(2*E47,0)/2</f>
        <v>7468.5</v>
      </c>
      <c r="G47">
        <f>+C47-(C$7+F47*C$8)</f>
        <v>2.8830049996031448E-3</v>
      </c>
      <c r="I47">
        <f>G47</f>
        <v>2.8830049996031448E-3</v>
      </c>
      <c r="Q47" s="2">
        <f>+C47-15018.5</f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>+(C48-C$7)/C$8</f>
        <v>7537.9952294319655</v>
      </c>
      <c r="F48">
        <f>ROUND(2*E48,0)/2</f>
        <v>7538</v>
      </c>
      <c r="G48">
        <f>+C48-(C$7+F48*C$8)</f>
        <v>-2.809259996865876E-3</v>
      </c>
      <c r="I48">
        <f>G48</f>
        <v>-2.809259996865876E-3</v>
      </c>
      <c r="Q48" s="2">
        <f>+C48-15018.5</f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>+(C49-C$7)/C$8</f>
        <v>7652.4901529322206</v>
      </c>
      <c r="F49">
        <f>ROUND(2*E49,0)/2</f>
        <v>7652.5</v>
      </c>
      <c r="G49">
        <f>+C49-(C$7+F49*C$8)</f>
        <v>-5.7986750034615397E-3</v>
      </c>
      <c r="I49">
        <f>G49</f>
        <v>-5.7986750034615397E-3</v>
      </c>
      <c r="Q49" s="2">
        <f>+C49-15018.5</f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>+(C50-C$7)/C$8</f>
        <v>7652.4952474069696</v>
      </c>
      <c r="F50">
        <f>ROUND(2*E50,0)/2</f>
        <v>7652.5</v>
      </c>
      <c r="G50">
        <f>+C50-(C$7+F50*C$8)</f>
        <v>-2.7986749992123805E-3</v>
      </c>
      <c r="I50">
        <f>G50</f>
        <v>-2.7986749992123805E-3</v>
      </c>
      <c r="Q50" s="2">
        <f>+C50-15018.5</f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>+(C51-C$7)/C$8</f>
        <v>7739.0062211517888</v>
      </c>
      <c r="F51">
        <f>ROUND(2*E51,0)/2</f>
        <v>7739</v>
      </c>
      <c r="G51">
        <f>+C51-(C$7+F51*C$8)</f>
        <v>3.6634699936257675E-3</v>
      </c>
      <c r="I51">
        <f>G51</f>
        <v>3.6634699936257675E-3</v>
      </c>
      <c r="Q51" s="2">
        <f>+C51-15018.5</f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>+(C52-C$7)/C$8</f>
        <v>7799.9989709160991</v>
      </c>
      <c r="F52">
        <f>ROUND(2*E52,0)/2</f>
        <v>7800</v>
      </c>
      <c r="G52">
        <f>+C52-(C$7+F52*C$8)</f>
        <v>-6.0600000142585486E-4</v>
      </c>
      <c r="I52">
        <f>G52</f>
        <v>-6.0600000142585486E-4</v>
      </c>
      <c r="Q52" s="2">
        <f>+C52-15018.5</f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>+(C53-C$7)/C$8</f>
        <v>7803.5005732218133</v>
      </c>
      <c r="F53">
        <f>ROUND(2*E53,0)/2</f>
        <v>7803.5</v>
      </c>
      <c r="G53">
        <f>+C53-(C$7+F53*C$8)</f>
        <v>3.375550004420802E-4</v>
      </c>
      <c r="I53">
        <f>G53</f>
        <v>3.375550004420802E-4</v>
      </c>
      <c r="Q53" s="2">
        <f>+C53-15018.5</f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>+(C54-C$7)/C$8</f>
        <v>7830.501289352118</v>
      </c>
      <c r="F54">
        <f>ROUND(2*E54,0)/2</f>
        <v>7830.5</v>
      </c>
      <c r="G54">
        <f>+C54-(C$7+F54*C$8)</f>
        <v>7.5926499994238839E-4</v>
      </c>
      <c r="I54">
        <f>G54</f>
        <v>7.5926499994238839E-4</v>
      </c>
      <c r="Q54" s="2">
        <f>+C54-15018.5</f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>+(C55-C$7)/C$8</f>
        <v>7842.5072681597476</v>
      </c>
      <c r="F55">
        <f>ROUND(2*E55,0)/2</f>
        <v>7842.5</v>
      </c>
      <c r="G55">
        <f>+C55-(C$7+F55*C$8)</f>
        <v>4.2800250012078322E-3</v>
      </c>
      <c r="I55">
        <f>G55</f>
        <v>4.2800250012078322E-3</v>
      </c>
      <c r="Q55" s="2">
        <f>+C55-15018.5</f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>+(C56-C$7)/C$8</f>
        <v>7855.9974372754268</v>
      </c>
      <c r="F56">
        <f>ROUND(2*E56,0)/2</f>
        <v>7856</v>
      </c>
      <c r="G56">
        <f>+C56-(C$7+F56*C$8)</f>
        <v>-1.5091199966263957E-3</v>
      </c>
      <c r="I56">
        <f>G56</f>
        <v>-1.5091199966263957E-3</v>
      </c>
      <c r="Q56" s="2">
        <f>+C56-15018.5</f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>+(C57-C$7)/C$8</f>
        <v>7930.5075266873655</v>
      </c>
      <c r="F57">
        <f>ROUND(2*E57,0)/2</f>
        <v>7930.5</v>
      </c>
      <c r="G57">
        <f>+C57-(C$7+F57*C$8)</f>
        <v>4.4322649991954677E-3</v>
      </c>
      <c r="I57">
        <f>G57</f>
        <v>4.4322649991954677E-3</v>
      </c>
      <c r="Q57" s="2">
        <f>+C57-15018.5</f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>+(C58-C$7)/C$8</f>
        <v>7933.9955437270864</v>
      </c>
      <c r="F58">
        <f>ROUND(2*E58,0)/2</f>
        <v>7934</v>
      </c>
      <c r="G58">
        <f>+C58-(C$7+F58*C$8)</f>
        <v>-2.6241800005664118E-3</v>
      </c>
      <c r="I58">
        <f>G58</f>
        <v>-2.6241800005664118E-3</v>
      </c>
      <c r="Q58" s="2">
        <f>+C58-15018.5</f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>+(C59-C$7)/C$8</f>
        <v>7995.000180599136</v>
      </c>
      <c r="F59">
        <f>ROUND(2*E59,0)/2</f>
        <v>7995</v>
      </c>
      <c r="G59">
        <f>+C59-(C$7+F59*C$8)</f>
        <v>1.0635000217007473E-4</v>
      </c>
      <c r="I59">
        <f>G59</f>
        <v>1.0635000217007473E-4</v>
      </c>
      <c r="Q59" s="2">
        <f>+C59-15018.5</f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>+(C60-C$7)/C$8</f>
        <v>8011.9851593875146</v>
      </c>
      <c r="F60">
        <f>ROUND(2*E60,0)/2</f>
        <v>8012</v>
      </c>
      <c r="G60">
        <f>+C60-(C$7+F60*C$8)</f>
        <v>-8.7392400018870831E-3</v>
      </c>
      <c r="I60">
        <f>G60</f>
        <v>-8.7392400018870831E-3</v>
      </c>
      <c r="Q60" s="2">
        <f>+C60-15018.5</f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>+(C61-C$7)/C$8</f>
        <v>8020.5133101049087</v>
      </c>
      <c r="F61">
        <f>ROUND(2*E61,0)/2</f>
        <v>8020.5</v>
      </c>
      <c r="G61">
        <f>+C61-(C$7+F61*C$8)</f>
        <v>7.8379650003626011E-3</v>
      </c>
      <c r="I61">
        <f>G61</f>
        <v>7.8379650003626011E-3</v>
      </c>
      <c r="Q61" s="2">
        <f>+C61-15018.5</f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>+(C62-C$7)/C$8</f>
        <v>8181.4987119384732</v>
      </c>
      <c r="F62">
        <f>ROUND(2*E62,0)/2</f>
        <v>8181.5</v>
      </c>
      <c r="G62">
        <f>+C62-(C$7+F62*C$8)</f>
        <v>-7.5850500434171408E-4</v>
      </c>
      <c r="I62">
        <f>G62</f>
        <v>-7.5850500434171408E-4</v>
      </c>
      <c r="Q62" s="2">
        <f>+C62-15018.5</f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>+(C63-C$7)/C$8</f>
        <v>8290.9908612425279</v>
      </c>
      <c r="F63">
        <f>ROUND(2*E63,0)/2</f>
        <v>8291</v>
      </c>
      <c r="G63">
        <f>+C63-(C$7+F63*C$8)</f>
        <v>-5.3815699939150363E-3</v>
      </c>
      <c r="I63">
        <f>G63</f>
        <v>-5.3815699939150363E-3</v>
      </c>
      <c r="Q63" s="2">
        <f>+C63-15018.5</f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>+(C64-C$7)/C$8</f>
        <v>8309.5092769281273</v>
      </c>
      <c r="F64">
        <f>ROUND(2*E64,0)/2</f>
        <v>8309.5</v>
      </c>
      <c r="G64">
        <f>+C64-(C$7+F64*C$8)</f>
        <v>5.4629350051982328E-3</v>
      </c>
      <c r="I64">
        <f>G64</f>
        <v>5.4629350051982328E-3</v>
      </c>
      <c r="Q64" s="2">
        <f>+C64-15018.5</f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>+(C65-C$7)/C$8</f>
        <v>8386.0062114892753</v>
      </c>
      <c r="F65">
        <f>ROUND(2*E65,0)/2</f>
        <v>8386</v>
      </c>
      <c r="G65">
        <f>+C65-(C$7+F65*C$8)</f>
        <v>3.6577799983206205E-3</v>
      </c>
      <c r="I65">
        <f>G65</f>
        <v>3.6577799983206205E-3</v>
      </c>
      <c r="Q65" s="2">
        <f>+C65-15018.5</f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>+(C66-C$7)/C$8</f>
        <v>8387.5090815380408</v>
      </c>
      <c r="F66">
        <f>ROUND(2*E66,0)/2</f>
        <v>8387.5</v>
      </c>
      <c r="G66">
        <f>+C66-(C$7+F66*C$8)</f>
        <v>5.3478750050999224E-3</v>
      </c>
      <c r="I66">
        <f>G66</f>
        <v>5.3478750050999224E-3</v>
      </c>
      <c r="Q66" s="2">
        <f>+C66-15018.5</f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>+(C67-C$7)/C$8</f>
        <v>8392.4982704682752</v>
      </c>
      <c r="F67">
        <f>ROUND(2*E67,0)/2</f>
        <v>8392.5</v>
      </c>
      <c r="G67">
        <f>+C67-(C$7+F67*C$8)</f>
        <v>-1.018475006276276E-3</v>
      </c>
      <c r="I67">
        <f>G67</f>
        <v>-1.018475006276276E-3</v>
      </c>
      <c r="Q67" s="2">
        <f>+C67-15018.5</f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>+(C68-C$7)/C$8</f>
        <v>8423.0056833790422</v>
      </c>
      <c r="F68">
        <f>ROUND(2*E68,0)/2</f>
        <v>8423</v>
      </c>
      <c r="G68">
        <f>+C68-(C$7+F68*C$8)</f>
        <v>3.3467899993411265E-3</v>
      </c>
      <c r="I68">
        <f>G68</f>
        <v>3.3467899993411265E-3</v>
      </c>
      <c r="Q68" s="2">
        <f>+C68-15018.5</f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>+(C69-C$7)/C$8</f>
        <v>8443.4973589478705</v>
      </c>
      <c r="F69">
        <f>ROUND(2*E69,0)/2</f>
        <v>8443.5</v>
      </c>
      <c r="G69">
        <f>+C69-(C$7+F69*C$8)</f>
        <v>-1.5552450058748946E-3</v>
      </c>
      <c r="I69">
        <f>G69</f>
        <v>-1.5552450058748946E-3</v>
      </c>
      <c r="Q69" s="2">
        <f>+C69-15018.5</f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>+(C70-C$7)/C$8</f>
        <v>8456.9994151712763</v>
      </c>
      <c r="F70">
        <f>ROUND(2*E70,0)/2</f>
        <v>8457</v>
      </c>
      <c r="G70">
        <f>+C70-(C$7+F70*C$8)</f>
        <v>-3.4439000592101365E-4</v>
      </c>
      <c r="I70">
        <f>G70</f>
        <v>-3.4439000592101365E-4</v>
      </c>
      <c r="Q70" s="2">
        <f>+C70-15018.5</f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>+(C71-C$7)/C$8</f>
        <v>8464.0145068904203</v>
      </c>
      <c r="F71">
        <f>ROUND(2*E71,0)/2</f>
        <v>8464</v>
      </c>
      <c r="G71">
        <f>+C71-(C$7+F71*C$8)</f>
        <v>8.542720002878923E-3</v>
      </c>
      <c r="I71">
        <f>G71</f>
        <v>8.542720002878923E-3</v>
      </c>
      <c r="Q71" s="2">
        <f>+C71-15018.5</f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>+(C72-C$7)/C$8</f>
        <v>8470.4963769199476</v>
      </c>
      <c r="F72">
        <f>ROUND(2*E72,0)/2</f>
        <v>8470.5</v>
      </c>
      <c r="G72">
        <f>+C72-(C$7+F72*C$8)</f>
        <v>-2.1335349956643768E-3</v>
      </c>
      <c r="I72">
        <f>G72</f>
        <v>-2.1335349956643768E-3</v>
      </c>
      <c r="Q72" s="2">
        <f>+C72-15018.5</f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>+(C73-C$7)/C$8</f>
        <v>8502.9923331381651</v>
      </c>
      <c r="F73">
        <f>ROUND(2*E73,0)/2</f>
        <v>8503</v>
      </c>
      <c r="G73">
        <f>+C73-(C$7+F73*C$8)</f>
        <v>-4.5148100034566596E-3</v>
      </c>
      <c r="I73">
        <f>G73</f>
        <v>-4.5148100034566596E-3</v>
      </c>
      <c r="Q73" s="2">
        <f>+C73-15018.5</f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>+(C74-C$7)/C$8</f>
        <v>8965.0051529762986</v>
      </c>
      <c r="F74">
        <f>ROUND(2*E74,0)/2</f>
        <v>8965</v>
      </c>
      <c r="G74">
        <f>+C74-(C$7+F74*C$8)</f>
        <v>3.0344500046339817E-3</v>
      </c>
      <c r="I74">
        <f>G74</f>
        <v>3.0344500046339817E-3</v>
      </c>
      <c r="Q74" s="2">
        <f>+C74-15018.5</f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>+(C75-C$7)/C$8</f>
        <v>9095.5001234815718</v>
      </c>
      <c r="F75">
        <f>ROUND(2*E75,0)/2</f>
        <v>9095.5</v>
      </c>
      <c r="G75">
        <f>+C75-(C$7+F75*C$8)</f>
        <v>7.2714996349532157E-5</v>
      </c>
      <c r="I75">
        <f>G75</f>
        <v>7.2714996349532157E-5</v>
      </c>
      <c r="Q75" s="2">
        <f>+C75-15018.5</f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>+(C76-C$7)/C$8</f>
        <v>9165.0023442225465</v>
      </c>
      <c r="F76">
        <f>ROUND(2*E76,0)/2</f>
        <v>9165</v>
      </c>
      <c r="G76">
        <f>+C76-(C$7+F76*C$8)</f>
        <v>1.3804499976686202E-3</v>
      </c>
      <c r="I76">
        <f>G76</f>
        <v>1.3804499976686202E-3</v>
      </c>
      <c r="Q76" s="2">
        <f>+C76-15018.5</f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>+(C77-C$7)/C$8</f>
        <v>9271.9998990614713</v>
      </c>
      <c r="F77">
        <f>ROUND(2*E77,0)/2</f>
        <v>9272</v>
      </c>
      <c r="G77">
        <f>+C77-(C$7+F77*C$8)</f>
        <v>-5.9440004406496882E-5</v>
      </c>
      <c r="I77">
        <f>G77</f>
        <v>-5.9440004406496882E-5</v>
      </c>
      <c r="Q77" s="2">
        <f>+C77-15018.5</f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>+(C78-C$7)/C$8</f>
        <v>9650.9999511439928</v>
      </c>
      <c r="F78">
        <f>ROUND(2*E78,0)/2</f>
        <v>9651</v>
      </c>
      <c r="G78">
        <f>+C78-(C$7+F78*C$8)</f>
        <v>-2.876999496947974E-5</v>
      </c>
      <c r="I78">
        <f>G78</f>
        <v>-2.876999496947974E-5</v>
      </c>
      <c r="Q78" s="2">
        <f>+C78-15018.5</f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>+(C79-C$7)/C$8</f>
        <v>9910.4887202640384</v>
      </c>
      <c r="F79">
        <f>ROUND(2*E79,0)/2</f>
        <v>9910.5</v>
      </c>
      <c r="G79">
        <f>+C79-(C$7+F79*C$8)</f>
        <v>-6.64233499992406E-3</v>
      </c>
      <c r="I79">
        <f>G79</f>
        <v>-6.64233499992406E-3</v>
      </c>
      <c r="Q79" s="2">
        <f>+C79-15018.5</f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>+(C80-C$7)/C$8</f>
        <v>9962.9957732671373</v>
      </c>
      <c r="F80">
        <f>ROUND(2*E80,0)/2</f>
        <v>9963</v>
      </c>
      <c r="G80">
        <f>+C80-(C$7+F80*C$8)</f>
        <v>-2.4890100030461326E-3</v>
      </c>
      <c r="I80">
        <f>G80</f>
        <v>-2.4890100030461326E-3</v>
      </c>
      <c r="Q80" s="2">
        <f>+C80-15018.5</f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>+(C81-C$7)/C$8</f>
        <v>9971.4967534525713</v>
      </c>
      <c r="F81">
        <f>ROUND(2*E81,0)/2</f>
        <v>9971.5</v>
      </c>
      <c r="G81">
        <f>+C81-(C$7+F81*C$8)</f>
        <v>-1.9118050040560775E-3</v>
      </c>
      <c r="I81">
        <f>G81</f>
        <v>-1.9118050040560775E-3</v>
      </c>
      <c r="Q81" s="2">
        <f>+C81-15018.5</f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>+(C82-C$7)/C$8</f>
        <v>10399.498859915995</v>
      </c>
      <c r="F82">
        <f>ROUND(2*E82,0)/2</f>
        <v>10399.5</v>
      </c>
      <c r="G82">
        <f>+C82-(C$7+F82*C$8)</f>
        <v>-6.7136500001652166E-4</v>
      </c>
      <c r="I82">
        <f>G82</f>
        <v>-6.7136500001652166E-4</v>
      </c>
      <c r="Q82" s="2">
        <f>+C82-15018.5</f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>+(C83-C$7)/C$8</f>
        <v>10506.508301862645</v>
      </c>
      <c r="F83">
        <f>ROUND(2*E83,0)/2</f>
        <v>10506.5</v>
      </c>
      <c r="G83">
        <f>+C83-(C$7+F83*C$8)</f>
        <v>4.8887450029724278E-3</v>
      </c>
      <c r="I83">
        <f>G83</f>
        <v>4.8887450029724278E-3</v>
      </c>
      <c r="Q83" s="2">
        <f>+C83-15018.5</f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>+(C84-C$7)/C$8</f>
        <v>10571.002653932657</v>
      </c>
      <c r="F84">
        <f>ROUND(2*E84,0)/2</f>
        <v>10571</v>
      </c>
      <c r="G84">
        <f>+C84-(C$7+F84*C$8)</f>
        <v>1.5628300025127828E-3</v>
      </c>
      <c r="I84">
        <f>G84</f>
        <v>1.5628300025127828E-3</v>
      </c>
      <c r="Q84" s="2">
        <f>+C84-15018.5</f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>+(C85-C$7)/C$8</f>
        <v>11011.000550254214</v>
      </c>
      <c r="F85">
        <f>ROUND(2*E85,0)/2</f>
        <v>11011</v>
      </c>
      <c r="G85">
        <f>+C85-(C$7+F85*C$8)</f>
        <v>3.2402999931946397E-4</v>
      </c>
      <c r="I85">
        <f>G85</f>
        <v>3.2402999931946397E-4</v>
      </c>
      <c r="Q85" s="2">
        <f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>+(C86-C$7)/C$8</f>
        <v>11104.497747027985</v>
      </c>
      <c r="F86">
        <f>ROUND(2*E86,0)/2</f>
        <v>11104.5</v>
      </c>
      <c r="G86">
        <f>+C86-(C$7+F86*C$8)</f>
        <v>-1.3267149988678284E-3</v>
      </c>
      <c r="I86">
        <f>G86</f>
        <v>-1.3267149988678284E-3</v>
      </c>
      <c r="Q86" s="2">
        <f>+C86-15018.5</f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>+(C87-C$7)/C$8</f>
        <v>11214.502740122671</v>
      </c>
      <c r="F87">
        <f>ROUND(2*E87,0)/2</f>
        <v>11214.5</v>
      </c>
      <c r="G87">
        <f>+C87-(C$7+F87*C$8)</f>
        <v>1.6135849946294911E-3</v>
      </c>
      <c r="I87">
        <f>G87</f>
        <v>1.6135849946294911E-3</v>
      </c>
      <c r="Q87" s="2">
        <f>+C87-15018.5</f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>+(C88-C$7)/C$8</f>
        <v>11553.003416167963</v>
      </c>
      <c r="F88">
        <f>ROUND(2*E88,0)/2</f>
        <v>11553</v>
      </c>
      <c r="G88">
        <f>+C88-(C$7+F88*C$8)</f>
        <v>2.0116899977438152E-3</v>
      </c>
      <c r="I88">
        <f>G88</f>
        <v>2.0116899977438152E-3</v>
      </c>
      <c r="Q88" s="2">
        <f>+C88-15018.5</f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>+(C89-C$7)/C$8</f>
        <v>11570.008772855326</v>
      </c>
      <c r="F89">
        <f>ROUND(2*E89,0)/2</f>
        <v>11570</v>
      </c>
      <c r="G89">
        <f>+C89-(C$7+F89*C$8)</f>
        <v>5.1661000034073368E-3</v>
      </c>
      <c r="I89">
        <f>G89</f>
        <v>5.1661000034073368E-3</v>
      </c>
      <c r="Q89" s="2">
        <f>+C89-15018.5</f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>+(C90-C$7)/C$8</f>
        <v>11761.513474707384</v>
      </c>
      <c r="F90">
        <f>ROUND(2*E90,0)/2</f>
        <v>11761.5</v>
      </c>
      <c r="G90">
        <f>+C90-(C$7+F90*C$8)</f>
        <v>7.9348950021085329E-3</v>
      </c>
      <c r="I90">
        <f>G90</f>
        <v>7.9348950021085329E-3</v>
      </c>
      <c r="Q90" s="2">
        <f>+C90-15018.5</f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>+(C91-C$7)/C$8</f>
        <v>15922.026652695578</v>
      </c>
      <c r="F91">
        <f>ROUND(2*E91,0)/2</f>
        <v>15922</v>
      </c>
      <c r="G91">
        <f>+C91-(C$7+F91*C$8)</f>
        <v>1.5695059999416117E-2</v>
      </c>
      <c r="I91">
        <f>G91</f>
        <v>1.5695059999416117E-2</v>
      </c>
      <c r="Q91" s="2">
        <f>+C91-15018.5</f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>+(C92-C$7)/C$8</f>
        <v>15973.005363276216</v>
      </c>
      <c r="F92">
        <f>ROUND(2*E92,0)/2</f>
        <v>15973</v>
      </c>
      <c r="G92">
        <f>+C92-(C$7+F92*C$8)</f>
        <v>3.1582900046487339E-3</v>
      </c>
      <c r="I92">
        <f>G92</f>
        <v>3.1582900046487339E-3</v>
      </c>
      <c r="Q92" s="2">
        <f>+C92-15018.5</f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>+(C93-C$7)/C$8</f>
        <v>16586.004829188463</v>
      </c>
      <c r="F93">
        <f>ROUND(2*E93,0)/2</f>
        <v>16586</v>
      </c>
      <c r="G93">
        <f>+C93-(C$7+F93*C$8)</f>
        <v>2.8437799992389046E-3</v>
      </c>
      <c r="J93">
        <f>G93</f>
        <v>2.8437799992389046E-3</v>
      </c>
      <c r="Q93" s="2">
        <f>+C93-15018.5</f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>+(C94-C$7)/C$8</f>
        <v>16637.024295567018</v>
      </c>
      <c r="F94">
        <f>ROUND(2*E94,0)/2</f>
        <v>16637</v>
      </c>
      <c r="G94">
        <f>+C94-(C$7+F94*C$8)</f>
        <v>1.430700999480905E-2</v>
      </c>
      <c r="I94">
        <f>G94</f>
        <v>1.430700999480905E-2</v>
      </c>
      <c r="Q94" s="2">
        <f>+C94-15018.5</f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>+(C95-C$7)/C$8</f>
        <v>16693.005780343872</v>
      </c>
      <c r="F95">
        <f>ROUND(2*E95,0)/2</f>
        <v>16693</v>
      </c>
      <c r="G95">
        <f>+C95-(C$7+F95*C$8)</f>
        <v>3.4038899975712411E-3</v>
      </c>
      <c r="I95">
        <f>G95</f>
        <v>3.4038899975712411E-3</v>
      </c>
      <c r="Q95" s="2">
        <f>+C95-15018.5</f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>+(C96-C$7)/C$8</f>
        <v>16715.027496493429</v>
      </c>
      <c r="F96">
        <f>ROUND(2*E96,0)/2</f>
        <v>16715</v>
      </c>
      <c r="G96">
        <f>+C96-(C$7+F96*C$8)</f>
        <v>1.6191949995118193E-2</v>
      </c>
      <c r="I96">
        <f>G96</f>
        <v>1.6191949995118193E-2</v>
      </c>
      <c r="Q96" s="2">
        <f>+C96-15018.5</f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>+(C97-C$7)/C$8</f>
        <v>16737.018645794542</v>
      </c>
      <c r="F97">
        <f>ROUND(2*E97,0)/2</f>
        <v>16737</v>
      </c>
      <c r="G97">
        <f>+C97-(C$7+F97*C$8)</f>
        <v>1.0980010003549978E-2</v>
      </c>
      <c r="I97">
        <f>G97</f>
        <v>1.0980010003549978E-2</v>
      </c>
      <c r="Q97" s="2">
        <f>+C97-15018.5</f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>+(C98-C$7)/C$8</f>
        <v>17148.030678994823</v>
      </c>
      <c r="F98">
        <f>ROUND(2*E98,0)/2</f>
        <v>17148</v>
      </c>
      <c r="G98">
        <f>+C98-(C$7+F98*C$8)</f>
        <v>1.8066040000121575E-2</v>
      </c>
      <c r="I98">
        <f>G98</f>
        <v>1.8066040000121575E-2</v>
      </c>
      <c r="Q98" s="2">
        <f>+C98-15018.5</f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>+(C99-C$7)/C$8</f>
        <v>17177.014843957855</v>
      </c>
      <c r="F99">
        <f>ROUND(2*E99,0)/2</f>
        <v>17177</v>
      </c>
      <c r="G99">
        <f>+C99-(C$7+F99*C$8)</f>
        <v>8.7412100037909113E-3</v>
      </c>
      <c r="I99">
        <f>G99</f>
        <v>8.7412100037909113E-3</v>
      </c>
      <c r="Q99" s="2">
        <f>+C99-15018.5</f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>+(C100-C$7)/C$8</f>
        <v>17182.032901578303</v>
      </c>
      <c r="F100">
        <f>ROUND(2*E100,0)/2</f>
        <v>17182</v>
      </c>
      <c r="G100">
        <f>+C100-(C$7+F100*C$8)</f>
        <v>1.9374860006792005E-2</v>
      </c>
      <c r="I100">
        <f>G100</f>
        <v>1.9374860006792005E-2</v>
      </c>
      <c r="Q100" s="2">
        <f>+C100-15018.5</f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>+(C101-C$7)/C$8</f>
        <v>17272.023401571612</v>
      </c>
      <c r="F101">
        <f>ROUND(2*E101,0)/2</f>
        <v>17272</v>
      </c>
      <c r="G101">
        <f>+C101-(C$7+F101*C$8)</f>
        <v>1.3780559995211661E-2</v>
      </c>
      <c r="I101">
        <f>G101</f>
        <v>1.3780559995211661E-2</v>
      </c>
      <c r="Q101" s="2">
        <f>+C101-15018.5</f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>+(C102-C$7)/C$8</f>
        <v>17301.007566534641</v>
      </c>
      <c r="F102">
        <f>ROUND(2*E102,0)/2</f>
        <v>17301</v>
      </c>
      <c r="G102">
        <f>+C102-(C$7+F102*C$8)</f>
        <v>4.4557299988809973E-3</v>
      </c>
      <c r="I102">
        <f>G102</f>
        <v>4.4557299988809973E-3</v>
      </c>
      <c r="Q102" s="2">
        <f>+C102-15018.5</f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>+(C103-C$7)/C$8</f>
        <v>17306.023925996851</v>
      </c>
      <c r="F103">
        <f>ROUND(2*E103,0)/2</f>
        <v>17306</v>
      </c>
      <c r="G103">
        <f>+C103-(C$7+F103*C$8)</f>
        <v>1.4089380005316343E-2</v>
      </c>
      <c r="I103">
        <f>G103</f>
        <v>1.4089380005316343E-2</v>
      </c>
      <c r="Q103" s="2">
        <f>+C103-15018.5</f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>+(C104-C$7)/C$8</f>
        <v>17322.995319519261</v>
      </c>
      <c r="F104">
        <f>ROUND(2*E104,0)/2</f>
        <v>17323</v>
      </c>
      <c r="G104">
        <f>+C104-(C$7+F104*C$8)</f>
        <v>-2.7562100003706291E-3</v>
      </c>
      <c r="J104">
        <f>G104</f>
        <v>-2.7562100003706291E-3</v>
      </c>
      <c r="Q104" s="2">
        <f>+C104-15018.5</f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>+(C105-C$7)/C$8</f>
        <v>17367.040449976612</v>
      </c>
      <c r="F105">
        <f>ROUND(2*E105,0)/2</f>
        <v>17367</v>
      </c>
      <c r="G105">
        <f>+C105-(C$7+F105*C$8)</f>
        <v>2.3819909998564981E-2</v>
      </c>
      <c r="I105">
        <f>G105</f>
        <v>2.3819909998564981E-2</v>
      </c>
      <c r="Q105" s="2">
        <f>+C105-15018.5</f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>+(C106-C$7)/C$8</f>
        <v>17379.026050885273</v>
      </c>
      <c r="F106">
        <f>ROUND(2*E106,0)/2</f>
        <v>17379</v>
      </c>
      <c r="G106">
        <f>+C106-(C$7+F106*C$8)</f>
        <v>1.5340669997385703E-2</v>
      </c>
      <c r="I106">
        <f>G106</f>
        <v>1.5340669997385703E-2</v>
      </c>
      <c r="Q106" s="2">
        <f>+C106-15018.5</f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>+(C107-C$7)/C$8</f>
        <v>17761.038635698304</v>
      </c>
      <c r="F107">
        <f>ROUND(2*E107,0)/2</f>
        <v>17761</v>
      </c>
      <c r="G107">
        <f>+C107-(C$7+F107*C$8)</f>
        <v>2.2751529999368358E-2</v>
      </c>
      <c r="I107">
        <f>G107</f>
        <v>2.2751529999368358E-2</v>
      </c>
      <c r="Q107" s="2">
        <f>+C107-15018.5</f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>+(C108-C$7)/C$8</f>
        <v>17763.000008473806</v>
      </c>
      <c r="F108">
        <f>ROUND(2*E108,0)/2</f>
        <v>17763</v>
      </c>
      <c r="G108">
        <f>+C108-(C$7+F108*C$8)</f>
        <v>4.9899972509592772E-6</v>
      </c>
      <c r="J108">
        <f>G108</f>
        <v>4.9899972509592772E-6</v>
      </c>
      <c r="Q108" s="2">
        <f>+C108-15018.5</f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>+(C109-C$7)/C$8</f>
        <v>17841.015096507941</v>
      </c>
      <c r="F109">
        <f>ROUND(2*E109,0)/2</f>
        <v>17841</v>
      </c>
      <c r="G109">
        <f>+C109-(C$7+F109*C$8)</f>
        <v>8.8899299953482114E-3</v>
      </c>
      <c r="I109">
        <f>G109</f>
        <v>8.8899299953482114E-3</v>
      </c>
      <c r="Q109" s="2">
        <f>+C109-15018.5</f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>+(C110-C$7)/C$8</f>
        <v>17846.002587279945</v>
      </c>
      <c r="F110">
        <f>ROUND(2*E110,0)/2</f>
        <v>17846</v>
      </c>
      <c r="G110">
        <f>+C110-(C$7+F110*C$8)</f>
        <v>1.5235800019581802E-3</v>
      </c>
      <c r="I110">
        <f>G110</f>
        <v>1.5235800019581802E-3</v>
      </c>
      <c r="Q110" s="2">
        <f>+C110-15018.5</f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>+(C111-C$7)/C$8</f>
        <v>17905.524732002188</v>
      </c>
      <c r="F111">
        <f>ROUND(2*E111,0)/2</f>
        <v>17905.5</v>
      </c>
      <c r="G111">
        <f>+C111-(C$7+F111*C$8)</f>
        <v>1.4564015000360087E-2</v>
      </c>
      <c r="I111">
        <f>G111</f>
        <v>1.4564015000360087E-2</v>
      </c>
      <c r="Q111" s="2">
        <f>+C111-15018.5</f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>+(C112-C$7)/C$8</f>
        <v>17936.027050438206</v>
      </c>
      <c r="F112">
        <f>ROUND(2*E112,0)/2</f>
        <v>17936</v>
      </c>
      <c r="G112">
        <f>+C112-(C$7+F112*C$8)</f>
        <v>1.592928000172833E-2</v>
      </c>
      <c r="I112">
        <f>G112</f>
        <v>1.592928000172833E-2</v>
      </c>
      <c r="Q112" s="2">
        <f>+C112-15018.5</f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>+(C113-C$7)/C$8</f>
        <v>17970.024178546937</v>
      </c>
      <c r="F113">
        <f>ROUND(2*E113,0)/2</f>
        <v>17970</v>
      </c>
      <c r="G113">
        <f>+C113-(C$7+F113*C$8)</f>
        <v>1.4238099996873643E-2</v>
      </c>
      <c r="I113">
        <f>G113</f>
        <v>1.4238099996873643E-2</v>
      </c>
      <c r="Q113" s="2">
        <f>+C113-15018.5</f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>+(C114-C$7)/C$8</f>
        <v>18442.011979929055</v>
      </c>
      <c r="F114">
        <f>ROUND(2*E114,0)/2</f>
        <v>18442</v>
      </c>
      <c r="G114">
        <f>+C114-(C$7+F114*C$8)</f>
        <v>7.0546599963563494E-3</v>
      </c>
      <c r="I114">
        <f>G114</f>
        <v>7.0546599963563494E-3</v>
      </c>
      <c r="Q114" s="2">
        <f>+C114-15018.5</f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>+(C115-C$7)/C$8</f>
        <v>18459.024129249407</v>
      </c>
      <c r="F115">
        <f>ROUND(2*E115,0)/2</f>
        <v>18459</v>
      </c>
      <c r="G115">
        <f>+C115-(C$7+F115*C$8)</f>
        <v>1.4209070002834778E-2</v>
      </c>
      <c r="I115">
        <f>G115</f>
        <v>1.4209070002834778E-2</v>
      </c>
      <c r="Q115" s="2">
        <f>+C115-15018.5</f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>+(C116-C$7)/C$8</f>
        <v>18493.021257358138</v>
      </c>
      <c r="F116">
        <f>ROUND(2*E116,0)/2</f>
        <v>18493</v>
      </c>
      <c r="G116">
        <f>+C116-(C$7+F116*C$8)</f>
        <v>1.2517889997980092E-2</v>
      </c>
      <c r="I116">
        <f>G116</f>
        <v>1.2517889997980092E-2</v>
      </c>
      <c r="Q116" s="2">
        <f>+C116-15018.5</f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>+(C117-C$7)/C$8</f>
        <v>19050.039238493544</v>
      </c>
      <c r="F117">
        <f>ROUND(2*E117,0)/2</f>
        <v>19050</v>
      </c>
      <c r="G117">
        <f>+C117-(C$7+F117*C$8)</f>
        <v>2.3106500004359987E-2</v>
      </c>
      <c r="I117">
        <f>G117</f>
        <v>2.3106500004359987E-2</v>
      </c>
      <c r="Q117" s="2">
        <f>+C117-15018.5</f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>+(C118-C$7)/C$8</f>
        <v>19135.020171657648</v>
      </c>
      <c r="F118">
        <f>ROUND(2*E118,0)/2</f>
        <v>19135</v>
      </c>
      <c r="G118">
        <f>+C118-(C$7+F118*C$8)</f>
        <v>1.1878550001711119E-2</v>
      </c>
      <c r="I118">
        <f>G118</f>
        <v>1.1878550001711119E-2</v>
      </c>
      <c r="Q118" s="2">
        <f>+C118-15018.5</f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>+(C119-C$7)/C$8</f>
        <v>19152.022132028516</v>
      </c>
      <c r="F119">
        <f>ROUND(2*E119,0)/2</f>
        <v>19152</v>
      </c>
      <c r="G119">
        <f>+C119-(C$7+F119*C$8)</f>
        <v>1.3032960006967187E-2</v>
      </c>
      <c r="I119">
        <f>G119</f>
        <v>1.3032960006967187E-2</v>
      </c>
      <c r="Q119" s="2">
        <f>+C119-15018.5</f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>+(C120-C$7)/C$8</f>
        <v>19213.033561533543</v>
      </c>
      <c r="F120">
        <f>ROUND(2*E120,0)/2</f>
        <v>19213</v>
      </c>
      <c r="G120">
        <f>+C120-(C$7+F120*C$8)</f>
        <v>1.9763490003242623E-2</v>
      </c>
      <c r="I120">
        <f>G120</f>
        <v>1.9763490003242623E-2</v>
      </c>
      <c r="Q120" s="2">
        <f>+C120-15018.5</f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>+(C121-C$7)/C$8</f>
        <v>19654.527705086697</v>
      </c>
      <c r="F121">
        <f>ROUND(2*E121,0)/2</f>
        <v>19654.5</v>
      </c>
      <c r="G121">
        <f>+C121-(C$7+F121*C$8)</f>
        <v>1.6314784996211529E-2</v>
      </c>
      <c r="I121">
        <f>G121</f>
        <v>1.6314784996211529E-2</v>
      </c>
      <c r="Q121" s="2">
        <f>+C121-15018.5</f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>+(C122-C$7)/C$8</f>
        <v>19787.026332507845</v>
      </c>
      <c r="F122">
        <f>ROUND(2*E122,0)/2</f>
        <v>19787</v>
      </c>
      <c r="G122">
        <f>+C122-(C$7+F122*C$8)</f>
        <v>1.5506510004342999E-2</v>
      </c>
      <c r="I122">
        <f>G122</f>
        <v>1.5506510004342999E-2</v>
      </c>
      <c r="Q122" s="2">
        <f>+C122-15018.5</f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>+(C123-C$7)/C$8</f>
        <v>19804.019802087467</v>
      </c>
      <c r="F123">
        <f>ROUND(2*E123,0)/2</f>
        <v>19804</v>
      </c>
      <c r="G123">
        <f>+C123-(C$7+F123*C$8)</f>
        <v>1.1660919997666497E-2</v>
      </c>
      <c r="I123">
        <f>G123</f>
        <v>1.1660919997666497E-2</v>
      </c>
      <c r="Q123" s="2">
        <f>+C123-15018.5</f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>+(C124-C$7)/C$8</f>
        <v>19820.999686401123</v>
      </c>
      <c r="F124">
        <f>ROUND(2*E124,0)/2</f>
        <v>19821</v>
      </c>
      <c r="G124">
        <f>+C124-(C$7+F124*C$8)</f>
        <v>-1.8466999608790502E-4</v>
      </c>
      <c r="J124">
        <f>G124</f>
        <v>-1.8466999608790502E-4</v>
      </c>
      <c r="Q124" s="2">
        <f>+C124-15018.5</f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>+(C125-C$7)/C$8</f>
        <v>19821.006479034098</v>
      </c>
      <c r="F125">
        <f>ROUND(2*E125,0)/2</f>
        <v>19821</v>
      </c>
      <c r="G125">
        <f>+C125-(C$7+F125*C$8)</f>
        <v>3.8153299974510446E-3</v>
      </c>
      <c r="J125">
        <f>G125</f>
        <v>3.8153299974510446E-3</v>
      </c>
      <c r="Q125" s="2">
        <f>+C125-15018.5</f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>+(C126-C$7)/C$8</f>
        <v>19821.016667983586</v>
      </c>
      <c r="F126">
        <f>ROUND(2*E126,0)/2</f>
        <v>19821</v>
      </c>
      <c r="G126">
        <f>+C126-(C$7+F126*C$8)</f>
        <v>9.8153299986734055E-3</v>
      </c>
      <c r="J126">
        <f>G126</f>
        <v>9.8153299986734055E-3</v>
      </c>
      <c r="Q126" s="2">
        <f>+C126-15018.5</f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>+(C127-C$7)/C$8</f>
        <v>19821.020064300079</v>
      </c>
      <c r="F127">
        <f>ROUND(2*E127,0)/2</f>
        <v>19821</v>
      </c>
      <c r="G127">
        <f>+C127-(C$7+F127*C$8)</f>
        <v>1.1815329999080859E-2</v>
      </c>
      <c r="J127">
        <f>G127</f>
        <v>1.1815329999080859E-2</v>
      </c>
      <c r="Q127" s="2">
        <f>+C127-15018.5</f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>+(C128-C$7)/C$8</f>
        <v>19821.028555091325</v>
      </c>
      <c r="F128">
        <f>ROUND(2*E128,0)/2</f>
        <v>19821</v>
      </c>
      <c r="G128">
        <f>+C128-(C$7+F128*C$8)</f>
        <v>1.6815330003737472E-2</v>
      </c>
      <c r="J128">
        <f>G128</f>
        <v>1.6815330003737472E-2</v>
      </c>
      <c r="Q128" s="2">
        <f>+C128-15018.5</f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>+(C129-C$7)/C$8</f>
        <v>19838.020326512691</v>
      </c>
      <c r="F129">
        <f>ROUND(2*E129,0)/2</f>
        <v>19838</v>
      </c>
      <c r="G129">
        <f>+C129-(C$7+F129*C$8)</f>
        <v>1.1969740000495221E-2</v>
      </c>
      <c r="I129">
        <f>G129</f>
        <v>1.1969740000495221E-2</v>
      </c>
      <c r="Q129" s="2">
        <f>+C129-15018.5</f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>+(C130-C$7)/C$8</f>
        <v>20344.03072837726</v>
      </c>
      <c r="F130">
        <f>ROUND(2*E130,0)/2</f>
        <v>20344</v>
      </c>
      <c r="G130">
        <f>+C130-(C$7+F130*C$8)</f>
        <v>1.8095120001817122E-2</v>
      </c>
      <c r="I130">
        <f>G130</f>
        <v>1.8095120001817122E-2</v>
      </c>
      <c r="Q130" s="2">
        <f>+C130-15018.5</f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>+(C131-C$7)/C$8</f>
        <v>20373.038667555757</v>
      </c>
      <c r="F131">
        <f>ROUND(2*E131,0)/2</f>
        <v>20373</v>
      </c>
      <c r="G131">
        <f>+C131-(C$7+F131*C$8)</f>
        <v>2.2770290001062676E-2</v>
      </c>
      <c r="I131">
        <f>G131</f>
        <v>2.2770290001062676E-2</v>
      </c>
      <c r="Q131" s="2">
        <f>+C131-15018.5</f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70" t="s">
        <v>463</v>
      </c>
      <c r="B132" s="71" t="s">
        <v>83</v>
      </c>
      <c r="C132" s="72">
        <v>49898.418700000002</v>
      </c>
      <c r="D132" s="72" t="s">
        <v>147</v>
      </c>
      <c r="E132" s="30">
        <f>+(C132-C$7)/C$8</f>
        <v>20377.984893082346</v>
      </c>
      <c r="F132">
        <f>ROUND(2*E132,0)/2</f>
        <v>20378</v>
      </c>
      <c r="G132">
        <f>+C132-(C$7+F132*C$8)</f>
        <v>-8.8960599969141185E-3</v>
      </c>
      <c r="J132">
        <f>G132</f>
        <v>-8.8960599969141185E-3</v>
      </c>
      <c r="Q132" s="2">
        <f>+C132-15018.5</f>
        <v>34879.918700000002</v>
      </c>
    </row>
    <row r="133" spans="1:33">
      <c r="A133" s="70" t="s">
        <v>463</v>
      </c>
      <c r="B133" s="71" t="s">
        <v>83</v>
      </c>
      <c r="C133" s="72">
        <v>49905.486400000002</v>
      </c>
      <c r="D133" s="72" t="s">
        <v>147</v>
      </c>
      <c r="E133" s="30">
        <f>+(C133-C$7)/C$8</f>
        <v>20389.986966126009</v>
      </c>
      <c r="F133">
        <f>ROUND(2*E133,0)/2</f>
        <v>20390</v>
      </c>
      <c r="G133">
        <f>+C133-(C$7+F133*C$8)</f>
        <v>-7.6752999957534485E-3</v>
      </c>
      <c r="J133">
        <f>G133</f>
        <v>-7.6752999957534485E-3</v>
      </c>
      <c r="Q133" s="2">
        <f>+C133-15018.5</f>
        <v>34886.986400000002</v>
      </c>
    </row>
    <row r="134" spans="1:33">
      <c r="A134" s="70" t="s">
        <v>463</v>
      </c>
      <c r="B134" s="71" t="s">
        <v>83</v>
      </c>
      <c r="C134" s="72">
        <v>49915.506000000001</v>
      </c>
      <c r="D134" s="72" t="s">
        <v>147</v>
      </c>
      <c r="E134" s="30">
        <f>+(C134-C$7)/C$8</f>
        <v>20407.001832499547</v>
      </c>
      <c r="F134">
        <f>ROUND(2*E134,0)/2</f>
        <v>20407</v>
      </c>
      <c r="G134">
        <f>+C134-(C$7+F134*C$8)</f>
        <v>1.0791099994094111E-3</v>
      </c>
      <c r="J134">
        <f>G134</f>
        <v>1.0791099994094111E-3</v>
      </c>
      <c r="Q134" s="2">
        <f>+C134-15018.5</f>
        <v>34897.006000000001</v>
      </c>
    </row>
    <row r="135" spans="1:33">
      <c r="A135" s="32" t="s">
        <v>75</v>
      </c>
      <c r="B135" s="33"/>
      <c r="C135" s="40">
        <v>49918.466</v>
      </c>
      <c r="D135" s="34">
        <v>5.0000000000000001E-3</v>
      </c>
      <c r="E135" s="30">
        <f>+(C135-C$7)/C$8</f>
        <v>20412.02838091123</v>
      </c>
      <c r="F135">
        <f>ROUND(2*E135,0)/2</f>
        <v>20412</v>
      </c>
      <c r="G135">
        <f>+C135-(C$7+F135*C$8)</f>
        <v>1.671275999979116E-2</v>
      </c>
      <c r="I135">
        <f>G135</f>
        <v>1.671275999979116E-2</v>
      </c>
      <c r="Q135" s="2">
        <f>+C135-15018.5</f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>+(C136-C$7)/C$8</f>
        <v>20872.023788751696</v>
      </c>
      <c r="F136">
        <f>ROUND(2*E136,0)/2</f>
        <v>20872</v>
      </c>
      <c r="G136">
        <f>+C136-(C$7+F136*C$8)</f>
        <v>1.4008559999638237E-2</v>
      </c>
      <c r="I136">
        <f>G136</f>
        <v>1.4008559999638237E-2</v>
      </c>
      <c r="Q136" s="2">
        <f>+C136-15018.5</f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70" t="s">
        <v>463</v>
      </c>
      <c r="B137" s="71" t="s">
        <v>83</v>
      </c>
      <c r="C137" s="72">
        <v>50193.469599999997</v>
      </c>
      <c r="D137" s="72" t="s">
        <v>147</v>
      </c>
      <c r="E137" s="30">
        <f>+(C137-C$7)/C$8</f>
        <v>20879.028012258048</v>
      </c>
      <c r="F137">
        <f>ROUND(2*E137,0)/2</f>
        <v>20879</v>
      </c>
      <c r="G137">
        <f>+C137-(C$7+F137*C$8)</f>
        <v>1.649566999549279E-2</v>
      </c>
      <c r="J137">
        <f>G137</f>
        <v>1.649566999549279E-2</v>
      </c>
      <c r="Q137" s="2">
        <f>+C137-15018.5</f>
        <v>35174.969599999997</v>
      </c>
    </row>
    <row r="138" spans="1:33">
      <c r="A138" s="70" t="s">
        <v>463</v>
      </c>
      <c r="B138" s="71" t="s">
        <v>83</v>
      </c>
      <c r="C138" s="72">
        <v>50193.4738</v>
      </c>
      <c r="D138" s="72" t="s">
        <v>147</v>
      </c>
      <c r="E138" s="30">
        <f>+(C138-C$7)/C$8</f>
        <v>20879.035144522692</v>
      </c>
      <c r="F138">
        <f>ROUND(2*E138,0)/2</f>
        <v>20879</v>
      </c>
      <c r="G138">
        <f>+C138-(C$7+F138*C$8)</f>
        <v>2.069566999853123E-2</v>
      </c>
      <c r="J138">
        <f>G138</f>
        <v>2.069566999853123E-2</v>
      </c>
      <c r="Q138" s="2">
        <f>+C138-15018.5</f>
        <v>35174.9738</v>
      </c>
    </row>
    <row r="139" spans="1:33">
      <c r="A139" s="70" t="s">
        <v>463</v>
      </c>
      <c r="B139" s="71" t="s">
        <v>83</v>
      </c>
      <c r="C139" s="72">
        <v>50200.539900000003</v>
      </c>
      <c r="D139" s="72" t="s">
        <v>147</v>
      </c>
      <c r="E139" s="30">
        <f>+(C139-C$7)/C$8</f>
        <v>20891.034500513164</v>
      </c>
      <c r="F139">
        <f>ROUND(2*E139,0)/2</f>
        <v>20891</v>
      </c>
      <c r="G139">
        <f>+C139-(C$7+F139*C$8)</f>
        <v>2.0316430003731512E-2</v>
      </c>
      <c r="J139">
        <f>G139</f>
        <v>2.0316430003731512E-2</v>
      </c>
      <c r="Q139" s="2">
        <f>+C139-15018.5</f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>+(C140-C$7)/C$8</f>
        <v>20906.029407651673</v>
      </c>
      <c r="F140">
        <f>ROUND(2*E140,0)/2</f>
        <v>20906</v>
      </c>
      <c r="G140">
        <f>+C140-(C$7+F140*C$8)</f>
        <v>1.7317380006716121E-2</v>
      </c>
      <c r="I140">
        <f>G140</f>
        <v>1.7317380006716121E-2</v>
      </c>
      <c r="Q140" s="2">
        <f>+C140-15018.5</f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>+(C141-C$7)/C$8</f>
        <v>20957.028496131268</v>
      </c>
      <c r="F141">
        <f>ROUND(2*E141,0)/2</f>
        <v>20957</v>
      </c>
      <c r="G141">
        <f>+C141-(C$7+F141*C$8)</f>
        <v>1.6780609999841545E-2</v>
      </c>
      <c r="I141">
        <f>G141</f>
        <v>1.6780609999841545E-2</v>
      </c>
      <c r="Q141" s="2">
        <f>+C141-15018.5</f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>+(C142-C$7)/C$8</f>
        <v>20974.035550976871</v>
      </c>
      <c r="F142">
        <f>ROUND(2*E142,0)/2</f>
        <v>20974</v>
      </c>
      <c r="G142">
        <f>+C142-(C$7+F142*C$8)</f>
        <v>2.0935020002070814E-2</v>
      </c>
      <c r="I142">
        <f>G142</f>
        <v>2.0935020002070814E-2</v>
      </c>
      <c r="Q142" s="2">
        <f>+C142-15018.5</f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>+(C143-C$7)/C$8</f>
        <v>21081.044992923522</v>
      </c>
      <c r="F143">
        <f>ROUND(2*E143,0)/2</f>
        <v>21081</v>
      </c>
      <c r="G143">
        <f>+C143-(C$7+F143*C$8)</f>
        <v>2.6495130005059764E-2</v>
      </c>
      <c r="I143">
        <f>G143</f>
        <v>2.6495130005059764E-2</v>
      </c>
      <c r="Q143" s="2">
        <f>+C143-15018.5</f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70" t="s">
        <v>463</v>
      </c>
      <c r="B144" s="71" t="s">
        <v>83</v>
      </c>
      <c r="C144" s="72">
        <v>50515.586499999998</v>
      </c>
      <c r="D144" s="72" t="s">
        <v>147</v>
      </c>
      <c r="E144" s="30">
        <f>+(C144-C$7)/C$8</f>
        <v>21426.033482552193</v>
      </c>
      <c r="F144">
        <f>ROUND(2*E144,0)/2</f>
        <v>21426</v>
      </c>
      <c r="G144">
        <f>+C144-(C$7+F144*C$8)</f>
        <v>1.9716980001248885E-2</v>
      </c>
      <c r="J144">
        <f>G144</f>
        <v>1.9716980001248885E-2</v>
      </c>
      <c r="Q144" s="2">
        <f>+C144-15018.5</f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>+(C145-C$7)/C$8</f>
        <v>21497.029233471578</v>
      </c>
      <c r="F145">
        <f>ROUND(2*E145,0)/2</f>
        <v>21497</v>
      </c>
      <c r="G145">
        <f>+C145-(C$7+F145*C$8)</f>
        <v>1.7214810002769809E-2</v>
      </c>
      <c r="I145">
        <f>G145</f>
        <v>1.7214810002769809E-2</v>
      </c>
      <c r="Q145" s="2">
        <f>+C145-15018.5</f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>+(C146-C$7)/C$8</f>
        <v>21519.040760671647</v>
      </c>
      <c r="F146">
        <f>ROUND(2*E146,0)/2</f>
        <v>21519</v>
      </c>
      <c r="G146">
        <f>+C146-(C$7+F146*C$8)</f>
        <v>2.4002869999094401E-2</v>
      </c>
      <c r="I146">
        <f>G146</f>
        <v>2.4002869999094401E-2</v>
      </c>
      <c r="Q146" s="2">
        <f>+C146-15018.5</f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70" t="s">
        <v>463</v>
      </c>
      <c r="B147" s="71" t="s">
        <v>83</v>
      </c>
      <c r="C147" s="72">
        <v>50660.444799999997</v>
      </c>
      <c r="D147" s="72" t="s">
        <v>147</v>
      </c>
      <c r="E147" s="30">
        <f>+(C147-C$7)/C$8</f>
        <v>21672.025799371055</v>
      </c>
      <c r="F147">
        <f>ROUND(2*E147,0)/2</f>
        <v>21672</v>
      </c>
      <c r="G147">
        <f>+C147-(C$7+F147*C$8)</f>
        <v>1.5192560000286903E-2</v>
      </c>
      <c r="J147">
        <f>G147</f>
        <v>1.5192560000286903E-2</v>
      </c>
      <c r="Q147" s="2">
        <f>+C147-15018.5</f>
        <v>35641.944799999997</v>
      </c>
    </row>
    <row r="148" spans="1:33">
      <c r="A148" s="70" t="s">
        <v>463</v>
      </c>
      <c r="B148" s="71" t="s">
        <v>83</v>
      </c>
      <c r="C148" s="72">
        <v>50660.446100000001</v>
      </c>
      <c r="D148" s="72" t="s">
        <v>147</v>
      </c>
      <c r="E148" s="30">
        <f>+(C148-C$7)/C$8</f>
        <v>21672.028006976783</v>
      </c>
      <c r="F148">
        <f>ROUND(2*E148,0)/2</f>
        <v>21672</v>
      </c>
      <c r="G148">
        <f>+C148-(C$7+F148*C$8)</f>
        <v>1.6492560003825929E-2</v>
      </c>
      <c r="J148">
        <f>G148</f>
        <v>1.6492560003825929E-2</v>
      </c>
      <c r="Q148" s="2">
        <f>+C148-15018.5</f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>+(C149-C$7)/C$8</f>
        <v>21672.03462979394</v>
      </c>
      <c r="F149">
        <f>ROUND(2*E149,0)/2</f>
        <v>21672</v>
      </c>
      <c r="G149">
        <f>+C149-(C$7+F149*C$8)</f>
        <v>2.0392559999891091E-2</v>
      </c>
      <c r="I149">
        <f>G149</f>
        <v>2.0392559999891091E-2</v>
      </c>
      <c r="Q149" s="2">
        <f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70" t="s">
        <v>463</v>
      </c>
      <c r="B150" s="71" t="s">
        <v>83</v>
      </c>
      <c r="C150" s="72">
        <v>50660.451699999998</v>
      </c>
      <c r="D150" s="72" t="s">
        <v>147</v>
      </c>
      <c r="E150" s="30">
        <f>+(C150-C$7)/C$8</f>
        <v>21672.037516662964</v>
      </c>
      <c r="F150">
        <f>ROUND(2*E150,0)/2</f>
        <v>21672</v>
      </c>
      <c r="G150">
        <f>+C150-(C$7+F150*C$8)</f>
        <v>2.2092560000601225E-2</v>
      </c>
      <c r="J150">
        <f>G150</f>
        <v>2.2092560000601225E-2</v>
      </c>
      <c r="Q150" s="2">
        <f>+C150-15018.5</f>
        <v>35641.951699999998</v>
      </c>
    </row>
    <row r="151" spans="1:33">
      <c r="A151" s="70" t="s">
        <v>463</v>
      </c>
      <c r="B151" s="71" t="s">
        <v>83</v>
      </c>
      <c r="C151" s="72">
        <v>50660.453099999999</v>
      </c>
      <c r="D151" s="72" t="s">
        <v>147</v>
      </c>
      <c r="E151" s="30">
        <f>+(C151-C$7)/C$8</f>
        <v>21672.039894084512</v>
      </c>
      <c r="F151">
        <f>ROUND(2*E151,0)/2</f>
        <v>21672</v>
      </c>
      <c r="G151">
        <f>+C151-(C$7+F151*C$8)</f>
        <v>2.3492560001614038E-2</v>
      </c>
      <c r="J151">
        <f>G151</f>
        <v>2.3492560001614038E-2</v>
      </c>
      <c r="Q151" s="2">
        <f>+C151-15018.5</f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>+(C152-C$7)/C$8</f>
        <v>21694.01728830381</v>
      </c>
      <c r="F152">
        <f>ROUND(2*E152,0)/2</f>
        <v>21694</v>
      </c>
      <c r="G152">
        <f>+C152-(C$7+F152*C$8)</f>
        <v>1.0180619996390305E-2</v>
      </c>
      <c r="I152">
        <f>G152</f>
        <v>1.0180619996390305E-2</v>
      </c>
      <c r="Q152" s="2">
        <f>+C152-15018.5</f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>+(C153-C$7)/C$8</f>
        <v>21733.027379558251</v>
      </c>
      <c r="F153">
        <f>ROUND(2*E153,0)/2</f>
        <v>21733</v>
      </c>
      <c r="G153">
        <f>+C153-(C$7+F153*C$8)</f>
        <v>1.6123089997563511E-2</v>
      </c>
      <c r="I153">
        <f>G153</f>
        <v>1.6123089997563511E-2</v>
      </c>
      <c r="Q153" s="2">
        <f>+C153-15018.5</f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70" t="s">
        <v>531</v>
      </c>
      <c r="B154" s="71" t="s">
        <v>83</v>
      </c>
      <c r="C154" s="72">
        <v>50956.07</v>
      </c>
      <c r="D154" s="72" t="s">
        <v>147</v>
      </c>
      <c r="E154" s="30">
        <f>+(C154-C$7)/C$8</f>
        <v>22174.044170828132</v>
      </c>
      <c r="F154">
        <f>ROUND(2*E154,0)/2</f>
        <v>22174</v>
      </c>
      <c r="G154">
        <f>+C154-(C$7+F154*C$8)</f>
        <v>2.6011019996076357E-2</v>
      </c>
      <c r="K154">
        <f>G154</f>
        <v>2.6011019996076357E-2</v>
      </c>
      <c r="Q154" s="2">
        <f>+C154-15018.5</f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>+(C155-C$7)/C$8</f>
        <v>22713.040447565236</v>
      </c>
      <c r="F155">
        <f>ROUND(2*E155,0)/2</f>
        <v>22713</v>
      </c>
      <c r="G155">
        <f>+C155-(C$7+F155*C$8)</f>
        <v>2.3818490000849124E-2</v>
      </c>
      <c r="J155">
        <f>G155</f>
        <v>2.3818490000849124E-2</v>
      </c>
      <c r="Q155" s="2">
        <f>+C155-15018.5</f>
        <v>36254.970500000003</v>
      </c>
      <c r="S155">
        <f>G155-O155</f>
        <v>2.3818490000849124E-2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>+(C156-C$7)/C$8</f>
        <v>22730.541496644946</v>
      </c>
      <c r="F156">
        <f>ROUND(2*E156,0)/2</f>
        <v>22730.5</v>
      </c>
      <c r="G156">
        <f>+C156-(C$7+F156*C$8)</f>
        <v>2.4436265004624147E-2</v>
      </c>
      <c r="K156">
        <f>G156</f>
        <v>2.4436265004624147E-2</v>
      </c>
      <c r="Q156" s="2">
        <f>+C156-15018.5</f>
        <v>36265.276400000002</v>
      </c>
      <c r="S156">
        <f>G156-O156</f>
        <v>2.4436265004624147E-2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>+(C157-C$7)/C$8</f>
        <v>22778.039662082134</v>
      </c>
      <c r="F157">
        <f>ROUND(2*E157,0)/2</f>
        <v>22778</v>
      </c>
      <c r="G157">
        <f>+C157-(C$7+F157*C$8)</f>
        <v>2.3355940000328701E-2</v>
      </c>
      <c r="K157">
        <f>G157</f>
        <v>2.3355940000328701E-2</v>
      </c>
      <c r="Q157" s="2">
        <f>+C157-15018.5</f>
        <v>36293.246800000001</v>
      </c>
      <c r="S157">
        <f>G157-O157</f>
        <v>2.3355940000328701E-2</v>
      </c>
    </row>
    <row r="158" spans="1:33">
      <c r="A158" s="70" t="s">
        <v>549</v>
      </c>
      <c r="B158" s="71" t="s">
        <v>82</v>
      </c>
      <c r="C158" s="72">
        <v>51659.478999999999</v>
      </c>
      <c r="D158" s="72" t="s">
        <v>147</v>
      </c>
      <c r="E158" s="30">
        <f>+(C158-C$7)/C$8</f>
        <v>23368.543965325509</v>
      </c>
      <c r="F158">
        <f>ROUND(2*E158,0)/2</f>
        <v>23368.5</v>
      </c>
      <c r="G158">
        <f>+C158-(C$7+F158*C$8)</f>
        <v>2.5890005003020633E-2</v>
      </c>
      <c r="I158">
        <f>G158</f>
        <v>2.5890005003020633E-2</v>
      </c>
      <c r="Q158" s="2">
        <f>+C158-15018.5</f>
        <v>36640.978999999999</v>
      </c>
    </row>
    <row r="159" spans="1:33">
      <c r="A159" s="34" t="s">
        <v>87</v>
      </c>
      <c r="B159" s="35"/>
      <c r="C159" s="36">
        <v>51680.383900000001</v>
      </c>
      <c r="D159" s="36">
        <v>1E-4</v>
      </c>
      <c r="E159" s="30">
        <f>+(C159-C$7)/C$8</f>
        <v>23404.043793667184</v>
      </c>
      <c r="F159">
        <f>ROUND(2*E159,0)/2</f>
        <v>23404</v>
      </c>
      <c r="G159">
        <f>+C159-(C$7+F159*C$8)</f>
        <v>2.5788920000195503E-2</v>
      </c>
      <c r="J159">
        <f>G159</f>
        <v>2.5788920000195503E-2</v>
      </c>
      <c r="Q159" s="2">
        <f>+C159-15018.5</f>
        <v>36661.883900000001</v>
      </c>
      <c r="S159">
        <f>G159-O159</f>
        <v>2.5788920000195503E-2</v>
      </c>
    </row>
    <row r="160" spans="1:33">
      <c r="A160" s="34" t="s">
        <v>106</v>
      </c>
      <c r="B160" s="37" t="s">
        <v>83</v>
      </c>
      <c r="C160" s="38">
        <v>52009.565499999997</v>
      </c>
      <c r="D160" s="38">
        <v>5.0000000000000002E-5</v>
      </c>
      <c r="E160" s="30">
        <f>+(C160-C$7)/C$8</f>
        <v>23963.046242530243</v>
      </c>
      <c r="F160">
        <f>ROUND(2*E160,0)/2</f>
        <v>23963</v>
      </c>
      <c r="G160">
        <f>+C160-(C$7+F160*C$8)</f>
        <v>2.7230989995587151E-2</v>
      </c>
      <c r="J160">
        <f>G160</f>
        <v>2.7230989995587151E-2</v>
      </c>
      <c r="Q160" s="2">
        <f>+C160-15018.5</f>
        <v>36991.065499999997</v>
      </c>
      <c r="S160">
        <f>G160-O160</f>
        <v>2.7230989995587151E-2</v>
      </c>
    </row>
    <row r="161" spans="1:19">
      <c r="A161" s="35" t="s">
        <v>86</v>
      </c>
      <c r="B161" s="37" t="s">
        <v>83</v>
      </c>
      <c r="C161" s="39">
        <v>52147.362099999998</v>
      </c>
      <c r="D161" s="38">
        <v>1.2999999999999999E-3</v>
      </c>
      <c r="E161" s="30">
        <f>+(C161-C$7)/C$8</f>
        <v>24197.046675254929</v>
      </c>
      <c r="F161">
        <f>ROUND(2*E161,0)/2</f>
        <v>24197</v>
      </c>
      <c r="G161">
        <f>+C161-(C$7+F161*C$8)</f>
        <v>2.7485810001962818E-2</v>
      </c>
      <c r="K161">
        <f>G161</f>
        <v>2.7485810001962818E-2</v>
      </c>
      <c r="Q161" s="2">
        <f>+C161-15018.5</f>
        <v>37128.862099999998</v>
      </c>
      <c r="S161">
        <f>G161-O161</f>
        <v>2.7485810001962818E-2</v>
      </c>
    </row>
    <row r="162" spans="1:19">
      <c r="A162" s="32" t="s">
        <v>80</v>
      </c>
      <c r="B162" s="33"/>
      <c r="C162" s="34">
        <v>52147.3747</v>
      </c>
      <c r="D162" s="34">
        <v>2.2000000000000001E-3</v>
      </c>
      <c r="E162" s="30">
        <f>+(C162-C$7)/C$8</f>
        <v>24197.068072048849</v>
      </c>
      <c r="F162">
        <f>ROUND(2*E162,0)/2</f>
        <v>24197</v>
      </c>
      <c r="Q162" s="2">
        <f>+C162-15018.5</f>
        <v>37128.8747</v>
      </c>
      <c r="R162" s="10">
        <v>4.008581000380218E-2</v>
      </c>
    </row>
    <row r="163" spans="1:19">
      <c r="A163" s="70" t="s">
        <v>574</v>
      </c>
      <c r="B163" s="71" t="s">
        <v>83</v>
      </c>
      <c r="C163" s="72">
        <v>52352.292099999999</v>
      </c>
      <c r="D163" s="72" t="s">
        <v>147</v>
      </c>
      <c r="E163" s="30">
        <f>+(C163-C$7)/C$8</f>
        <v>24545.050244851493</v>
      </c>
      <c r="F163">
        <f>ROUND(2*E163,0)/2</f>
        <v>24545</v>
      </c>
      <c r="G163">
        <f>+C163-(C$7+F163*C$8)</f>
        <v>2.9587849996460136E-2</v>
      </c>
      <c r="K163">
        <f>G163</f>
        <v>2.9587849996460136E-2</v>
      </c>
      <c r="Q163" s="2">
        <f>+C163-15018.5</f>
        <v>37333.792099999999</v>
      </c>
    </row>
    <row r="164" spans="1:19">
      <c r="A164" s="70" t="s">
        <v>579</v>
      </c>
      <c r="B164" s="71" t="s">
        <v>83</v>
      </c>
      <c r="C164" s="72">
        <v>52360.535799999998</v>
      </c>
      <c r="D164" s="72" t="s">
        <v>147</v>
      </c>
      <c r="E164" s="30">
        <f>+(C164-C$7)/C$8</f>
        <v>24559.049351993846</v>
      </c>
      <c r="F164">
        <f>ROUND(2*E164,0)/2</f>
        <v>24559</v>
      </c>
      <c r="G164">
        <f>+C164-(C$7+F164*C$8)</f>
        <v>2.9062069996143691E-2</v>
      </c>
      <c r="J164">
        <f>G164</f>
        <v>2.9062069996143691E-2</v>
      </c>
      <c r="Q164" s="2">
        <f>+C164-15018.5</f>
        <v>37342.035799999998</v>
      </c>
    </row>
    <row r="165" spans="1:19">
      <c r="A165" s="32" t="s">
        <v>85</v>
      </c>
      <c r="B165" s="33"/>
      <c r="C165" s="34">
        <v>52373.491300000002</v>
      </c>
      <c r="D165" s="34">
        <v>1E-4</v>
      </c>
      <c r="E165" s="30">
        <f>+(C165-C$7)/C$8</f>
        <v>24581.049841165317</v>
      </c>
      <c r="F165">
        <f>ROUND(2*E165,0)/2</f>
        <v>24581</v>
      </c>
      <c r="G165">
        <f>+C165-(C$7+F165*C$8)</f>
        <v>2.9350130003876984E-2</v>
      </c>
      <c r="J165">
        <f>G165</f>
        <v>2.9350130003876984E-2</v>
      </c>
      <c r="Q165" s="2">
        <f>+C165-15018.5</f>
        <v>37354.991300000002</v>
      </c>
      <c r="S165">
        <f>G165-O165</f>
        <v>2.9350130003876984E-2</v>
      </c>
    </row>
    <row r="166" spans="1:19">
      <c r="A166" s="41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>+(C166-C$7)/C$8</f>
        <v>24675.047994621997</v>
      </c>
      <c r="F166">
        <f>ROUND(2*E166,0)/2</f>
        <v>24675</v>
      </c>
      <c r="G166">
        <f>+C166-(C$7+F166*C$8)</f>
        <v>2.8262749998248182E-2</v>
      </c>
      <c r="K166">
        <f>G166</f>
        <v>2.8262749998248182E-2</v>
      </c>
      <c r="Q166" s="2">
        <f>+C166-15018.5</f>
        <v>37410.344299999997</v>
      </c>
      <c r="S166">
        <f>G166-O166</f>
        <v>2.8262749998248182E-2</v>
      </c>
    </row>
    <row r="167" spans="1:19">
      <c r="A167" s="41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>+(C167-C$7)/C$8</f>
        <v>24675.047994621997</v>
      </c>
      <c r="F167">
        <f>ROUND(2*E167,0)/2</f>
        <v>24675</v>
      </c>
      <c r="G167">
        <f>+C167-(C$7+F167*C$8)</f>
        <v>2.8262749998248182E-2</v>
      </c>
      <c r="K167">
        <f>G167</f>
        <v>2.8262749998248182E-2</v>
      </c>
      <c r="Q167" s="2">
        <f>+C167-15018.5</f>
        <v>37410.344299999997</v>
      </c>
      <c r="S167">
        <f>G167-O167</f>
        <v>2.8262749998248182E-2</v>
      </c>
    </row>
    <row r="168" spans="1:19">
      <c r="A168" s="34" t="s">
        <v>106</v>
      </c>
      <c r="B168" s="37" t="s">
        <v>82</v>
      </c>
      <c r="C168" s="38">
        <v>52510.405299999999</v>
      </c>
      <c r="D168" s="38">
        <v>2.9999999999999997E-4</v>
      </c>
      <c r="E168" s="30">
        <f>+(C168-C$7)/C$8</f>
        <v>24813.551479421028</v>
      </c>
      <c r="F168">
        <f>ROUND(2*E168,0)/2</f>
        <v>24813.5</v>
      </c>
      <c r="G168">
        <f>+C168-(C$7+F168*C$8)</f>
        <v>3.031485500105191E-2</v>
      </c>
      <c r="J168">
        <f>G168</f>
        <v>3.031485500105191E-2</v>
      </c>
      <c r="Q168" s="2">
        <f>+C168-15018.5</f>
        <v>37491.905299999999</v>
      </c>
      <c r="S168">
        <f>G168-O168</f>
        <v>3.031485500105191E-2</v>
      </c>
    </row>
    <row r="169" spans="1:19">
      <c r="A169" s="42" t="s">
        <v>93</v>
      </c>
      <c r="B169" s="37" t="s">
        <v>83</v>
      </c>
      <c r="C169" s="38">
        <v>52692.6613</v>
      </c>
      <c r="D169" s="38">
        <v>1E-4</v>
      </c>
      <c r="E169" s="30">
        <f>+(C169-C$7)/C$8</f>
        <v>25123.051008920815</v>
      </c>
      <c r="F169">
        <f>ROUND(2*E169,0)/2</f>
        <v>25123</v>
      </c>
      <c r="G169">
        <f>+C169-(C$7+F169*C$8)</f>
        <v>3.003778999845963E-2</v>
      </c>
      <c r="K169">
        <f>G169</f>
        <v>3.003778999845963E-2</v>
      </c>
      <c r="Q169" s="2">
        <f>+C169-15018.5</f>
        <v>37674.1613</v>
      </c>
      <c r="S169">
        <f>G169-O169</f>
        <v>3.003778999845963E-2</v>
      </c>
    </row>
    <row r="170" spans="1:19">
      <c r="A170" s="34" t="s">
        <v>107</v>
      </c>
      <c r="B170" s="33"/>
      <c r="C170" s="34">
        <v>52721.5164</v>
      </c>
      <c r="D170" s="34">
        <v>1.2999999999999999E-3</v>
      </c>
      <c r="E170" s="30">
        <f>+(C170-C$7)/C$8</f>
        <v>25172.051534959297</v>
      </c>
      <c r="F170">
        <f>ROUND(2*E170,0)/2</f>
        <v>25172</v>
      </c>
      <c r="G170">
        <f>+C170-(C$7+F170*C$8)</f>
        <v>3.0347560001246165E-2</v>
      </c>
      <c r="J170">
        <f>G170</f>
        <v>3.0347560001246165E-2</v>
      </c>
      <c r="Q170" s="2">
        <f>+C170-15018.5</f>
        <v>37703.0164</v>
      </c>
      <c r="S170">
        <f>G170-O170</f>
        <v>3.0347560001246165E-2</v>
      </c>
    </row>
    <row r="171" spans="1:19">
      <c r="A171" s="43" t="s">
        <v>107</v>
      </c>
      <c r="B171" s="44" t="s">
        <v>83</v>
      </c>
      <c r="C171" s="43">
        <v>52741.538699999997</v>
      </c>
      <c r="D171" s="43">
        <v>1E-4</v>
      </c>
      <c r="E171" s="30">
        <f>+(C171-C$7)/C$8</f>
        <v>25206.052568831998</v>
      </c>
      <c r="F171">
        <f>ROUND(2*E171,0)/2</f>
        <v>25206</v>
      </c>
      <c r="G171">
        <f>+C171-(C$7+F171*C$8)</f>
        <v>3.0956379996496253E-2</v>
      </c>
      <c r="J171">
        <f>G171</f>
        <v>3.0956379996496253E-2</v>
      </c>
      <c r="Q171" s="2">
        <f>+C171-15018.5</f>
        <v>37723.038699999997</v>
      </c>
      <c r="S171">
        <f>G171-O171</f>
        <v>3.0956379996496253E-2</v>
      </c>
    </row>
    <row r="172" spans="1:19">
      <c r="A172" s="41" t="s">
        <v>127</v>
      </c>
      <c r="B172" s="33" t="s">
        <v>83</v>
      </c>
      <c r="C172" s="34">
        <v>53091.9185</v>
      </c>
      <c r="D172" s="34">
        <v>2.9999999999999997E-4</v>
      </c>
      <c r="E172" s="30">
        <f>+(C172-C$7)/C$8</f>
        <v>25801.05291585064</v>
      </c>
      <c r="F172">
        <f>ROUND(2*E172,0)/2</f>
        <v>25801</v>
      </c>
      <c r="G172">
        <f>+C172-(C$7+F172*C$8)</f>
        <v>3.1160729995463043E-2</v>
      </c>
      <c r="K172">
        <f>G172</f>
        <v>3.1160729995463043E-2</v>
      </c>
      <c r="Q172" s="2">
        <f>+C172-15018.5</f>
        <v>38073.4185</v>
      </c>
      <c r="S172">
        <f>G172-O172</f>
        <v>3.1160729995463043E-2</v>
      </c>
    </row>
    <row r="173" spans="1:19">
      <c r="A173" s="41" t="s">
        <v>125</v>
      </c>
      <c r="B173" s="33" t="s">
        <v>83</v>
      </c>
      <c r="C173" s="34">
        <v>53091.9185</v>
      </c>
      <c r="D173" s="34">
        <v>2.9999999999999997E-4</v>
      </c>
      <c r="E173" s="30">
        <f>+(C173-C$7)/C$8</f>
        <v>25801.05291585064</v>
      </c>
      <c r="F173">
        <f>ROUND(2*E173,0)/2</f>
        <v>25801</v>
      </c>
      <c r="G173">
        <f>+C173-(C$7+F173*C$8)</f>
        <v>3.1160729995463043E-2</v>
      </c>
      <c r="K173">
        <f>G173</f>
        <v>3.1160729995463043E-2</v>
      </c>
      <c r="Q173" s="2">
        <f>+C173-15018.5</f>
        <v>38073.4185</v>
      </c>
      <c r="S173">
        <f>G173-O173</f>
        <v>3.1160729995463043E-2</v>
      </c>
    </row>
    <row r="174" spans="1:19">
      <c r="A174" s="42" t="s">
        <v>92</v>
      </c>
      <c r="B174" s="33" t="s">
        <v>82</v>
      </c>
      <c r="C174" s="34">
        <v>53107.525099999999</v>
      </c>
      <c r="D174" s="34">
        <v>1E-4</v>
      </c>
      <c r="E174" s="30">
        <f>+(C174-C$7)/C$8</f>
        <v>25827.555392351227</v>
      </c>
      <c r="F174">
        <f>ROUND(2*E174,0)/2</f>
        <v>25827.5</v>
      </c>
      <c r="G174">
        <f>+C174-(C$7+F174*C$8)</f>
        <v>3.2619074998365249E-2</v>
      </c>
      <c r="J174">
        <f>G174</f>
        <v>3.2619074998365249E-2</v>
      </c>
      <c r="Q174" s="2">
        <f>+C174-15018.5</f>
        <v>38089.025099999999</v>
      </c>
      <c r="S174">
        <f>G174-O174</f>
        <v>3.2619074998365249E-2</v>
      </c>
    </row>
    <row r="175" spans="1:19">
      <c r="A175" s="42" t="s">
        <v>92</v>
      </c>
      <c r="B175" s="37"/>
      <c r="C175" s="34">
        <v>53165.529499999997</v>
      </c>
      <c r="D175" s="34">
        <v>3.0000000000000001E-3</v>
      </c>
      <c r="E175" s="30">
        <f>+(C175-C$7)/C$8</f>
        <v>25926.056042584507</v>
      </c>
      <c r="F175">
        <f>ROUND(2*E175,0)/2</f>
        <v>25926</v>
      </c>
      <c r="G175">
        <f>+C175-(C$7+F175*C$8)</f>
        <v>3.3001979994878639E-2</v>
      </c>
      <c r="J175">
        <f>G175</f>
        <v>3.3001979994878639E-2</v>
      </c>
      <c r="Q175" s="2">
        <f>+C175-15018.5</f>
        <v>38147.029499999997</v>
      </c>
      <c r="S175">
        <f>G175-O175</f>
        <v>3.3001979994878639E-2</v>
      </c>
    </row>
    <row r="176" spans="1:19">
      <c r="A176" s="42" t="s">
        <v>94</v>
      </c>
      <c r="B176" s="37" t="s">
        <v>83</v>
      </c>
      <c r="C176" s="39">
        <v>53448.188699999999</v>
      </c>
      <c r="D176" s="36">
        <v>2.9999999999999997E-4</v>
      </c>
      <c r="E176" s="30">
        <f>+(C176-C$7)/C$8</f>
        <v>26406.056094208521</v>
      </c>
      <c r="F176">
        <f>ROUND(2*E176,0)/2</f>
        <v>26406</v>
      </c>
      <c r="G176">
        <f>+C176-(C$7+F176*C$8)</f>
        <v>3.3032380000804551E-2</v>
      </c>
      <c r="K176">
        <f>G176</f>
        <v>3.3032380000804551E-2</v>
      </c>
      <c r="Q176" s="2">
        <f>+C176-15018.5</f>
        <v>38429.688699999999</v>
      </c>
      <c r="S176">
        <f>G176-O176</f>
        <v>3.3032380000804551E-2</v>
      </c>
    </row>
    <row r="177" spans="1:19">
      <c r="A177" s="41" t="s">
        <v>94</v>
      </c>
      <c r="B177" s="37" t="s">
        <v>83</v>
      </c>
      <c r="C177" s="38">
        <v>53448.188699999999</v>
      </c>
      <c r="D177" s="38">
        <v>2.9999999999999997E-4</v>
      </c>
      <c r="E177" s="30">
        <f>+(C177-C$7)/C$8</f>
        <v>26406.056094208521</v>
      </c>
      <c r="F177">
        <f>ROUND(2*E177,0)/2</f>
        <v>26406</v>
      </c>
      <c r="G177">
        <f>+C177-(C$7+F177*C$8)</f>
        <v>3.3032380000804551E-2</v>
      </c>
      <c r="K177">
        <f>G177</f>
        <v>3.3032380000804551E-2</v>
      </c>
      <c r="Q177" s="2">
        <f>+C177-15018.5</f>
        <v>38429.688699999999</v>
      </c>
      <c r="S177">
        <f>G177-O177</f>
        <v>3.3032380000804551E-2</v>
      </c>
    </row>
    <row r="178" spans="1:19">
      <c r="A178" s="41" t="s">
        <v>96</v>
      </c>
      <c r="B178" s="35"/>
      <c r="C178" s="34">
        <v>53463.498299999999</v>
      </c>
      <c r="D178" s="34">
        <v>1E-4</v>
      </c>
      <c r="E178" s="30">
        <f>+(C178-C$7)/C$8</f>
        <v>26432.054217709694</v>
      </c>
      <c r="F178">
        <f>ROUND(2*E178,0)/2</f>
        <v>26432</v>
      </c>
      <c r="G178">
        <f>+C178-(C$7+F178*C$8)</f>
        <v>3.1927359996188898E-2</v>
      </c>
      <c r="J178">
        <f>G178</f>
        <v>3.1927359996188898E-2</v>
      </c>
      <c r="Q178" s="2">
        <f>+C178-15018.5</f>
        <v>38444.998299999999</v>
      </c>
      <c r="S178">
        <f>G178-O178</f>
        <v>3.1927359996188898E-2</v>
      </c>
    </row>
    <row r="179" spans="1:19">
      <c r="A179" s="45" t="s">
        <v>91</v>
      </c>
      <c r="B179" s="37"/>
      <c r="C179" s="46">
        <v>53473.804400000001</v>
      </c>
      <c r="D179" s="38">
        <v>5.0000000000000001E-4</v>
      </c>
      <c r="E179" s="30">
        <f>+(C179-C$7)/C$8</f>
        <v>26449.555606421058</v>
      </c>
      <c r="F179">
        <f>ROUND(2*E179,0)/2</f>
        <v>26449.5</v>
      </c>
      <c r="G179">
        <f>+C179-(C$7+F179*C$8)</f>
        <v>3.2745135002187453E-2</v>
      </c>
      <c r="K179">
        <f>G179</f>
        <v>3.2745135002187453E-2</v>
      </c>
      <c r="Q179" s="2">
        <f>+C179-15018.5</f>
        <v>38455.304400000001</v>
      </c>
      <c r="S179">
        <f>G179-O179</f>
        <v>3.2745135002187453E-2</v>
      </c>
    </row>
    <row r="180" spans="1:19">
      <c r="A180" s="43" t="s">
        <v>119</v>
      </c>
      <c r="B180" s="44" t="s">
        <v>83</v>
      </c>
      <c r="C180" s="43">
        <v>53492.353179999998</v>
      </c>
      <c r="D180" s="43" t="s">
        <v>120</v>
      </c>
      <c r="E180" s="30">
        <f>+(C180-C$7)/C$8</f>
        <v>26481.054370153357</v>
      </c>
      <c r="F180">
        <f>ROUND(2*E180,0)/2</f>
        <v>26481</v>
      </c>
      <c r="G180">
        <f>+C180-(C$7+F180*C$8)</f>
        <v>3.2017129997257143E-2</v>
      </c>
      <c r="K180">
        <f>G180</f>
        <v>3.2017129997257143E-2</v>
      </c>
      <c r="Q180" s="2">
        <f>+C180-15018.5</f>
        <v>38473.853179999998</v>
      </c>
      <c r="S180">
        <f>G180-O180</f>
        <v>3.2017129997257143E-2</v>
      </c>
    </row>
    <row r="181" spans="1:19">
      <c r="A181" s="43" t="s">
        <v>119</v>
      </c>
      <c r="B181" s="44" t="s">
        <v>83</v>
      </c>
      <c r="C181" s="43">
        <v>53493.533060000002</v>
      </c>
      <c r="D181" s="43" t="s">
        <v>121</v>
      </c>
      <c r="E181" s="30">
        <f>+(C181-C$7)/C$8</f>
        <v>26483.057993106057</v>
      </c>
      <c r="F181">
        <f>ROUND(2*E181,0)/2</f>
        <v>26483</v>
      </c>
      <c r="G181">
        <f>+C181-(C$7+F181*C$8)</f>
        <v>3.4150589999626391E-2</v>
      </c>
      <c r="K181">
        <f>G181</f>
        <v>3.4150589999626391E-2</v>
      </c>
      <c r="Q181" s="2">
        <f>+C181-15018.5</f>
        <v>38475.033060000002</v>
      </c>
      <c r="S181">
        <f>G181-O181</f>
        <v>3.4150589999626391E-2</v>
      </c>
    </row>
    <row r="182" spans="1:19">
      <c r="A182" s="43" t="s">
        <v>119</v>
      </c>
      <c r="B182" s="44" t="s">
        <v>83</v>
      </c>
      <c r="C182" s="43">
        <v>53499.420599999998</v>
      </c>
      <c r="D182" s="43" t="s">
        <v>120</v>
      </c>
      <c r="E182" s="30">
        <f>+(C182-C$7)/C$8</f>
        <v>26493.055967712709</v>
      </c>
      <c r="F182">
        <f>ROUND(2*E182,0)/2</f>
        <v>26493</v>
      </c>
      <c r="G182">
        <f>+C182-(C$7+F182*C$8)</f>
        <v>3.2957889998215251E-2</v>
      </c>
      <c r="K182">
        <f>G182</f>
        <v>3.2957889998215251E-2</v>
      </c>
      <c r="Q182" s="2">
        <f>+C182-15018.5</f>
        <v>38480.920599999998</v>
      </c>
      <c r="S182">
        <f>G182-O182</f>
        <v>3.2957889998215251E-2</v>
      </c>
    </row>
    <row r="183" spans="1:19">
      <c r="A183" s="43" t="s">
        <v>119</v>
      </c>
      <c r="B183" s="44" t="s">
        <v>83</v>
      </c>
      <c r="C183" s="43">
        <v>53502.36436</v>
      </c>
      <c r="D183" s="43" t="s">
        <v>120</v>
      </c>
      <c r="E183" s="30">
        <f>+(C183-C$7)/C$8</f>
        <v>26498.05493803446</v>
      </c>
      <c r="F183">
        <f>ROUND(2*E183,0)/2</f>
        <v>26498</v>
      </c>
      <c r="G183">
        <f>+C183-(C$7+F183*C$8)</f>
        <v>3.2351540001400281E-2</v>
      </c>
      <c r="K183">
        <f>G183</f>
        <v>3.2351540001400281E-2</v>
      </c>
      <c r="Q183" s="2">
        <f>+C183-15018.5</f>
        <v>38483.86436</v>
      </c>
      <c r="S183">
        <f>G183-O183</f>
        <v>3.2351540001400281E-2</v>
      </c>
    </row>
    <row r="184" spans="1:19">
      <c r="A184" s="42" t="s">
        <v>92</v>
      </c>
      <c r="B184" s="37"/>
      <c r="C184" s="34">
        <v>53503.542300000001</v>
      </c>
      <c r="D184" s="34">
        <v>2E-3</v>
      </c>
      <c r="E184" s="30">
        <f>+(C184-C$7)/C$8</f>
        <v>26500.055266560157</v>
      </c>
      <c r="F184">
        <f>ROUND(2*E184,0)/2</f>
        <v>26500</v>
      </c>
      <c r="G184">
        <f>+C184-(C$7+F184*C$8)</f>
        <v>3.2545000001846347E-2</v>
      </c>
      <c r="J184">
        <f>G184</f>
        <v>3.2545000001846347E-2</v>
      </c>
      <c r="Q184" s="2">
        <f>+C184-15018.5</f>
        <v>38485.042300000001</v>
      </c>
      <c r="S184">
        <f>G184-O184</f>
        <v>3.2545000001846347E-2</v>
      </c>
    </row>
    <row r="185" spans="1:19">
      <c r="A185" s="70" t="s">
        <v>672</v>
      </c>
      <c r="B185" s="71" t="s">
        <v>83</v>
      </c>
      <c r="C185" s="72">
        <v>53550.064700000003</v>
      </c>
      <c r="D185" s="72" t="s">
        <v>147</v>
      </c>
      <c r="E185" s="30">
        <f>+(C185-C$7)/C$8</f>
        <v>26579.057663799213</v>
      </c>
      <c r="F185">
        <f>ROUND(2*E185,0)/2</f>
        <v>26579</v>
      </c>
      <c r="G185">
        <f>+C185-(C$7+F185*C$8)</f>
        <v>3.395666999858804E-2</v>
      </c>
      <c r="K185">
        <f>G185</f>
        <v>3.395666999858804E-2</v>
      </c>
      <c r="Q185" s="2">
        <f>+C185-15018.5</f>
        <v>38531.564700000003</v>
      </c>
    </row>
    <row r="186" spans="1:19">
      <c r="A186" s="70" t="s">
        <v>677</v>
      </c>
      <c r="B186" s="71" t="s">
        <v>83</v>
      </c>
      <c r="C186" s="72">
        <v>53747.337899999999</v>
      </c>
      <c r="D186" s="72" t="s">
        <v>147</v>
      </c>
      <c r="E186" s="30">
        <f>+(C186-C$7)/C$8</f>
        <v>26914.058775328685</v>
      </c>
      <c r="F186">
        <f>ROUND(2*E186,0)/2</f>
        <v>26914</v>
      </c>
      <c r="G186">
        <f>+C186-(C$7+F186*C$8)</f>
        <v>3.461121999862371E-2</v>
      </c>
      <c r="K186">
        <f>G186</f>
        <v>3.461121999862371E-2</v>
      </c>
      <c r="Q186" s="2">
        <f>+C186-15018.5</f>
        <v>38728.837899999999</v>
      </c>
    </row>
    <row r="187" spans="1:19">
      <c r="A187" s="43" t="s">
        <v>119</v>
      </c>
      <c r="B187" s="44" t="s">
        <v>83</v>
      </c>
      <c r="C187" s="43">
        <v>53801.514210000001</v>
      </c>
      <c r="D187" s="43" t="s">
        <v>120</v>
      </c>
      <c r="E187" s="30">
        <f>+(C187-C$7)/C$8</f>
        <v>27006.058722957488</v>
      </c>
      <c r="F187">
        <f>ROUND(2*E187,0)/2</f>
        <v>27006</v>
      </c>
      <c r="G187">
        <f>+C187-(C$7+F187*C$8)</f>
        <v>3.4580380000988953E-2</v>
      </c>
      <c r="K187">
        <f>G187</f>
        <v>3.4580380000988953E-2</v>
      </c>
      <c r="O187">
        <f ca="1">+C$11+C$12*F187</f>
        <v>3.7381298609752929E-2</v>
      </c>
      <c r="Q187" s="2">
        <f>+C187-15018.5</f>
        <v>38783.014210000001</v>
      </c>
      <c r="S187">
        <f ca="1">G187-O187</f>
        <v>-2.8009186087639762E-3</v>
      </c>
    </row>
    <row r="188" spans="1:19">
      <c r="A188" s="41" t="s">
        <v>97</v>
      </c>
      <c r="B188" s="33" t="s">
        <v>82</v>
      </c>
      <c r="C188" s="34">
        <v>53859.517</v>
      </c>
      <c r="D188" s="34">
        <v>3.0000000000000001E-3</v>
      </c>
      <c r="E188" s="30">
        <f>+(C188-C$7)/C$8</f>
        <v>27104.556639155995</v>
      </c>
      <c r="F188">
        <f>ROUND(2*E188,0)/2</f>
        <v>27104.5</v>
      </c>
      <c r="G188">
        <f>+C188-(C$7+F188*C$8)</f>
        <v>3.3353284998156596E-2</v>
      </c>
      <c r="J188">
        <f>G188</f>
        <v>3.3353284998156596E-2</v>
      </c>
      <c r="O188">
        <f ca="1">+C$11+C$12*F188</f>
        <v>3.7639758230745814E-2</v>
      </c>
      <c r="Q188" s="2">
        <f>+C188-15018.5</f>
        <v>38841.017</v>
      </c>
      <c r="S188">
        <f ca="1">G188-O188</f>
        <v>-4.2864732325892177E-3</v>
      </c>
    </row>
    <row r="189" spans="1:19">
      <c r="A189" s="43" t="s">
        <v>119</v>
      </c>
      <c r="B189" s="44" t="s">
        <v>83</v>
      </c>
      <c r="C189" s="43">
        <v>53900.445760000002</v>
      </c>
      <c r="D189" s="43" t="s">
        <v>121</v>
      </c>
      <c r="E189" s="30">
        <f>+(C189-C$7)/C$8</f>
        <v>27174.06015049724</v>
      </c>
      <c r="F189">
        <f>ROUND(2*E189,0)/2</f>
        <v>27174</v>
      </c>
      <c r="G189">
        <f>+C189-(C$7+F189*C$8)</f>
        <v>3.5421020002104342E-2</v>
      </c>
      <c r="K189">
        <f>G189</f>
        <v>3.5421020002104342E-2</v>
      </c>
      <c r="O189">
        <f ca="1">+C$11+C$12*F189</f>
        <v>3.7822123140989532E-2</v>
      </c>
      <c r="Q189" s="2">
        <f>+C189-15018.5</f>
        <v>38881.945760000002</v>
      </c>
      <c r="S189">
        <f ca="1">G189-O189</f>
        <v>-2.4011031388851897E-3</v>
      </c>
    </row>
    <row r="190" spans="1:19">
      <c r="A190" s="43" t="s">
        <v>119</v>
      </c>
      <c r="B190" s="44" t="s">
        <v>83</v>
      </c>
      <c r="C190" s="43">
        <v>54172.505389999998</v>
      </c>
      <c r="D190" s="43">
        <v>2.9999999999999997E-4</v>
      </c>
      <c r="E190" s="30">
        <f>+(C190-C$7)/C$8</f>
        <v>27636.060454909082</v>
      </c>
      <c r="F190">
        <f>ROUND(2*E190,0)/2</f>
        <v>27636</v>
      </c>
      <c r="G190">
        <f>+C190-(C$7+F190*C$8)</f>
        <v>3.5600279996288009E-2</v>
      </c>
      <c r="K190">
        <f>G190</f>
        <v>3.5600279996288009E-2</v>
      </c>
      <c r="O190">
        <f ca="1">+C$11+C$12*F190</f>
        <v>3.9034390601890213E-2</v>
      </c>
      <c r="Q190" s="2">
        <f>+C190-15018.5</f>
        <v>39154.005389999998</v>
      </c>
      <c r="S190">
        <f ca="1">G190-O190</f>
        <v>-3.4341106056022044E-3</v>
      </c>
    </row>
    <row r="191" spans="1:19">
      <c r="A191" s="43" t="s">
        <v>119</v>
      </c>
      <c r="B191" s="44" t="s">
        <v>83</v>
      </c>
      <c r="C191" s="43">
        <v>54172.505989999998</v>
      </c>
      <c r="D191" s="43">
        <v>2.9999999999999997E-4</v>
      </c>
      <c r="E191" s="30">
        <f>+(C191-C$7)/C$8</f>
        <v>27636.061473804028</v>
      </c>
      <c r="F191">
        <f>ROUND(2*E191,0)/2</f>
        <v>27636</v>
      </c>
      <c r="G191">
        <f>+C191-(C$7+F191*C$8)</f>
        <v>3.6200279995682649E-2</v>
      </c>
      <c r="K191">
        <f>G191</f>
        <v>3.6200279995682649E-2</v>
      </c>
      <c r="O191">
        <f ca="1">+C$11+C$12*F191</f>
        <v>3.9034390601890213E-2</v>
      </c>
      <c r="Q191" s="2">
        <f>+C191-15018.5</f>
        <v>39154.005989999998</v>
      </c>
      <c r="S191">
        <f ca="1">G191-O191</f>
        <v>-2.8341106062075641E-3</v>
      </c>
    </row>
    <row r="192" spans="1:19">
      <c r="A192" s="43" t="s">
        <v>119</v>
      </c>
      <c r="B192" s="44" t="s">
        <v>83</v>
      </c>
      <c r="C192" s="43">
        <v>54172.506289999998</v>
      </c>
      <c r="D192" s="43">
        <v>4.0000000000000002E-4</v>
      </c>
      <c r="E192" s="30">
        <f>+(C192-C$7)/C$8</f>
        <v>27636.061983251504</v>
      </c>
      <c r="F192">
        <f>ROUND(2*E192,0)/2</f>
        <v>27636</v>
      </c>
      <c r="G192">
        <f>+C192-(C$7+F192*C$8)</f>
        <v>3.6500279995379969E-2</v>
      </c>
      <c r="K192">
        <f>G192</f>
        <v>3.6500279995379969E-2</v>
      </c>
      <c r="O192">
        <f ca="1">+C$11+C$12*F192</f>
        <v>3.9034390601890213E-2</v>
      </c>
      <c r="Q192" s="2">
        <f>+C192-15018.5</f>
        <v>39154.006289999998</v>
      </c>
      <c r="S192">
        <f ca="1">G192-O192</f>
        <v>-2.5341106065102439E-3</v>
      </c>
    </row>
    <row r="193" spans="1:19">
      <c r="A193" s="43" t="s">
        <v>119</v>
      </c>
      <c r="B193" s="44" t="s">
        <v>83</v>
      </c>
      <c r="C193" s="43">
        <v>54185.46153</v>
      </c>
      <c r="D193" s="43">
        <v>2.0000000000000001E-4</v>
      </c>
      <c r="E193" s="30">
        <f>+(C193-C$7)/C$8</f>
        <v>27658.062030901827</v>
      </c>
      <c r="F193">
        <f>ROUND(2*E193,0)/2</f>
        <v>27658</v>
      </c>
      <c r="G193">
        <f>+C193-(C$7+F193*C$8)</f>
        <v>3.6528340002405457E-2</v>
      </c>
      <c r="K193">
        <f>G193</f>
        <v>3.6528340002405457E-2</v>
      </c>
      <c r="O193">
        <f ca="1">+C$11+C$12*F193</f>
        <v>3.9092117623837873E-2</v>
      </c>
      <c r="Q193" s="2">
        <f>+C193-15018.5</f>
        <v>39166.96153</v>
      </c>
      <c r="S193">
        <f ca="1">G193-O193</f>
        <v>-2.5637776214324157E-3</v>
      </c>
    </row>
    <row r="194" spans="1:19">
      <c r="A194" s="43" t="s">
        <v>119</v>
      </c>
      <c r="B194" s="44" t="s">
        <v>83</v>
      </c>
      <c r="C194" s="43">
        <v>54185.46183</v>
      </c>
      <c r="D194" s="43">
        <v>2.0000000000000001E-4</v>
      </c>
      <c r="E194" s="30">
        <f>+(C194-C$7)/C$8</f>
        <v>27658.062540349303</v>
      </c>
      <c r="F194">
        <f>ROUND(2*E194,0)/2</f>
        <v>27658</v>
      </c>
      <c r="G194">
        <f>+C194-(C$7+F194*C$8)</f>
        <v>3.6828340002102777E-2</v>
      </c>
      <c r="K194">
        <f>G194</f>
        <v>3.6828340002102777E-2</v>
      </c>
      <c r="O194">
        <f ca="1">+C$11+C$12*F194</f>
        <v>3.9092117623837873E-2</v>
      </c>
      <c r="Q194" s="2">
        <f>+C194-15018.5</f>
        <v>39166.96183</v>
      </c>
      <c r="S194">
        <f ca="1">G194-O194</f>
        <v>-2.2637776217350955E-3</v>
      </c>
    </row>
    <row r="195" spans="1:19">
      <c r="A195" s="34" t="s">
        <v>104</v>
      </c>
      <c r="B195" s="37"/>
      <c r="C195" s="34">
        <v>54199.593399999998</v>
      </c>
      <c r="D195" s="34">
        <v>1.4E-3</v>
      </c>
      <c r="E195" s="30">
        <f>+(C195-C$7)/C$8</f>
        <v>27682.060182490535</v>
      </c>
      <c r="F195">
        <f>ROUND(2*E195,0)/2</f>
        <v>27682</v>
      </c>
      <c r="G195">
        <f>+C195-(C$7+F195*C$8)</f>
        <v>3.543985999567667E-2</v>
      </c>
      <c r="J195">
        <f>G195</f>
        <v>3.543985999567667E-2</v>
      </c>
      <c r="O195">
        <f ca="1">+C$11+C$12*F195</f>
        <v>3.9155092556871669E-2</v>
      </c>
      <c r="Q195" s="2">
        <f>+C195-15018.5</f>
        <v>39181.093399999998</v>
      </c>
      <c r="S195">
        <f ca="1">G195-O195</f>
        <v>-3.7152325611949991E-3</v>
      </c>
    </row>
    <row r="196" spans="1:19">
      <c r="A196" s="35" t="s">
        <v>103</v>
      </c>
      <c r="B196" s="37" t="s">
        <v>82</v>
      </c>
      <c r="C196" s="38">
        <v>54213.432999999997</v>
      </c>
      <c r="D196" s="38">
        <v>2.0000000000000001E-4</v>
      </c>
      <c r="E196" s="30">
        <f>+(C196-C$7)/C$8</f>
        <v>27705.562013368341</v>
      </c>
      <c r="F196">
        <f>ROUND(2*E196,0)/2</f>
        <v>27705.5</v>
      </c>
      <c r="G196">
        <f>+C196-(C$7+F196*C$8)</f>
        <v>3.6518014996545389E-2</v>
      </c>
      <c r="K196">
        <f>G196</f>
        <v>3.6518014996545389E-2</v>
      </c>
      <c r="O196">
        <f ca="1">+C$11+C$12*F196</f>
        <v>3.9216755512133931E-2</v>
      </c>
      <c r="Q196" s="2">
        <f>+C196-15018.5</f>
        <v>39194.932999999997</v>
      </c>
      <c r="S196">
        <f ca="1">G196-O196</f>
        <v>-2.6987405155885422E-3</v>
      </c>
    </row>
    <row r="197" spans="1:19">
      <c r="A197" s="43" t="s">
        <v>122</v>
      </c>
      <c r="B197" s="44" t="s">
        <v>83</v>
      </c>
      <c r="C197" s="43">
        <v>54556.452969999998</v>
      </c>
      <c r="D197" s="43">
        <v>2.0000000000000001E-4</v>
      </c>
      <c r="E197" s="30">
        <f>+(C197-C$7)/C$8</f>
        <v>28288.064204374565</v>
      </c>
      <c r="F197">
        <f>ROUND(2*E197,0)/2</f>
        <v>28288</v>
      </c>
      <c r="G197">
        <f>+C197-(C$7+F197*C$8)</f>
        <v>3.7808239998412319E-2</v>
      </c>
      <c r="K197">
        <f>G197</f>
        <v>3.7808239998412319E-2</v>
      </c>
      <c r="O197">
        <f ca="1">+C$11+C$12*F197</f>
        <v>4.0745209615975157E-2</v>
      </c>
      <c r="Q197" s="2">
        <f>+C197-15018.5</f>
        <v>39537.952969999998</v>
      </c>
      <c r="S197">
        <f ca="1">G197-O197</f>
        <v>-2.9369696175628388E-3</v>
      </c>
    </row>
    <row r="198" spans="1:19">
      <c r="A198" s="43" t="s">
        <v>122</v>
      </c>
      <c r="B198" s="44" t="s">
        <v>83</v>
      </c>
      <c r="C198" s="43">
        <v>54556.453070000003</v>
      </c>
      <c r="D198" s="43">
        <v>2.0000000000000001E-4</v>
      </c>
      <c r="E198" s="30">
        <f>+(C198-C$7)/C$8</f>
        <v>28288.064374190399</v>
      </c>
      <c r="F198">
        <f>ROUND(2*E198,0)/2</f>
        <v>28288</v>
      </c>
      <c r="G198">
        <f>+C198-(C$7+F198*C$8)</f>
        <v>3.7908240003162064E-2</v>
      </c>
      <c r="K198">
        <f>G198</f>
        <v>3.7908240003162064E-2</v>
      </c>
      <c r="O198">
        <f ca="1">+C$11+C$12*F198</f>
        <v>4.0745209615975157E-2</v>
      </c>
      <c r="Q198" s="2">
        <f>+C198-15018.5</f>
        <v>39537.953070000003</v>
      </c>
      <c r="S198">
        <f ca="1">G198-O198</f>
        <v>-2.8369696128130936E-3</v>
      </c>
    </row>
    <row r="199" spans="1:19">
      <c r="A199" s="43" t="s">
        <v>122</v>
      </c>
      <c r="B199" s="44" t="s">
        <v>83</v>
      </c>
      <c r="C199" s="43">
        <v>54556.453370000003</v>
      </c>
      <c r="D199" s="43">
        <v>2.0000000000000001E-4</v>
      </c>
      <c r="E199" s="30">
        <f>+(C199-C$7)/C$8</f>
        <v>28288.064883637871</v>
      </c>
      <c r="F199">
        <f>ROUND(2*E199,0)/2</f>
        <v>28288</v>
      </c>
      <c r="G199">
        <f>+C199-(C$7+F199*C$8)</f>
        <v>3.8208240002859384E-2</v>
      </c>
      <c r="K199">
        <f>G199</f>
        <v>3.8208240002859384E-2</v>
      </c>
      <c r="O199">
        <f ca="1">+C$11+C$12*F199</f>
        <v>4.0745209615975157E-2</v>
      </c>
      <c r="Q199" s="2">
        <f>+C199-15018.5</f>
        <v>39537.953370000003</v>
      </c>
      <c r="S199">
        <f ca="1">G199-O199</f>
        <v>-2.5369696131157735E-3</v>
      </c>
    </row>
    <row r="200" spans="1:19">
      <c r="A200" s="41" t="s">
        <v>124</v>
      </c>
      <c r="B200" s="33" t="s">
        <v>83</v>
      </c>
      <c r="C200" s="34">
        <v>54911.5452</v>
      </c>
      <c r="D200" s="34">
        <v>1E-4</v>
      </c>
      <c r="E200" s="30">
        <f>+(C200-C$7)/C$8</f>
        <v>28891.067003262011</v>
      </c>
      <c r="F200">
        <f>ROUND(2*E200,0)/2</f>
        <v>28891</v>
      </c>
      <c r="G200">
        <f>+C200-(C$7+F200*C$8)</f>
        <v>3.9456430000427645E-2</v>
      </c>
      <c r="K200">
        <f>G200</f>
        <v>3.9456430000427645E-2</v>
      </c>
      <c r="O200">
        <f ca="1">+C$11+C$12*F200</f>
        <v>4.2327454808449426E-2</v>
      </c>
      <c r="Q200" s="2">
        <f>+C200-15018.5</f>
        <v>39893.0452</v>
      </c>
      <c r="S200">
        <f ca="1">G200-O200</f>
        <v>-2.8710248080217812E-3</v>
      </c>
    </row>
    <row r="201" spans="1:19">
      <c r="A201" s="43" t="s">
        <v>115</v>
      </c>
      <c r="B201" s="44" t="s">
        <v>83</v>
      </c>
      <c r="C201" s="43">
        <v>54924.500899999999</v>
      </c>
      <c r="D201" s="43">
        <v>1E-4</v>
      </c>
      <c r="E201" s="30">
        <f>+(C201-C$7)/C$8</f>
        <v>28913.06783206512</v>
      </c>
      <c r="F201">
        <f>ROUND(2*E201,0)/2</f>
        <v>28913</v>
      </c>
      <c r="G201">
        <f>+C201-(C$7+F201*C$8)</f>
        <v>3.9944489995832555E-2</v>
      </c>
      <c r="J201">
        <f>G201</f>
        <v>3.9944489995832555E-2</v>
      </c>
      <c r="O201">
        <f ca="1">+C$11+C$12*F201</f>
        <v>4.2385181830397071E-2</v>
      </c>
      <c r="Q201" s="2">
        <f>+C201-15018.5</f>
        <v>39906.000899999999</v>
      </c>
      <c r="S201">
        <f ca="1">G201-O201</f>
        <v>-2.4406918345645165E-3</v>
      </c>
    </row>
    <row r="202" spans="1:19">
      <c r="A202" s="43" t="s">
        <v>114</v>
      </c>
      <c r="B202" s="44" t="s">
        <v>83</v>
      </c>
      <c r="C202" s="43">
        <v>54930.388800000001</v>
      </c>
      <c r="D202" s="43">
        <v>1E-4</v>
      </c>
      <c r="E202" s="30">
        <f>+(C202-C$7)/C$8</f>
        <v>28923.066418008751</v>
      </c>
      <c r="F202">
        <f>ROUND(2*E202,0)/2</f>
        <v>28923</v>
      </c>
      <c r="G202">
        <f>+C202-(C$7+F202*C$8)</f>
        <v>3.9111789999878965E-2</v>
      </c>
      <c r="K202">
        <f>G202</f>
        <v>3.9111789999878965E-2</v>
      </c>
      <c r="O202">
        <f ca="1">+C$11+C$12*F202</f>
        <v>4.2411421385827826E-2</v>
      </c>
      <c r="Q202" s="2">
        <f>+C202-15018.5</f>
        <v>39911.888800000001</v>
      </c>
      <c r="S202">
        <f ca="1">G202-O202</f>
        <v>-3.2996313859488605E-3</v>
      </c>
    </row>
    <row r="203" spans="1:19">
      <c r="A203" s="41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>+(C203-C$7)/C$8</f>
        <v>28957.068182089497</v>
      </c>
      <c r="F203">
        <f>ROUND(2*E203,0)/2</f>
        <v>28957</v>
      </c>
      <c r="G203">
        <f>+C203-(C$7+F203*C$8)</f>
        <v>4.0150610002456233E-2</v>
      </c>
      <c r="K203">
        <f>G203</f>
        <v>4.0150610002456233E-2</v>
      </c>
      <c r="O203">
        <f ca="1">+C$11+C$12*F203</f>
        <v>4.2500635874292376E-2</v>
      </c>
      <c r="Q203" s="2">
        <f>+C203-15018.5</f>
        <v>39931.911529999998</v>
      </c>
      <c r="S203">
        <f ca="1">G203-O203</f>
        <v>-2.3500258718361436E-3</v>
      </c>
    </row>
    <row r="204" spans="1:19">
      <c r="A204" s="41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>+(C204-C$7)/C$8</f>
        <v>28957.068351905331</v>
      </c>
      <c r="F204">
        <f>ROUND(2*E204,0)/2</f>
        <v>28957</v>
      </c>
      <c r="G204">
        <f>+C204-(C$7+F204*C$8)</f>
        <v>4.0250610007205978E-2</v>
      </c>
      <c r="K204">
        <f>G204</f>
        <v>4.0250610007205978E-2</v>
      </c>
      <c r="O204">
        <f ca="1">+C$11+C$12*F204</f>
        <v>4.2500635874292376E-2</v>
      </c>
      <c r="Q204" s="2">
        <f>+C204-15018.5</f>
        <v>39931.911630000002</v>
      </c>
      <c r="S204">
        <f ca="1">G204-O204</f>
        <v>-2.2500258670863985E-3</v>
      </c>
    </row>
    <row r="205" spans="1:19">
      <c r="A205" s="70" t="s">
        <v>745</v>
      </c>
      <c r="B205" s="71" t="s">
        <v>82</v>
      </c>
      <c r="C205" s="72">
        <v>54960.1276</v>
      </c>
      <c r="D205" s="72" t="s">
        <v>147</v>
      </c>
      <c r="E205" s="30">
        <f>+(C205-C$7)/C$8</f>
        <v>28973.567606490273</v>
      </c>
      <c r="F205">
        <f>ROUND(2*E205,0)/2</f>
        <v>28973.5</v>
      </c>
      <c r="G205">
        <f>+C205-(C$7+F205*C$8)</f>
        <v>3.981165499862982E-2</v>
      </c>
      <c r="K205">
        <f>G205</f>
        <v>3.981165499862982E-2</v>
      </c>
      <c r="O205">
        <f ca="1">+C$11+C$12*F205</f>
        <v>4.2543931140753118E-2</v>
      </c>
      <c r="Q205" s="2">
        <f>+C205-15018.5</f>
        <v>39941.6276</v>
      </c>
    </row>
    <row r="206" spans="1:19">
      <c r="A206" s="43" t="s">
        <v>110</v>
      </c>
      <c r="B206" s="44" t="s">
        <v>82</v>
      </c>
      <c r="C206" s="43">
        <v>55269.877200000003</v>
      </c>
      <c r="D206" s="43">
        <v>2.9999999999999997E-4</v>
      </c>
      <c r="E206" s="30">
        <f>+(C206-C$7)/C$8</f>
        <v>29499.571444293953</v>
      </c>
      <c r="F206">
        <f>ROUND(2*E206,0)/2</f>
        <v>29499.5</v>
      </c>
      <c r="G206">
        <f>+C206-(C$7+F206*C$8)</f>
        <v>4.2071635005413555E-2</v>
      </c>
      <c r="K206">
        <f>G206</f>
        <v>4.2071635005413555E-2</v>
      </c>
      <c r="O206">
        <f ca="1">+C$11+C$12*F206</f>
        <v>4.3924131756410599E-2</v>
      </c>
      <c r="Q206" s="2">
        <f>+C206-15018.5</f>
        <v>40251.377200000003</v>
      </c>
      <c r="S206">
        <f ca="1">G206-O206</f>
        <v>-1.8524967509970444E-3</v>
      </c>
    </row>
    <row r="207" spans="1:19">
      <c r="A207" s="41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>+(C207-C$7)/C$8</f>
        <v>29509.068258438703</v>
      </c>
      <c r="F207">
        <f>ROUND(2*E207,0)/2</f>
        <v>29509</v>
      </c>
      <c r="G207">
        <f>+C207-(C$7+F207*C$8)</f>
        <v>4.0195570007199422E-2</v>
      </c>
      <c r="K207">
        <f>G207</f>
        <v>4.0195570007199422E-2</v>
      </c>
      <c r="O207">
        <f ca="1">+C$11+C$12*F207</f>
        <v>4.3949059334069819E-2</v>
      </c>
      <c r="Q207" s="2">
        <f>+C207-15018.5</f>
        <v>40256.969620000003</v>
      </c>
      <c r="S207">
        <f ca="1">G207-O207</f>
        <v>-3.7534893268703975E-3</v>
      </c>
    </row>
    <row r="208" spans="1:19">
      <c r="A208" s="41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>+(C208-C$7)/C$8</f>
        <v>29509.068598070342</v>
      </c>
      <c r="F208">
        <f>ROUND(2*E208,0)/2</f>
        <v>29509</v>
      </c>
      <c r="G208">
        <f>+C208-(C$7+F208*C$8)</f>
        <v>4.0395570002146997E-2</v>
      </c>
      <c r="K208">
        <f>G208</f>
        <v>4.0395570002146997E-2</v>
      </c>
      <c r="O208">
        <f ca="1">+C$11+C$12*F208</f>
        <v>4.3949059334069819E-2</v>
      </c>
      <c r="Q208" s="2">
        <f>+C208-15018.5</f>
        <v>40256.969819999998</v>
      </c>
      <c r="S208">
        <f ca="1">G208-O208</f>
        <v>-3.5534893319228225E-3</v>
      </c>
    </row>
    <row r="209" spans="1:19">
      <c r="A209" s="43" t="s">
        <v>113</v>
      </c>
      <c r="B209" s="44" t="s">
        <v>83</v>
      </c>
      <c r="C209" s="43">
        <v>55275.469819999998</v>
      </c>
      <c r="D209" s="43">
        <v>2.0000000000000001E-4</v>
      </c>
      <c r="E209" s="30">
        <f>+(C209-C$7)/C$8</f>
        <v>29509.068598070342</v>
      </c>
      <c r="F209">
        <f>ROUND(2*E209,0)/2</f>
        <v>29509</v>
      </c>
      <c r="G209">
        <f>+C209-(C$7+F209*C$8)</f>
        <v>4.0395570002146997E-2</v>
      </c>
      <c r="K209">
        <f>G209</f>
        <v>4.0395570002146997E-2</v>
      </c>
      <c r="O209">
        <f ca="1">+C$11+C$12*F209</f>
        <v>4.3949059334069819E-2</v>
      </c>
      <c r="Q209" s="2">
        <f>+C209-15018.5</f>
        <v>40256.969819999998</v>
      </c>
      <c r="S209">
        <f ca="1">G209-O209</f>
        <v>-3.5534893319228225E-3</v>
      </c>
    </row>
    <row r="210" spans="1:19">
      <c r="A210" s="43" t="s">
        <v>116</v>
      </c>
      <c r="B210" s="44" t="s">
        <v>82</v>
      </c>
      <c r="C210" s="43">
        <v>55293.432200000003</v>
      </c>
      <c r="D210" s="43">
        <v>2.0000000000000001E-4</v>
      </c>
      <c r="E210" s="30">
        <f>+(C210-C$7)/C$8</f>
        <v>29539.571561806504</v>
      </c>
      <c r="F210">
        <f>ROUND(2*E210,0)/2</f>
        <v>29539.5</v>
      </c>
      <c r="G210">
        <f>+C210-(C$7+F210*C$8)</f>
        <v>4.214083500119159E-2</v>
      </c>
      <c r="J210">
        <f>G210</f>
        <v>4.214083500119159E-2</v>
      </c>
      <c r="O210">
        <f ca="1">+C$11+C$12*F210</f>
        <v>4.4029089978133602E-2</v>
      </c>
      <c r="Q210" s="2">
        <f>+C210-15018.5</f>
        <v>40274.932200000003</v>
      </c>
      <c r="S210">
        <f ca="1">G210-O210</f>
        <v>-1.8882549769420123E-3</v>
      </c>
    </row>
    <row r="211" spans="1:19">
      <c r="A211" s="70" t="s">
        <v>762</v>
      </c>
      <c r="B211" s="71" t="s">
        <v>83</v>
      </c>
      <c r="C211" s="72">
        <v>55349.080199999997</v>
      </c>
      <c r="D211" s="72" t="s">
        <v>147</v>
      </c>
      <c r="E211" s="30">
        <f>+(C211-C$7)/C$8</f>
        <v>29634.070671946098</v>
      </c>
      <c r="F211">
        <f>ROUND(2*E211,0)/2</f>
        <v>29634</v>
      </c>
      <c r="G211">
        <f>+C211-(C$7+F211*C$8)</f>
        <v>4.1616819995397236E-2</v>
      </c>
      <c r="K211">
        <f>G211</f>
        <v>4.1616819995397236E-2</v>
      </c>
      <c r="O211">
        <f ca="1">+C$11+C$12*F211</f>
        <v>4.4277053776954199E-2</v>
      </c>
      <c r="Q211" s="2">
        <f>+C211-15018.5</f>
        <v>40330.580199999997</v>
      </c>
    </row>
    <row r="212" spans="1:19">
      <c r="A212" s="41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>+(C212-C$7)/C$8</f>
        <v>29711.07049909058</v>
      </c>
      <c r="F212">
        <f>ROUND(2*E212,0)/2</f>
        <v>29711</v>
      </c>
      <c r="G212">
        <f>+C212-(C$7+F212*C$8)</f>
        <v>4.1515030003210995E-2</v>
      </c>
      <c r="K212">
        <f>G212</f>
        <v>4.1515030003210995E-2</v>
      </c>
      <c r="O212">
        <f ca="1">+C$11+C$12*F212</f>
        <v>4.4479098353770972E-2</v>
      </c>
      <c r="Q212" s="2">
        <f>+C212-15018.5</f>
        <v>40375.923340000001</v>
      </c>
      <c r="S212">
        <f ca="1">G212-O212</f>
        <v>-2.9640683505599771E-3</v>
      </c>
    </row>
    <row r="213" spans="1:19">
      <c r="A213" s="41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>+(C213-C$7)/C$8</f>
        <v>29711.072197248821</v>
      </c>
      <c r="F213">
        <f>ROUND(2*E213,0)/2</f>
        <v>29711</v>
      </c>
      <c r="G213">
        <f>+C213-(C$7+F213*C$8)</f>
        <v>4.2515029999776743E-2</v>
      </c>
      <c r="K213">
        <f>G213</f>
        <v>4.2515029999776743E-2</v>
      </c>
      <c r="O213">
        <f ca="1">+C$11+C$12*F213</f>
        <v>4.4479098353770972E-2</v>
      </c>
      <c r="Q213" s="2">
        <f>+C213-15018.5</f>
        <v>40375.924339999998</v>
      </c>
      <c r="S213">
        <f ca="1">G213-O213</f>
        <v>-1.9640683539942291E-3</v>
      </c>
    </row>
    <row r="214" spans="1:19">
      <c r="A214" s="43" t="s">
        <v>118</v>
      </c>
      <c r="B214" s="44" t="s">
        <v>82</v>
      </c>
      <c r="C214" s="43">
        <v>55629.681900000003</v>
      </c>
      <c r="D214" s="43">
        <v>8.0000000000000004E-4</v>
      </c>
      <c r="E214" s="30">
        <f>+(C214-C$7)/C$8</f>
        <v>30110.576762976529</v>
      </c>
      <c r="F214">
        <f>ROUND(2*E214,0)/2</f>
        <v>30110.5</v>
      </c>
      <c r="G214">
        <f>+C214-(C$7+F214*C$8)</f>
        <v>4.5203665002190974E-2</v>
      </c>
      <c r="J214">
        <f>G214</f>
        <v>4.5203665002190974E-2</v>
      </c>
      <c r="O214">
        <f ca="1">+C$11+C$12*F214</f>
        <v>4.5527368593229471E-2</v>
      </c>
      <c r="Q214" s="2">
        <f>+C214-15018.5</f>
        <v>40611.181900000003</v>
      </c>
      <c r="S214">
        <f ca="1">G214-O214</f>
        <v>-3.237035910384975E-4</v>
      </c>
    </row>
    <row r="215" spans="1:19">
      <c r="A215" s="43" t="s">
        <v>117</v>
      </c>
      <c r="B215" s="44" t="s">
        <v>82</v>
      </c>
      <c r="C215" s="43">
        <v>55660.890800000001</v>
      </c>
      <c r="D215" s="43">
        <v>2.0000000000000001E-4</v>
      </c>
      <c r="E215" s="30">
        <f>+(C215-C$7)/C$8</f>
        <v>30163.57441389724</v>
      </c>
      <c r="F215">
        <f>ROUND(2*E215,0)/2</f>
        <v>30163.5</v>
      </c>
      <c r="G215">
        <f>+C215-(C$7+F215*C$8)</f>
        <v>4.3820355000207201E-2</v>
      </c>
      <c r="K215">
        <f>G215</f>
        <v>4.3820355000207201E-2</v>
      </c>
      <c r="O215">
        <f ca="1">+C$11+C$12*F215</f>
        <v>4.5666438237012448E-2</v>
      </c>
      <c r="Q215" s="2">
        <f>+C215-15018.5</f>
        <v>40642.390800000001</v>
      </c>
      <c r="S215">
        <f ca="1">G215-O215</f>
        <v>-1.8460832368052474E-3</v>
      </c>
    </row>
    <row r="216" spans="1:19">
      <c r="A216" s="41" t="s">
        <v>127</v>
      </c>
      <c r="B216" s="33" t="s">
        <v>83</v>
      </c>
      <c r="C216" s="34">
        <v>55748.335700000003</v>
      </c>
      <c r="D216" s="34">
        <v>1E-4</v>
      </c>
      <c r="E216" s="30">
        <f>+(C216-C$7)/C$8</f>
        <v>30312.069692006913</v>
      </c>
      <c r="F216">
        <f>ROUND(2*E216,0)/2</f>
        <v>30312</v>
      </c>
      <c r="G216">
        <f>+C216-(C$7+F216*C$8)</f>
        <v>4.1039759998966474E-2</v>
      </c>
      <c r="K216">
        <f>G216</f>
        <v>4.1039759998966474E-2</v>
      </c>
      <c r="O216">
        <f ca="1">+C$11+C$12*F216</f>
        <v>4.605609563515909E-2</v>
      </c>
      <c r="Q216" s="2">
        <f>+C216-15018.5</f>
        <v>40729.835700000003</v>
      </c>
      <c r="S216">
        <f ca="1">G216-O216</f>
        <v>-5.0163356361926162E-3</v>
      </c>
    </row>
    <row r="217" spans="1:19">
      <c r="A217" s="41" t="s">
        <v>125</v>
      </c>
      <c r="B217" s="33" t="s">
        <v>83</v>
      </c>
      <c r="C217" s="34">
        <v>55748.335700000003</v>
      </c>
      <c r="D217" s="34">
        <v>1E-4</v>
      </c>
      <c r="E217" s="30">
        <f>+(C217-C$7)/C$8</f>
        <v>30312.069692006913</v>
      </c>
      <c r="F217">
        <f>ROUND(2*E217,0)/2</f>
        <v>30312</v>
      </c>
      <c r="G217">
        <f>+C217-(C$7+F217*C$8)</f>
        <v>4.1039759998966474E-2</v>
      </c>
      <c r="K217">
        <f>G217</f>
        <v>4.1039759998966474E-2</v>
      </c>
      <c r="O217">
        <f ca="1">+C$11+C$12*F217</f>
        <v>4.605609563515909E-2</v>
      </c>
      <c r="Q217" s="2">
        <f>+C217-15018.5</f>
        <v>40729.835700000003</v>
      </c>
      <c r="S217">
        <f ca="1">G217-O217</f>
        <v>-5.0163356361926162E-3</v>
      </c>
    </row>
    <row r="218" spans="1:19">
      <c r="A218" s="70" t="s">
        <v>785</v>
      </c>
      <c r="B218" s="71" t="s">
        <v>83</v>
      </c>
      <c r="C218" s="72">
        <v>55775.427000000003</v>
      </c>
      <c r="D218" s="72" t="s">
        <v>147</v>
      </c>
      <c r="E218" s="30">
        <f>+(C218-C$7)/C$8</f>
        <v>30358.075006529001</v>
      </c>
      <c r="F218">
        <f>ROUND(2*E218,0)/2</f>
        <v>30358</v>
      </c>
      <c r="G218">
        <f>+C218-(C$7+F218*C$8)</f>
        <v>4.4169339998916257E-2</v>
      </c>
      <c r="I218">
        <f>G218</f>
        <v>4.4169339998916257E-2</v>
      </c>
      <c r="O218">
        <f ca="1">+C$11+C$12*F218</f>
        <v>4.6176797590140546E-2</v>
      </c>
      <c r="Q218" s="2">
        <f>+C218-15018.5</f>
        <v>40756.927000000003</v>
      </c>
      <c r="S218">
        <f ca="1">G218-O218</f>
        <v>-2.007457591224289E-3</v>
      </c>
    </row>
    <row r="219" spans="1:19">
      <c r="A219" s="47" t="s">
        <v>126</v>
      </c>
      <c r="B219" s="33"/>
      <c r="C219" s="34">
        <v>56026.877800000002</v>
      </c>
      <c r="D219" s="34">
        <v>2.0000000000000001E-4</v>
      </c>
      <c r="E219" s="30">
        <f>+(C219-C$7)/C$8</f>
        <v>30785.078256311415</v>
      </c>
      <c r="F219">
        <f>ROUND(2*E219,0)/2</f>
        <v>30785</v>
      </c>
      <c r="G219">
        <f>+C219-(C$7+F219*C$8)</f>
        <v>4.6083050001470838E-2</v>
      </c>
      <c r="I219">
        <f>G219</f>
        <v>4.6083050001470838E-2</v>
      </c>
      <c r="O219">
        <f ca="1">+C$11+C$12*F219</f>
        <v>4.7297226607033595E-2</v>
      </c>
      <c r="Q219" s="2">
        <f>+C219-15018.5</f>
        <v>41008.377800000002</v>
      </c>
      <c r="S219">
        <f ca="1">G219-O219</f>
        <v>-1.214176605562757E-3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>+(C220-C$7)/C$8</f>
        <v>30802.07987705063</v>
      </c>
      <c r="F220">
        <f>ROUND(2*E220,0)/2</f>
        <v>30802</v>
      </c>
      <c r="G220">
        <f>+C220-(C$7+F220*C$8)</f>
        <v>4.7037460004503373E-2</v>
      </c>
      <c r="K220">
        <f>G220</f>
        <v>4.7037460004503373E-2</v>
      </c>
      <c r="O220">
        <f ca="1">+C$11+C$12*F220</f>
        <v>4.734183385126587E-2</v>
      </c>
      <c r="Q220" s="2">
        <f>+C220-15018.5</f>
        <v>41018.389600000002</v>
      </c>
      <c r="S220">
        <f ca="1">G220-O220</f>
        <v>-3.0437384676249707E-4</v>
      </c>
    </row>
    <row r="221" spans="1:19">
      <c r="A221" s="35" t="s">
        <v>130</v>
      </c>
      <c r="B221" s="37" t="s">
        <v>82</v>
      </c>
      <c r="C221" s="38">
        <v>56049.549400000004</v>
      </c>
      <c r="D221" s="38">
        <v>2.9999999999999997E-4</v>
      </c>
      <c r="E221" s="30">
        <f>+(C221-C$7)/C$8</f>
        <v>30823.578220828404</v>
      </c>
      <c r="F221">
        <f>ROUND(2*E221,0)/2</f>
        <v>30823.5</v>
      </c>
      <c r="G221">
        <f>+C221-(C$7+F221*C$8)</f>
        <v>4.6062155000981875E-2</v>
      </c>
      <c r="K221">
        <f>G221</f>
        <v>4.6062155000981875E-2</v>
      </c>
      <c r="O221">
        <f ca="1">+C$11+C$12*F221</f>
        <v>4.7398248895441995E-2</v>
      </c>
      <c r="Q221" s="2">
        <f>+C221-15018.5</f>
        <v>41031.049400000004</v>
      </c>
      <c r="S221">
        <f ca="1">G221-O221</f>
        <v>-1.3360938944601206E-3</v>
      </c>
    </row>
    <row r="222" spans="1:19">
      <c r="A222" s="41" t="s">
        <v>128</v>
      </c>
      <c r="B222" s="37" t="s">
        <v>82</v>
      </c>
      <c r="C222" s="38">
        <v>56055.437299999998</v>
      </c>
      <c r="D222" s="38">
        <v>5.0000000000000001E-4</v>
      </c>
      <c r="E222" s="30">
        <f>+(C222-C$7)/C$8</f>
        <v>30833.57680677202</v>
      </c>
      <c r="F222">
        <f>ROUND(2*E222,0)/2</f>
        <v>30833.5</v>
      </c>
      <c r="G222">
        <f>+C222-(C$7+F222*C$8)</f>
        <v>4.5229454997752327E-2</v>
      </c>
      <c r="K222">
        <f>G222</f>
        <v>4.5229454997752327E-2</v>
      </c>
      <c r="O222">
        <f ca="1">+C$11+C$12*F222</f>
        <v>4.7424488450872736E-2</v>
      </c>
      <c r="Q222" s="2">
        <f>+C222-15018.5</f>
        <v>41036.937299999998</v>
      </c>
      <c r="S222">
        <f ca="1">G222-O222</f>
        <v>-2.1950334531204083E-3</v>
      </c>
    </row>
    <row r="223" spans="1:19">
      <c r="A223" s="35" t="s">
        <v>130</v>
      </c>
      <c r="B223" s="37" t="s">
        <v>83</v>
      </c>
      <c r="C223" s="38">
        <v>56057.499499999998</v>
      </c>
      <c r="D223" s="38">
        <v>5.0000000000000001E-4</v>
      </c>
      <c r="E223" s="30">
        <f>+(C223-C$7)/C$8</f>
        <v>30837.078748709377</v>
      </c>
      <c r="F223">
        <f>ROUND(2*E223,0)/2</f>
        <v>30837</v>
      </c>
      <c r="G223">
        <f>+C223-(C$7+F223*C$8)</f>
        <v>4.6373009994567838E-2</v>
      </c>
      <c r="K223">
        <f>G223</f>
        <v>4.6373009994567838E-2</v>
      </c>
      <c r="O223">
        <f ca="1">+C$11+C$12*F223</f>
        <v>4.7433672295273503E-2</v>
      </c>
      <c r="Q223" s="2">
        <f>+C223-15018.5</f>
        <v>41038.999499999998</v>
      </c>
      <c r="S223">
        <f ca="1">G223-O223</f>
        <v>-1.0606623007056656E-3</v>
      </c>
    </row>
    <row r="224" spans="1:19">
      <c r="A224" s="35" t="s">
        <v>130</v>
      </c>
      <c r="B224" s="37" t="s">
        <v>83</v>
      </c>
      <c r="C224" s="38">
        <v>56067.5098</v>
      </c>
      <c r="D224" s="38">
        <v>1E-4</v>
      </c>
      <c r="E224" s="30">
        <f>+(C224-C$7)/C$8</f>
        <v>30854.07782221122</v>
      </c>
      <c r="F224">
        <f>ROUND(2*E224,0)/2</f>
        <v>30854</v>
      </c>
      <c r="G224">
        <f>+C224-(C$7+F224*C$8)</f>
        <v>4.5827419999113772E-2</v>
      </c>
      <c r="K224">
        <f>G224</f>
        <v>4.5827419999113772E-2</v>
      </c>
      <c r="O224">
        <f ca="1">+C$11+C$12*F224</f>
        <v>4.7478279539505779E-2</v>
      </c>
      <c r="Q224" s="2">
        <f>+C224-15018.5</f>
        <v>41049.0098</v>
      </c>
      <c r="S224">
        <f ca="1">G224-O224</f>
        <v>-1.6508595403920065E-3</v>
      </c>
    </row>
    <row r="225" spans="1:19">
      <c r="A225" s="35" t="s">
        <v>130</v>
      </c>
      <c r="B225" s="37" t="s">
        <v>82</v>
      </c>
      <c r="C225" s="38">
        <v>56078.4038</v>
      </c>
      <c r="D225" s="38">
        <v>2.0000000000000001E-4</v>
      </c>
      <c r="E225" s="30">
        <f>+(C225-C$7)/C$8</f>
        <v>30872.577558156103</v>
      </c>
      <c r="F225">
        <f>ROUND(2*E225,0)/2</f>
        <v>30872.5</v>
      </c>
      <c r="G225">
        <f>+C225-(C$7+F225*C$8)</f>
        <v>4.5671924999624025E-2</v>
      </c>
      <c r="K225">
        <f>G225</f>
        <v>4.5671924999624025E-2</v>
      </c>
      <c r="O225">
        <f ca="1">+C$11+C$12*F225</f>
        <v>4.7526822717052671E-2</v>
      </c>
      <c r="Q225" s="2">
        <f>+C225-15018.5</f>
        <v>41059.9038</v>
      </c>
      <c r="S225">
        <f ca="1">G225-O225</f>
        <v>-1.8548977174286455E-3</v>
      </c>
    </row>
    <row r="226" spans="1:19">
      <c r="A226" s="53" t="s">
        <v>131</v>
      </c>
      <c r="B226" s="54" t="s">
        <v>83</v>
      </c>
      <c r="C226" s="55">
        <v>56090.476699999999</v>
      </c>
      <c r="D226" s="55">
        <v>2.0000000000000001E-4</v>
      </c>
      <c r="E226" s="30">
        <f>+(C226-C$7)/C$8</f>
        <v>30893.079252858599</v>
      </c>
      <c r="F226">
        <f>ROUND(2*E226,0)/2</f>
        <v>30893</v>
      </c>
      <c r="G226">
        <f>+C226-(C$7+F226*C$8)</f>
        <v>4.6669889998156577E-2</v>
      </c>
      <c r="J226">
        <f>G226</f>
        <v>4.6669889998156577E-2</v>
      </c>
      <c r="O226">
        <f ca="1">+C$11+C$12*F226</f>
        <v>4.7580613805685713E-2</v>
      </c>
      <c r="Q226" s="2">
        <f>+C226-15018.5</f>
        <v>41071.976699999999</v>
      </c>
      <c r="S226">
        <f ca="1">G226-O226</f>
        <v>-9.1072380752913601E-4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>+(C227-C$7)/C$8</f>
        <v>31384.582458633249</v>
      </c>
      <c r="F227">
        <f>ROUND(2*E227,0)/2</f>
        <v>31384.5</v>
      </c>
      <c r="G227">
        <f>+C227-(C$7+F227*C$8)</f>
        <v>4.8557684996922035E-2</v>
      </c>
      <c r="K227">
        <f>G227</f>
        <v>4.8557684996922035E-2</v>
      </c>
      <c r="O227">
        <f ca="1">+C$11+C$12*F227</f>
        <v>4.8870287955107096E-2</v>
      </c>
      <c r="Q227" s="2">
        <f>+C227-15018.5</f>
        <v>41361.409800000001</v>
      </c>
      <c r="S227">
        <f ca="1">G227-O227</f>
        <v>-3.1260295818506117E-4</v>
      </c>
    </row>
    <row r="228" spans="1:19">
      <c r="A228" s="48" t="s">
        <v>132</v>
      </c>
      <c r="B228" s="33"/>
      <c r="C228" s="34">
        <v>56379.909800000001</v>
      </c>
      <c r="D228" s="34">
        <v>2.9999999999999997E-4</v>
      </c>
      <c r="E228" s="30">
        <f>+(C228-C$7)/C$8</f>
        <v>31384.582458633249</v>
      </c>
      <c r="F228">
        <f>ROUND(2*E228,0)/2</f>
        <v>31384.5</v>
      </c>
      <c r="G228">
        <f>+C228-(C$7+F228*C$8)</f>
        <v>4.8557684996922035E-2</v>
      </c>
      <c r="K228">
        <f>G228</f>
        <v>4.8557684996922035E-2</v>
      </c>
      <c r="O228">
        <f ca="1">+C$11+C$12*F228</f>
        <v>4.8870287955107096E-2</v>
      </c>
      <c r="Q228" s="2">
        <f>+C228-15018.5</f>
        <v>41361.409800000001</v>
      </c>
      <c r="S228">
        <f ca="1">G228-O228</f>
        <v>-3.1260295818506117E-4</v>
      </c>
    </row>
    <row r="229" spans="1:19">
      <c r="A229" s="41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>+(C229-C$7)/C$8</f>
        <v>31421.080413447875</v>
      </c>
      <c r="F229">
        <f>ROUND(2*E229,0)/2</f>
        <v>31421</v>
      </c>
      <c r="G229">
        <f>+C229-(C$7+F229*C$8)</f>
        <v>4.7353330002806615E-2</v>
      </c>
      <c r="K229">
        <f>G229</f>
        <v>4.7353330002806615E-2</v>
      </c>
      <c r="O229">
        <f ca="1">+C$11+C$12*F229</f>
        <v>4.8966062332429346E-2</v>
      </c>
      <c r="Q229" s="2">
        <f>+C229-15018.5</f>
        <v>41382.902470000001</v>
      </c>
      <c r="S229">
        <f ca="1">G229-O229</f>
        <v>-1.6127323296227306E-3</v>
      </c>
    </row>
    <row r="230" spans="1:19">
      <c r="A230" s="41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>+(C230-C$7)/C$8</f>
        <v>31421.082230477194</v>
      </c>
      <c r="F230">
        <f>ROUND(2*E230,0)/2</f>
        <v>31421</v>
      </c>
      <c r="G230">
        <f>+C230-(C$7+F230*C$8)</f>
        <v>4.8423330001241993E-2</v>
      </c>
      <c r="K230">
        <f>G230</f>
        <v>4.8423330001241993E-2</v>
      </c>
      <c r="O230">
        <f ca="1">+C$11+C$12*F230</f>
        <v>4.8966062332429346E-2</v>
      </c>
      <c r="Q230" s="2">
        <f>+C230-15018.5</f>
        <v>41382.903539999999</v>
      </c>
      <c r="S230">
        <f ca="1">G230-O230</f>
        <v>-5.4273233118735248E-4</v>
      </c>
    </row>
    <row r="231" spans="1:19">
      <c r="A231" s="41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>+(C231-C$7)/C$8</f>
        <v>31421.084489027664</v>
      </c>
      <c r="F231">
        <f>ROUND(2*E231,0)/2</f>
        <v>31421</v>
      </c>
      <c r="G231">
        <f>+C231-(C$7+F231*C$8)</f>
        <v>4.9753330000385176E-2</v>
      </c>
      <c r="K231">
        <f>G231</f>
        <v>4.9753330000385176E-2</v>
      </c>
      <c r="O231">
        <f ca="1">+C$11+C$12*F231</f>
        <v>4.8966062332429346E-2</v>
      </c>
      <c r="Q231" s="2">
        <f>+C231-15018.5</f>
        <v>41382.904869999998</v>
      </c>
      <c r="S231">
        <f ca="1">G231-O231</f>
        <v>7.8726766795583075E-4</v>
      </c>
    </row>
    <row r="232" spans="1:19">
      <c r="A232" s="70" t="s">
        <v>836</v>
      </c>
      <c r="B232" s="71" t="s">
        <v>83</v>
      </c>
      <c r="C232" s="72">
        <v>56422.014000000003</v>
      </c>
      <c r="D232" s="72" t="s">
        <v>147</v>
      </c>
      <c r="E232" s="30">
        <f>+(C232-C$7)/C$8</f>
        <v>31456.082053104572</v>
      </c>
      <c r="F232">
        <f>ROUND(2*E232,0)/2</f>
        <v>31456</v>
      </c>
      <c r="G232">
        <f>+C232-(C$7+F232*C$8)</f>
        <v>4.8318880006263498E-2</v>
      </c>
      <c r="K232">
        <f>G232</f>
        <v>4.8318880006263498E-2</v>
      </c>
      <c r="O232">
        <f ca="1">+C$11+C$12*F232</f>
        <v>4.9057900776436965E-2</v>
      </c>
      <c r="Q232" s="2">
        <f>+C232-15018.5</f>
        <v>41403.514000000003</v>
      </c>
      <c r="S232">
        <f ca="1">G232-O232</f>
        <v>-7.3902077017346662E-4</v>
      </c>
    </row>
    <row r="233" spans="1:19">
      <c r="A233" s="41" t="s">
        <v>133</v>
      </c>
      <c r="B233" s="33" t="s">
        <v>83</v>
      </c>
      <c r="C233" s="34">
        <v>56735.884400000003</v>
      </c>
      <c r="D233" s="34">
        <v>1E-4</v>
      </c>
      <c r="E233" s="30">
        <f>+(C233-C$7)/C$8</f>
        <v>31989.083661413268</v>
      </c>
      <c r="F233">
        <f>ROUND(2*E233,0)/2</f>
        <v>31989</v>
      </c>
      <c r="G233">
        <f>+C233-(C$7+F233*C$8)</f>
        <v>4.9265970003034454E-2</v>
      </c>
      <c r="K233">
        <f>G233</f>
        <v>4.9265970003034454E-2</v>
      </c>
      <c r="O233">
        <f ca="1">+C$11+C$12*F233</f>
        <v>5.0456469080895981E-2</v>
      </c>
      <c r="Q233" s="2">
        <f>+C233-15018.5</f>
        <v>41717.384400000003</v>
      </c>
      <c r="S233">
        <f ca="1">G233-O233</f>
        <v>-1.1904990778615274E-3</v>
      </c>
    </row>
    <row r="234" spans="1:19">
      <c r="A234" s="87" t="s">
        <v>136</v>
      </c>
      <c r="B234" s="88" t="s">
        <v>83</v>
      </c>
      <c r="C234" s="87">
        <v>56782.405599999998</v>
      </c>
      <c r="D234" s="87">
        <v>3.5999999999999999E-3</v>
      </c>
      <c r="E234" s="30">
        <f>+(C234-C$7)/C$8</f>
        <v>32068.084020862414</v>
      </c>
      <c r="F234">
        <f>ROUND(2*E234,0)/2</f>
        <v>32068</v>
      </c>
      <c r="G234">
        <f>+C234-(C$7+F234*C$8)</f>
        <v>4.9477640000986867E-2</v>
      </c>
      <c r="J234">
        <f>G234</f>
        <v>4.9477640000986867E-2</v>
      </c>
      <c r="O234">
        <f ca="1">+C$11+C$12*F234</f>
        <v>5.0663761568798905E-2</v>
      </c>
      <c r="Q234" s="2">
        <f>+C234-15018.5</f>
        <v>41763.905599999998</v>
      </c>
      <c r="S234">
        <f ca="1">G234-O234</f>
        <v>-1.1861215678120388E-3</v>
      </c>
    </row>
    <row r="235" spans="1:19">
      <c r="A235" s="87" t="s">
        <v>136</v>
      </c>
      <c r="B235" s="88" t="s">
        <v>83</v>
      </c>
      <c r="C235" s="87">
        <v>56797.424099999997</v>
      </c>
      <c r="D235" s="87">
        <v>1.1999999999999999E-3</v>
      </c>
      <c r="E235" s="30">
        <f>+(C235-C$7)/C$8</f>
        <v>32093.587810497829</v>
      </c>
      <c r="F235">
        <f>ROUND(2*E235,0)/2</f>
        <v>32093.5</v>
      </c>
      <c r="G235">
        <f>+C235-(C$7+F235*C$8)</f>
        <v>5.1709254992601927E-2</v>
      </c>
      <c r="J235">
        <f>G235</f>
        <v>5.1709254992601927E-2</v>
      </c>
      <c r="O235">
        <f ca="1">+C$11+C$12*F235</f>
        <v>5.0730672435147318E-2</v>
      </c>
      <c r="Q235" s="2">
        <f>+C235-15018.5</f>
        <v>41778.924099999997</v>
      </c>
      <c r="S235">
        <f ca="1">G235-O235</f>
        <v>9.7858255745460893E-4</v>
      </c>
    </row>
    <row r="236" spans="1:19">
      <c r="A236" s="87" t="s">
        <v>136</v>
      </c>
      <c r="B236" s="88" t="s">
        <v>83</v>
      </c>
      <c r="C236" s="87">
        <v>56812.438099999999</v>
      </c>
      <c r="D236" s="87">
        <v>1.1999999999999999E-3</v>
      </c>
      <c r="E236" s="30">
        <f>+(C236-C$7)/C$8</f>
        <v>32119.083958421139</v>
      </c>
      <c r="F236">
        <f>ROUND(2*E236,0)/2</f>
        <v>32119</v>
      </c>
      <c r="G236">
        <f>+C236-(C$7+F236*C$8)</f>
        <v>4.9440870003309101E-2</v>
      </c>
      <c r="J236">
        <f>G236</f>
        <v>4.9440870003309101E-2</v>
      </c>
      <c r="O236">
        <f ca="1">+C$11+C$12*F236</f>
        <v>5.0797583301495731E-2</v>
      </c>
      <c r="Q236" s="2">
        <f>+C236-15018.5</f>
        <v>41793.938099999999</v>
      </c>
      <c r="S236">
        <f ca="1">G236-O236</f>
        <v>-1.3567132981866306E-3</v>
      </c>
    </row>
    <row r="237" spans="1:19">
      <c r="A237" s="87" t="s">
        <v>136</v>
      </c>
      <c r="B237" s="88" t="s">
        <v>83</v>
      </c>
      <c r="C237" s="87">
        <v>56855.426700000004</v>
      </c>
      <c r="D237" s="87">
        <v>5.9999999999999995E-4</v>
      </c>
      <c r="E237" s="30">
        <f>+(C237-C$7)/C$8</f>
        <v>32192.08540404628</v>
      </c>
      <c r="F237">
        <f>ROUND(2*E237,0)/2</f>
        <v>32192</v>
      </c>
      <c r="G237">
        <f>+C237-(C$7+F237*C$8)</f>
        <v>5.0292160005483311E-2</v>
      </c>
      <c r="J237">
        <f>G237</f>
        <v>5.0292160005483311E-2</v>
      </c>
      <c r="O237">
        <f ca="1">+C$11+C$12*F237</f>
        <v>5.0989132056140217E-2</v>
      </c>
      <c r="Q237" s="2">
        <f>+C237-15018.5</f>
        <v>41836.926700000004</v>
      </c>
      <c r="S237">
        <f ca="1">G237-O237</f>
        <v>-6.9697205065690632E-4</v>
      </c>
    </row>
    <row r="238" spans="1:19">
      <c r="A238" s="92" t="s">
        <v>861</v>
      </c>
      <c r="B238" s="93" t="s">
        <v>83</v>
      </c>
      <c r="C238" s="94">
        <v>57091.566870000002</v>
      </c>
      <c r="D238" s="94">
        <v>5.0000000000000002E-5</v>
      </c>
      <c r="E238" s="30">
        <f>+(C238-C$7)/C$8</f>
        <v>32593.088781224527</v>
      </c>
      <c r="F238">
        <f>ROUND(2*E238,0)/2</f>
        <v>32593</v>
      </c>
      <c r="G238">
        <f>+C238-(C$7+F238*C$8)</f>
        <v>5.2280890005931724E-2</v>
      </c>
      <c r="K238">
        <f>G238</f>
        <v>5.2280890005931724E-2</v>
      </c>
      <c r="O238">
        <f ca="1">+C$11+C$12*F238</f>
        <v>5.2041338228913318E-2</v>
      </c>
      <c r="Q238" s="2">
        <f>+C238-15018.5</f>
        <v>42073.066870000002</v>
      </c>
      <c r="S238">
        <f ca="1">G238-O238</f>
        <v>2.3955177701840552E-4</v>
      </c>
    </row>
    <row r="239" spans="1:19">
      <c r="A239" s="89" t="s">
        <v>860</v>
      </c>
      <c r="B239" s="90" t="s">
        <v>83</v>
      </c>
      <c r="C239" s="91">
        <v>57096.866900000001</v>
      </c>
      <c r="D239" s="91" t="s">
        <v>147</v>
      </c>
      <c r="E239" s="30">
        <f>+(C239-C$7)/C$8</f>
        <v>32602.089070879378</v>
      </c>
      <c r="F239">
        <f>ROUND(2*E239,0)/2</f>
        <v>32602</v>
      </c>
      <c r="G239">
        <f>+C239-(C$7+F239*C$8)</f>
        <v>5.2451460003794637E-2</v>
      </c>
      <c r="K239">
        <f>G239</f>
        <v>5.2451460003794637E-2</v>
      </c>
      <c r="O239">
        <f ca="1">+C$11+C$12*F239</f>
        <v>5.206495382880099E-2</v>
      </c>
      <c r="Q239" s="2">
        <f>+C239-15018.5</f>
        <v>42078.366900000001</v>
      </c>
      <c r="S239">
        <f ca="1">G239-O239</f>
        <v>3.8650617499364631E-4</v>
      </c>
    </row>
    <row r="240" spans="1:19">
      <c r="A240" s="98" t="s">
        <v>1045</v>
      </c>
      <c r="B240" s="99" t="s">
        <v>83</v>
      </c>
      <c r="C240" s="100">
        <v>57096.866900000001</v>
      </c>
      <c r="D240" s="100">
        <v>1E-4</v>
      </c>
      <c r="E240" s="30">
        <f>+(C240-C$7)/C$8</f>
        <v>32602.089070879378</v>
      </c>
      <c r="F240">
        <f>ROUND(2*E240,0)/2</f>
        <v>32602</v>
      </c>
      <c r="G240">
        <f>+C240-(C$7+F240*C$8)</f>
        <v>5.2451460003794637E-2</v>
      </c>
      <c r="K240">
        <f>G240</f>
        <v>5.2451460003794637E-2</v>
      </c>
      <c r="O240">
        <f ca="1">+C$11+C$12*F240</f>
        <v>5.206495382880099E-2</v>
      </c>
      <c r="Q240" s="2">
        <f>+C240-15018.5</f>
        <v>42078.366900000001</v>
      </c>
      <c r="S240">
        <f ca="1">G240-O240</f>
        <v>3.8650617499364631E-4</v>
      </c>
    </row>
    <row r="241" spans="1:19">
      <c r="A241" s="95" t="s">
        <v>862</v>
      </c>
      <c r="B241" s="96" t="s">
        <v>83</v>
      </c>
      <c r="C241" s="97">
        <v>57117.47724</v>
      </c>
      <c r="D241" s="97">
        <v>2.0000000000000001E-4</v>
      </c>
      <c r="E241" s="30">
        <f>+(C241-C$7)/C$8</f>
        <v>32637.08868972776</v>
      </c>
      <c r="F241">
        <f>ROUND(2*E241,0)/2</f>
        <v>32637</v>
      </c>
      <c r="G241">
        <f>+C241-(C$7+F241*C$8)</f>
        <v>5.2227009997295681E-2</v>
      </c>
      <c r="K241">
        <f>G241</f>
        <v>5.2227009997295681E-2</v>
      </c>
      <c r="O241">
        <f ca="1">+C$11+C$12*F241</f>
        <v>5.2156792272808623E-2</v>
      </c>
      <c r="Q241" s="2">
        <f>+C241-15018.5</f>
        <v>42098.97724</v>
      </c>
      <c r="S241">
        <f ca="1">G241-O241</f>
        <v>7.0217724487058042E-5</v>
      </c>
    </row>
    <row r="242" spans="1:19">
      <c r="A242" s="95" t="s">
        <v>862</v>
      </c>
      <c r="B242" s="96" t="s">
        <v>83</v>
      </c>
      <c r="C242" s="97">
        <v>57117.47724</v>
      </c>
      <c r="D242" s="97">
        <v>1E-4</v>
      </c>
      <c r="E242" s="30">
        <f>+(C242-C$7)/C$8</f>
        <v>32637.08868972776</v>
      </c>
      <c r="F242">
        <f>ROUND(2*E242,0)/2</f>
        <v>32637</v>
      </c>
      <c r="G242">
        <f>+C242-(C$7+F242*C$8)</f>
        <v>5.2227009997295681E-2</v>
      </c>
      <c r="K242">
        <f>G242</f>
        <v>5.2227009997295681E-2</v>
      </c>
      <c r="O242">
        <f ca="1">+C$11+C$12*F242</f>
        <v>5.2156792272808623E-2</v>
      </c>
      <c r="Q242" s="2">
        <f>+C242-15018.5</f>
        <v>42098.97724</v>
      </c>
      <c r="S242">
        <f ca="1">G242-O242</f>
        <v>7.0217724487058042E-5</v>
      </c>
    </row>
    <row r="243" spans="1:19">
      <c r="A243" s="95" t="s">
        <v>862</v>
      </c>
      <c r="B243" s="96" t="s">
        <v>83</v>
      </c>
      <c r="C243" s="97">
        <v>57117.477279999999</v>
      </c>
      <c r="D243" s="97">
        <v>1E-4</v>
      </c>
      <c r="E243" s="30">
        <f>+(C243-C$7)/C$8</f>
        <v>32637.088757654088</v>
      </c>
      <c r="F243">
        <f>ROUND(2*E243,0)/2</f>
        <v>32637</v>
      </c>
      <c r="G243">
        <f>+C243-(C$7+F243*C$8)</f>
        <v>5.2267009996285196E-2</v>
      </c>
      <c r="K243">
        <f>G243</f>
        <v>5.2267009996285196E-2</v>
      </c>
      <c r="O243">
        <f ca="1">+C$11+C$12*F243</f>
        <v>5.2156792272808623E-2</v>
      </c>
      <c r="Q243" s="2">
        <f>+C243-15018.5</f>
        <v>42098.977279999999</v>
      </c>
      <c r="S243">
        <f ca="1">G243-O243</f>
        <v>1.1021772347657305E-4</v>
      </c>
    </row>
    <row r="244" spans="1:19">
      <c r="A244" s="92" t="s">
        <v>1</v>
      </c>
      <c r="B244" s="93" t="s">
        <v>83</v>
      </c>
      <c r="C244" s="94">
        <v>57131.610200000003</v>
      </c>
      <c r="D244" s="94">
        <v>5.9999999999999995E-4</v>
      </c>
      <c r="E244" s="30">
        <f>+(C244-C$7)/C$8</f>
        <v>32661.088692308964</v>
      </c>
      <c r="F244">
        <f>ROUND(2*E244,0)/2</f>
        <v>32661</v>
      </c>
      <c r="G244">
        <f>+C244-(C$7+F244*C$8)</f>
        <v>5.2228530003048945E-2</v>
      </c>
      <c r="K244">
        <f>G244</f>
        <v>5.2228530003048945E-2</v>
      </c>
      <c r="O244">
        <f ca="1">+C$11+C$12*F244</f>
        <v>5.221976720584242E-2</v>
      </c>
      <c r="Q244" s="2">
        <f>+C244-15018.5</f>
        <v>42113.110200000003</v>
      </c>
      <c r="S244">
        <f ca="1">G244-O244</f>
        <v>8.7627972065254522E-6</v>
      </c>
    </row>
    <row r="245" spans="1:19">
      <c r="A245" s="92" t="s">
        <v>1</v>
      </c>
      <c r="B245" s="93" t="s">
        <v>83</v>
      </c>
      <c r="C245" s="94">
        <v>57132.493499999997</v>
      </c>
      <c r="D245" s="94">
        <v>2.3E-3</v>
      </c>
      <c r="E245" s="30">
        <f>+(C245-C$7)/C$8</f>
        <v>32662.588675488696</v>
      </c>
      <c r="F245">
        <f>ROUND(2*E245,0)/2</f>
        <v>32662.5</v>
      </c>
      <c r="G245">
        <f>+C245-(C$7+F245*C$8)</f>
        <v>5.2218625001842156E-2</v>
      </c>
      <c r="K245">
        <f>G245</f>
        <v>5.2218625001842156E-2</v>
      </c>
      <c r="O245">
        <f ca="1">+C$11+C$12*F245</f>
        <v>5.2223703139157036E-2</v>
      </c>
      <c r="Q245" s="2">
        <f>+C245-15018.5</f>
        <v>42113.993499999997</v>
      </c>
      <c r="S245">
        <f ca="1">G245-O245</f>
        <v>-5.0781373148803266E-6</v>
      </c>
    </row>
    <row r="246" spans="1:19">
      <c r="A246" s="92" t="s">
        <v>1</v>
      </c>
      <c r="B246" s="93" t="s">
        <v>83</v>
      </c>
      <c r="C246" s="94">
        <v>57514.3799</v>
      </c>
      <c r="D246" s="94">
        <v>1.1000000000000001E-3</v>
      </c>
      <c r="E246" s="30">
        <f>+(C246-C$7)/C$8</f>
        <v>33311.09221513824</v>
      </c>
      <c r="F246">
        <f>ROUND(2*E246,0)/2</f>
        <v>33311</v>
      </c>
      <c r="G246">
        <f>+C246-(C$7+F246*C$8)</f>
        <v>5.4303030003211461E-2</v>
      </c>
      <c r="K246">
        <f>G246</f>
        <v>5.4303030003211461E-2</v>
      </c>
      <c r="O246">
        <f ca="1">+C$11+C$12*F246</f>
        <v>5.3925338308841213E-2</v>
      </c>
      <c r="Q246" s="2">
        <f>+C246-15018.5</f>
        <v>42495.8799</v>
      </c>
      <c r="S246">
        <f ca="1">G246-O246</f>
        <v>3.7769169437024824E-4</v>
      </c>
    </row>
    <row r="247" spans="1:19">
      <c r="A247" s="92" t="s">
        <v>1</v>
      </c>
      <c r="B247" s="93" t="s">
        <v>83</v>
      </c>
      <c r="C247" s="94">
        <v>57515.556900000003</v>
      </c>
      <c r="D247" s="94">
        <v>1.6000000000000001E-3</v>
      </c>
      <c r="E247" s="30">
        <f>+(C247-C$7)/C$8</f>
        <v>33313.090947395191</v>
      </c>
      <c r="F247">
        <f>ROUND(2*E247,0)/2</f>
        <v>33313</v>
      </c>
      <c r="G247">
        <f>+C247-(C$7+F247*C$8)</f>
        <v>5.3556489998300094E-2</v>
      </c>
      <c r="K247">
        <f>G247</f>
        <v>5.3556489998300094E-2</v>
      </c>
      <c r="O247">
        <f ca="1">+C$11+C$12*F247</f>
        <v>5.3930586219927364E-2</v>
      </c>
      <c r="Q247" s="2">
        <f>+C247-15018.5</f>
        <v>42497.056900000003</v>
      </c>
      <c r="S247">
        <f ca="1">G247-O247</f>
        <v>-3.7409622162726947E-4</v>
      </c>
    </row>
    <row r="248" spans="1:19">
      <c r="A248" s="95" t="s">
        <v>862</v>
      </c>
      <c r="B248" s="96" t="s">
        <v>83</v>
      </c>
      <c r="C248" s="97">
        <v>57524.390270000004</v>
      </c>
      <c r="D248" s="97">
        <v>1E-4</v>
      </c>
      <c r="E248" s="30">
        <f>+(C248-C$7)/C$8</f>
        <v>33328.091407511165</v>
      </c>
      <c r="F248">
        <f>ROUND(2*E248,0)/2</f>
        <v>33328</v>
      </c>
      <c r="G248">
        <f>+C248-(C$7+F248*C$8)</f>
        <v>5.3827440002351068E-2</v>
      </c>
      <c r="K248">
        <f>G248</f>
        <v>5.3827440002351068E-2</v>
      </c>
      <c r="O248">
        <f ca="1">+C$11+C$12*F248</f>
        <v>5.3969945553073488E-2</v>
      </c>
      <c r="Q248" s="2">
        <f>+C248-15018.5</f>
        <v>42505.890270000004</v>
      </c>
      <c r="S248">
        <f ca="1">G248-O248</f>
        <v>-1.4250555072242016E-4</v>
      </c>
    </row>
    <row r="249" spans="1:19">
      <c r="A249" s="98" t="s">
        <v>1055</v>
      </c>
      <c r="B249" s="99" t="s">
        <v>83</v>
      </c>
      <c r="C249" s="100">
        <v>57542.646999999997</v>
      </c>
      <c r="D249" s="100">
        <v>1E-4</v>
      </c>
      <c r="E249" s="30">
        <f>+(C249-C$7)/C$8</f>
        <v>33359.094224127373</v>
      </c>
      <c r="F249">
        <f>ROUND(2*E249,0)/2</f>
        <v>33359</v>
      </c>
      <c r="G249">
        <f>+C249-(C$7+F249*C$8)</f>
        <v>5.5486069992184639E-2</v>
      </c>
      <c r="K249">
        <f>G249</f>
        <v>5.5486069992184639E-2</v>
      </c>
      <c r="O249">
        <f ca="1">+C$11+C$12*F249</f>
        <v>5.4051288174908819E-2</v>
      </c>
      <c r="Q249" s="2">
        <f>+C249-15018.5</f>
        <v>42524.146999999997</v>
      </c>
      <c r="S249">
        <f ca="1">G249-O249</f>
        <v>1.4347818172758195E-3</v>
      </c>
    </row>
    <row r="250" spans="1:19">
      <c r="A250" s="98" t="s">
        <v>1046</v>
      </c>
      <c r="B250" s="99" t="s">
        <v>83</v>
      </c>
      <c r="C250" s="100">
        <v>57575.622300000003</v>
      </c>
      <c r="D250" s="100">
        <v>1E-4</v>
      </c>
      <c r="E250" s="30">
        <f>+(C250-C$7)/C$8</f>
        <v>33415.091501775933</v>
      </c>
      <c r="F250">
        <f>ROUND(2*E250,0)/2</f>
        <v>33415</v>
      </c>
      <c r="G250">
        <f>+C250-(C$7+F250*C$8)</f>
        <v>5.388295000011567E-2</v>
      </c>
      <c r="K250">
        <f>G250</f>
        <v>5.388295000011567E-2</v>
      </c>
      <c r="O250">
        <f ca="1">+C$11+C$12*F250</f>
        <v>5.419822968532103E-2</v>
      </c>
      <c r="Q250" s="2">
        <f>+C250-15018.5</f>
        <v>42557.122300000003</v>
      </c>
      <c r="S250">
        <f ca="1">G250-O250</f>
        <v>-3.1527968520535937E-4</v>
      </c>
    </row>
    <row r="251" spans="1:19">
      <c r="A251" s="101" t="s">
        <v>1047</v>
      </c>
      <c r="B251" s="102" t="s">
        <v>83</v>
      </c>
      <c r="C251" s="103">
        <v>57825.896000000001</v>
      </c>
      <c r="D251" s="103">
        <v>1E-4</v>
      </c>
      <c r="E251" s="30">
        <f>+(C251-C$7)/C$8</f>
        <v>33840.09584948558</v>
      </c>
      <c r="F251">
        <f>ROUND(2*E251,0)/2</f>
        <v>33840</v>
      </c>
      <c r="G251">
        <f>+C251-(C$7+F251*C$8)</f>
        <v>5.6443200002831873E-2</v>
      </c>
      <c r="K251">
        <f>G251</f>
        <v>5.6443200002831873E-2</v>
      </c>
      <c r="O251">
        <f ca="1">+C$11+C$12*F251</f>
        <v>5.5313410791127927E-2</v>
      </c>
      <c r="Q251" s="2">
        <f>+C251-15018.5</f>
        <v>42807.396000000001</v>
      </c>
      <c r="S251">
        <f ca="1">G251-O251</f>
        <v>1.1297892117039451E-3</v>
      </c>
    </row>
    <row r="252" spans="1:19">
      <c r="A252" s="116" t="s">
        <v>1053</v>
      </c>
      <c r="B252" s="117" t="s">
        <v>83</v>
      </c>
      <c r="C252" s="111">
        <v>57853.572350000031</v>
      </c>
      <c r="D252" s="111">
        <v>1E-4</v>
      </c>
      <c r="E252" s="30">
        <f>+(C252-C$7)/C$8</f>
        <v>33887.094671490238</v>
      </c>
      <c r="F252">
        <f>ROUND(2*E252,0)/2</f>
        <v>33887</v>
      </c>
      <c r="G252">
        <f>+C252-(C$7+F252*C$8)</f>
        <v>5.57495100365486E-2</v>
      </c>
      <c r="K252">
        <f>G252</f>
        <v>5.57495100365486E-2</v>
      </c>
      <c r="O252">
        <f ca="1">+C$11+C$12*F252</f>
        <v>5.5436736701652452E-2</v>
      </c>
      <c r="Q252" s="2">
        <f>+C252-15018.5</f>
        <v>42835.072350000031</v>
      </c>
      <c r="S252">
        <f ca="1">G252-O252</f>
        <v>3.1277333489614784E-4</v>
      </c>
    </row>
    <row r="253" spans="1:19">
      <c r="A253" s="116" t="s">
        <v>1053</v>
      </c>
      <c r="B253" s="117" t="s">
        <v>83</v>
      </c>
      <c r="C253" s="111">
        <v>57853.572420000099</v>
      </c>
      <c r="D253" s="111">
        <v>1E-4</v>
      </c>
      <c r="E253" s="30">
        <f>+(C253-C$7)/C$8</f>
        <v>33887.094790361429</v>
      </c>
      <c r="F253">
        <f>ROUND(2*E253,0)/2</f>
        <v>33887</v>
      </c>
      <c r="G253">
        <f>+C253-(C$7+F253*C$8)</f>
        <v>5.5819510103901848E-2</v>
      </c>
      <c r="K253">
        <f>G253</f>
        <v>5.5819510103901848E-2</v>
      </c>
      <c r="O253">
        <f ca="1">+C$11+C$12*F253</f>
        <v>5.5436736701652452E-2</v>
      </c>
      <c r="Q253" s="2">
        <f>+C253-15018.5</f>
        <v>42835.072420000099</v>
      </c>
      <c r="S253">
        <f ca="1">G253-O253</f>
        <v>3.8277340224939643E-4</v>
      </c>
    </row>
    <row r="254" spans="1:19">
      <c r="A254" s="112" t="s">
        <v>0</v>
      </c>
      <c r="B254" s="107" t="s">
        <v>83</v>
      </c>
      <c r="C254" s="107">
        <v>57853.5726</v>
      </c>
      <c r="D254" s="107">
        <v>1.1999999999999999E-3</v>
      </c>
      <c r="E254" s="30">
        <f>+(C254-C$7)/C$8</f>
        <v>33887.095096029741</v>
      </c>
      <c r="F254">
        <f>ROUND(2*E254,0)/2</f>
        <v>33887</v>
      </c>
      <c r="G254">
        <f>+C254-(C$7+F254*C$8)</f>
        <v>5.5999510004767217E-2</v>
      </c>
      <c r="K254">
        <f>G254</f>
        <v>5.5999510004767217E-2</v>
      </c>
      <c r="O254">
        <f ca="1">+C$11+C$12*F254</f>
        <v>5.5436736701652452E-2</v>
      </c>
      <c r="Q254" s="2">
        <f>+C254-15018.5</f>
        <v>42835.0726</v>
      </c>
      <c r="S254">
        <f ca="1">G254-O254</f>
        <v>5.6277330311476498E-4</v>
      </c>
    </row>
    <row r="255" spans="1:19">
      <c r="A255" s="112" t="s">
        <v>0</v>
      </c>
      <c r="B255" s="107" t="s">
        <v>83</v>
      </c>
      <c r="C255" s="107">
        <v>57874.4784</v>
      </c>
      <c r="D255" s="107">
        <v>5.9999999999999995E-4</v>
      </c>
      <c r="E255" s="30">
        <f>+(C255-C$7)/C$8</f>
        <v>33922.596452713842</v>
      </c>
      <c r="F255">
        <f>ROUND(2*E255,0)/2</f>
        <v>33922.5</v>
      </c>
      <c r="G255">
        <f>+C255-(C$7+F255*C$8)</f>
        <v>5.6798425001034047E-2</v>
      </c>
      <c r="K255">
        <f>G255</f>
        <v>5.6798425001034047E-2</v>
      </c>
      <c r="O255">
        <f ca="1">+C$11+C$12*F255</f>
        <v>5.5529887123431619E-2</v>
      </c>
      <c r="Q255" s="2">
        <f>+C255-15018.5</f>
        <v>42855.9784</v>
      </c>
      <c r="S255">
        <f ca="1">G255-O255</f>
        <v>1.2685378776024284E-3</v>
      </c>
    </row>
    <row r="256" spans="1:19">
      <c r="A256" s="101" t="s">
        <v>1047</v>
      </c>
      <c r="B256" s="102" t="s">
        <v>83</v>
      </c>
      <c r="C256" s="103">
        <v>57881.837099999997</v>
      </c>
      <c r="D256" s="103">
        <v>1E-4</v>
      </c>
      <c r="E256" s="30">
        <f>+(C256-C$7)/C$8</f>
        <v>33935.092689807432</v>
      </c>
      <c r="F256">
        <f>ROUND(2*E256,0)/2</f>
        <v>33935</v>
      </c>
      <c r="G256">
        <f>+C256-(C$7+F256*C$8)</f>
        <v>5.4582549993938301E-2</v>
      </c>
      <c r="K256">
        <f>G256</f>
        <v>5.4582549993938301E-2</v>
      </c>
      <c r="O256">
        <f ca="1">+C$11+C$12*F256</f>
        <v>5.5562686567720058E-2</v>
      </c>
      <c r="Q256" s="2">
        <f>+C256-15018.5</f>
        <v>42863.337099999997</v>
      </c>
      <c r="S256">
        <f ca="1">G256-O256</f>
        <v>-9.8013657378175773E-4</v>
      </c>
    </row>
    <row r="257" spans="1:19">
      <c r="A257" s="101" t="s">
        <v>1048</v>
      </c>
      <c r="B257" s="104" t="s">
        <v>83</v>
      </c>
      <c r="C257" s="101">
        <v>57940.725100000003</v>
      </c>
      <c r="D257" s="101">
        <v>5.0000000000000001E-4</v>
      </c>
      <c r="E257" s="30">
        <f>+(C257-C$7)/C$8</f>
        <v>34035.093832667939</v>
      </c>
      <c r="F257">
        <f>ROUND(2*E257,0)/2</f>
        <v>34035</v>
      </c>
      <c r="G257">
        <f>+C257-(C$7+F257*C$8)</f>
        <v>5.5255550003494136E-2</v>
      </c>
      <c r="K257">
        <f>G257</f>
        <v>5.5255550003494136E-2</v>
      </c>
      <c r="O257">
        <f ca="1">+C$11+C$12*F257</f>
        <v>5.582508212202756E-2</v>
      </c>
      <c r="Q257" s="2">
        <f>+C257-15018.5</f>
        <v>42922.225100000003</v>
      </c>
      <c r="S257">
        <f ca="1">G257-O257</f>
        <v>-5.6953211853342373E-4</v>
      </c>
    </row>
    <row r="258" spans="1:19">
      <c r="A258" s="113" t="s">
        <v>1050</v>
      </c>
      <c r="B258" s="114" t="s">
        <v>83</v>
      </c>
      <c r="C258" s="115">
        <v>58238.697899999999</v>
      </c>
      <c r="D258" s="115">
        <v>1E-4</v>
      </c>
      <c r="E258" s="30">
        <f>+(C258-C$7)/C$8</f>
        <v>34541.098800426109</v>
      </c>
      <c r="F258">
        <f>ROUND(2*E258,0)/2</f>
        <v>34541</v>
      </c>
      <c r="G258">
        <f>+C258-(C$7+F258*C$8)</f>
        <v>5.8180929998343345E-2</v>
      </c>
      <c r="K258">
        <f>G258</f>
        <v>5.8180929998343345E-2</v>
      </c>
      <c r="O258">
        <f ca="1">+C$11+C$12*F258</f>
        <v>5.7152803626823546E-2</v>
      </c>
      <c r="Q258" s="2">
        <f>+C258-15018.5</f>
        <v>43220.197899999999</v>
      </c>
      <c r="S258">
        <f ca="1">G258-O258</f>
        <v>1.0281263715197983E-3</v>
      </c>
    </row>
    <row r="259" spans="1:19">
      <c r="A259" s="113" t="s">
        <v>1051</v>
      </c>
      <c r="B259" s="114" t="s">
        <v>83</v>
      </c>
      <c r="C259" s="115">
        <v>58593.789400000001</v>
      </c>
      <c r="D259" s="115">
        <v>1E-4</v>
      </c>
      <c r="E259" s="30">
        <f>+(C259-C$7)/C$8</f>
        <v>35144.100359658034</v>
      </c>
      <c r="F259">
        <f>ROUND(2*E259,0)/2</f>
        <v>35144</v>
      </c>
      <c r="G259">
        <f>+C259-(C$7+F259*C$8)</f>
        <v>5.9099120000610128E-2</v>
      </c>
      <c r="K259">
        <f>G259</f>
        <v>5.9099120000610128E-2</v>
      </c>
      <c r="O259">
        <f ca="1">+C$11+C$12*F259</f>
        <v>5.8735048819297815E-2</v>
      </c>
      <c r="Q259" s="2">
        <f>+C259-15018.5</f>
        <v>43575.289400000001</v>
      </c>
      <c r="S259">
        <f ca="1">G259-O259</f>
        <v>3.6407118131231292E-4</v>
      </c>
    </row>
    <row r="260" spans="1:19">
      <c r="A260" s="116" t="s">
        <v>1052</v>
      </c>
      <c r="B260" s="117" t="s">
        <v>83</v>
      </c>
      <c r="C260" s="111">
        <v>58970.669300000001</v>
      </c>
      <c r="D260" s="111">
        <v>1E-4</v>
      </c>
      <c r="E260" s="30">
        <f>+(C260-C$7)/C$8</f>
        <v>35784.102070043016</v>
      </c>
      <c r="F260">
        <f>ROUND(2*E260,0)/2</f>
        <v>35784</v>
      </c>
      <c r="G260">
        <f>+C260-(C$7+F260*C$8)</f>
        <v>6.0106320001068525E-2</v>
      </c>
      <c r="K260">
        <f>G260</f>
        <v>6.0106320001068525E-2</v>
      </c>
      <c r="O260">
        <f ca="1">+C$11+C$12*F260</f>
        <v>6.0414380366865854E-2</v>
      </c>
      <c r="Q260" s="2">
        <f>+C260-15018.5</f>
        <v>43952.169300000001</v>
      </c>
      <c r="S260">
        <f ca="1">G260-O260</f>
        <v>-3.0806036579732882E-4</v>
      </c>
    </row>
    <row r="261" spans="1:19" ht="12" customHeight="1">
      <c r="A261" s="48" t="s">
        <v>1049</v>
      </c>
      <c r="B261" s="33"/>
      <c r="C261" s="34">
        <v>58982.741699999999</v>
      </c>
      <c r="D261" s="34">
        <v>2.0000000000000001E-4</v>
      </c>
      <c r="E261" s="30">
        <f>+(C261-C$7)/C$8</f>
        <v>35804.602915666386</v>
      </c>
      <c r="F261">
        <f>ROUND(2*E261,0)/2</f>
        <v>35804.5</v>
      </c>
      <c r="G261">
        <f>+C261-(C$7+F261*C$8)</f>
        <v>6.0604284997680224E-2</v>
      </c>
      <c r="K261">
        <f>G261</f>
        <v>6.0604284997680224E-2</v>
      </c>
      <c r="O261">
        <f ca="1">+C$11+C$12*F261</f>
        <v>6.0468171455498897E-2</v>
      </c>
      <c r="Q261" s="2">
        <f>+C261-15018.5</f>
        <v>43964.241699999999</v>
      </c>
      <c r="S261">
        <f ca="1">G261-O261</f>
        <v>1.3611354218132782E-4</v>
      </c>
    </row>
    <row r="262" spans="1:19" ht="12" customHeight="1">
      <c r="A262" s="118" t="s">
        <v>1054</v>
      </c>
      <c r="B262" s="114" t="s">
        <v>83</v>
      </c>
      <c r="C262" s="115">
        <v>59371.694499999998</v>
      </c>
      <c r="D262" s="115">
        <v>1E-4</v>
      </c>
      <c r="E262" s="30">
        <f>+(C262-C$7)/C$8</f>
        <v>36465.106320753868</v>
      </c>
      <c r="F262">
        <f>ROUND(2*E262,0)/2</f>
        <v>36465</v>
      </c>
      <c r="G262">
        <f>+C262-(C$7+F262*C$8)</f>
        <v>6.2609449996671174E-2</v>
      </c>
      <c r="K262">
        <f>G262</f>
        <v>6.2609449996671174E-2</v>
      </c>
      <c r="O262">
        <f ca="1">+C$11+C$12*F262</f>
        <v>6.2201294091699978E-2</v>
      </c>
      <c r="Q262" s="2">
        <f>+C262-15018.5</f>
        <v>44353.194499999998</v>
      </c>
      <c r="S262">
        <f ca="1">G262-O262</f>
        <v>4.0815590497119553E-4</v>
      </c>
    </row>
    <row r="263" spans="1:19" ht="12" customHeight="1">
      <c r="A263" s="118" t="s">
        <v>1054</v>
      </c>
      <c r="B263" s="114" t="s">
        <v>83</v>
      </c>
      <c r="C263" s="115">
        <v>59376.405400000003</v>
      </c>
      <c r="D263" s="115">
        <v>1E-4</v>
      </c>
      <c r="E263" s="30">
        <f>+(C263-C$7)/C$8</f>
        <v>36473.10617444056</v>
      </c>
      <c r="F263">
        <f>ROUND(2*E263,0)/2</f>
        <v>36473</v>
      </c>
      <c r="G263">
        <f>+C263-(C$7+F263*C$8)</f>
        <v>6.2523290005628951E-2</v>
      </c>
      <c r="K263">
        <f>G263</f>
        <v>6.2523290005628951E-2</v>
      </c>
      <c r="O263">
        <f ca="1">+C$11+C$12*F263</f>
        <v>6.2222285736044582E-2</v>
      </c>
      <c r="Q263" s="2">
        <f>+C263-15018.5</f>
        <v>44357.905400000003</v>
      </c>
      <c r="S263">
        <f ca="1">G263-O263</f>
        <v>3.0100426958436927E-4</v>
      </c>
    </row>
    <row r="264" spans="1:19" ht="12" customHeight="1">
      <c r="A264" s="119" t="s">
        <v>1056</v>
      </c>
      <c r="B264" s="120" t="s">
        <v>83</v>
      </c>
      <c r="C264" s="121">
        <v>59383.472000000002</v>
      </c>
      <c r="D264" s="119">
        <v>8.9999999999999998E-4</v>
      </c>
      <c r="E264" s="30">
        <f>+(C264-C$7)/C$8</f>
        <v>36485.106379510151</v>
      </c>
      <c r="F264">
        <f>ROUND(2*E264,0)/2</f>
        <v>36485</v>
      </c>
      <c r="G264">
        <f>+C264-(C$7+F264*C$8)</f>
        <v>6.264404999819817E-2</v>
      </c>
      <c r="K264">
        <f>G264</f>
        <v>6.264404999819817E-2</v>
      </c>
      <c r="O264">
        <f ca="1">+C$11+C$12*F264</f>
        <v>6.2253773202561473E-2</v>
      </c>
      <c r="Q264" s="2">
        <f>+C264-15018.5</f>
        <v>44364.972000000002</v>
      </c>
      <c r="S264">
        <f ca="1">G264-O264</f>
        <v>3.9027679563669732E-4</v>
      </c>
    </row>
    <row r="265" spans="1:19" ht="12" customHeight="1">
      <c r="A265" s="119" t="s">
        <v>1057</v>
      </c>
      <c r="B265" s="120" t="s">
        <v>83</v>
      </c>
      <c r="C265" s="121">
        <v>59712.652000000002</v>
      </c>
      <c r="D265" s="119">
        <v>1E-4</v>
      </c>
      <c r="E265" s="30">
        <f>+(C265-C$7)/C$8</f>
        <v>37044.106111320019</v>
      </c>
      <c r="F265">
        <f>ROUND(2*E265,0)/2</f>
        <v>37044</v>
      </c>
      <c r="G265">
        <f>+C265-(C$7+F265*C$8)</f>
        <v>6.2486120004905388E-2</v>
      </c>
      <c r="K265">
        <f>G265</f>
        <v>6.2486120004905388E-2</v>
      </c>
      <c r="O265">
        <f ca="1">+C$11+C$12*F265</f>
        <v>6.372056435114043E-2</v>
      </c>
      <c r="Q265" s="2">
        <f>+C265-15018.5</f>
        <v>44694.152000000002</v>
      </c>
      <c r="S265">
        <f ca="1">G265-O265</f>
        <v>-1.2344443462350418E-3</v>
      </c>
    </row>
    <row r="266" spans="1:19" ht="12" customHeight="1">
      <c r="A266" s="119" t="s">
        <v>1057</v>
      </c>
      <c r="B266" s="120" t="s">
        <v>83</v>
      </c>
      <c r="C266" s="121">
        <v>59784.494599999998</v>
      </c>
      <c r="D266" s="119">
        <v>1E-4</v>
      </c>
      <c r="E266" s="30">
        <f>+(C266-C$7)/C$8</f>
        <v>37166.106215009553</v>
      </c>
      <c r="F266">
        <f>ROUND(2*E266,0)/2</f>
        <v>37166</v>
      </c>
      <c r="G266">
        <f>+C266-(C$7+F266*C$8)</f>
        <v>6.2547179993998725E-2</v>
      </c>
      <c r="K266">
        <f>G266</f>
        <v>6.2547179993998725E-2</v>
      </c>
      <c r="O266">
        <f ca="1">+C$11+C$12*F266</f>
        <v>6.404068692739559E-2</v>
      </c>
      <c r="Q266" s="2">
        <f>+C266-15018.5</f>
        <v>44765.994599999998</v>
      </c>
      <c r="S266">
        <f ca="1">G266-O266</f>
        <v>-1.4935069333968654E-3</v>
      </c>
    </row>
    <row r="267" spans="1:19" ht="12" customHeight="1">
      <c r="A267" s="32"/>
      <c r="B267" s="33"/>
      <c r="C267" s="34"/>
      <c r="D267" s="34"/>
    </row>
    <row r="268" spans="1:19" ht="12" customHeight="1">
      <c r="A268" s="32"/>
      <c r="B268" s="33"/>
      <c r="C268" s="34"/>
      <c r="D268" s="34"/>
    </row>
    <row r="269" spans="1:19" ht="12" customHeight="1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7:D260" name="Range1"/>
  </protectedRanges>
  <sortState xmlns:xlrd2="http://schemas.microsoft.com/office/spreadsheetml/2017/richdata2" ref="A21:S266">
    <sortCondition ref="C21:C266"/>
  </sortState>
  <phoneticPr fontId="8" type="noConversion"/>
  <hyperlinks>
    <hyperlink ref="H1487" r:id="rId1" display="http://vsolj.cetus-net.org/bulletin.html"/>
    <hyperlink ref="H65014" r:id="rId2" display="http://vsolj.cetus-net.org/bulletin.html"/>
    <hyperlink ref="H65007" r:id="rId3" display="https://www.aavso.org/ejaavso"/>
    <hyperlink ref="AP1158" r:id="rId4" display="http://cdsbib.u-strasbg.fr/cgi-bin/cdsbib?1990RMxAA..21..381G"/>
    <hyperlink ref="AP1162" r:id="rId5" display="http://cdsbib.u-strasbg.fr/cgi-bin/cdsbib?1990RMxAA..21..381G"/>
    <hyperlink ref="AP1161" r:id="rId6" display="http://cdsbib.u-strasbg.fr/cgi-bin/cdsbib?1990RMxAA..21..381G"/>
    <hyperlink ref="AP1142" r:id="rId7" display="http://cdsbib.u-strasbg.fr/cgi-bin/cdsbib?1990RMxAA..21..381G"/>
    <hyperlink ref="I65014" r:id="rId8" display="http://vsolj.cetus-net.org/bulletin.html"/>
    <hyperlink ref="AQ1298" r:id="rId9" display="http://cdsbib.u-strasbg.fr/cgi-bin/cdsbib?1990RMxAA..21..381G"/>
    <hyperlink ref="AQ56064" r:id="rId10" display="http://cdsbib.u-strasbg.fr/cgi-bin/cdsbib?1990RMxAA..21..381G"/>
    <hyperlink ref="AQ1299" r:id="rId11" display="http://cdsbib.u-strasbg.fr/cgi-bin/cdsbib?1990RMxAA..21..381G"/>
    <hyperlink ref="H65011" r:id="rId12" display="https://www.aavso.org/ejaavso"/>
    <hyperlink ref="H2184" r:id="rId13" display="http://vsolj.cetus-net.org/bulletin.html"/>
    <hyperlink ref="AP3428" r:id="rId14" display="http://cdsbib.u-strasbg.fr/cgi-bin/cdsbib?1990RMxAA..21..381G"/>
    <hyperlink ref="AP3431" r:id="rId15" display="http://cdsbib.u-strasbg.fr/cgi-bin/cdsbib?1990RMxAA..21..381G"/>
    <hyperlink ref="AP3429" r:id="rId16" display="http://cdsbib.u-strasbg.fr/cgi-bin/cdsbib?1990RMxAA..21..381G"/>
    <hyperlink ref="AP3413" r:id="rId17" display="http://cdsbib.u-strasbg.fr/cgi-bin/cdsbib?1990RMxAA..21..381G"/>
    <hyperlink ref="I2184" r:id="rId18" display="http://vsolj.cetus-net.org/bulletin.html"/>
    <hyperlink ref="AQ3642" r:id="rId19" display="http://cdsbib.u-strasbg.fr/cgi-bin/cdsbib?1990RMxAA..21..381G"/>
    <hyperlink ref="AQ343" r:id="rId20" display="http://cdsbib.u-strasbg.fr/cgi-bin/cdsbib?1990RMxAA..21..381G"/>
    <hyperlink ref="AQ3646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92"/>
  <sheetViews>
    <sheetView workbookViewId="0">
      <pane xSplit="14" ySplit="21" topLeftCell="O247" activePane="bottomRight" state="frozen"/>
      <selection pane="topRight" activeCell="O1" sqref="O1"/>
      <selection pane="bottomLeft" activeCell="A22" sqref="A22"/>
      <selection pane="bottomRight" activeCell="C18" sqref="C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T1">
        <v>0.58887509000000005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T2">
        <v>0.58887681999999997</v>
      </c>
      <c r="U2" s="80">
        <v>1.2400000000000001E-10</v>
      </c>
      <c r="V2">
        <v>-34000</v>
      </c>
      <c r="W2">
        <f>+S$3+T$3*V2+U$3*V2^2</f>
        <v>8.5223999999517991E-2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T3">
        <f>T2-T1</f>
        <v>1.7299999999220717E-6</v>
      </c>
      <c r="U3">
        <f>U2-U1</f>
        <v>1.2400000000000001E-10</v>
      </c>
      <c r="V3">
        <v>-32000</v>
      </c>
      <c r="W3">
        <f t="shared" ref="W3:W26" si="0">+S$3+T$3*V3+U$3*V3^2</f>
        <v>7.2315999999362141E-2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6.0399999999206283E-2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4.9475999999050432E-2</v>
      </c>
    </row>
    <row r="6" spans="1:23">
      <c r="A6" s="7" t="s">
        <v>3</v>
      </c>
      <c r="V6">
        <v>-26000</v>
      </c>
      <c r="W6">
        <f t="shared" si="0"/>
        <v>3.9543999998894575E-2</v>
      </c>
    </row>
    <row r="7" spans="1:23">
      <c r="A7" t="s">
        <v>4</v>
      </c>
      <c r="C7">
        <v>51273.471100000002</v>
      </c>
      <c r="D7" s="79" t="s">
        <v>863</v>
      </c>
      <c r="V7">
        <v>-24000</v>
      </c>
      <c r="W7">
        <f t="shared" si="0"/>
        <v>3.060399999873871E-2</v>
      </c>
    </row>
    <row r="8" spans="1:23">
      <c r="A8" t="s">
        <v>5</v>
      </c>
      <c r="C8">
        <v>0.58887509000000005</v>
      </c>
      <c r="D8" s="79" t="s">
        <v>863</v>
      </c>
      <c r="V8">
        <v>-22000</v>
      </c>
      <c r="W8">
        <f t="shared" si="0"/>
        <v>2.2655999998582858E-2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1.5699999998427E-2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9.7359999982711415E-3</v>
      </c>
    </row>
    <row r="11" spans="1:23">
      <c r="A11" s="12" t="s">
        <v>18</v>
      </c>
      <c r="B11" s="12"/>
      <c r="C11" s="26">
        <f ca="1">INTERCEPT(INDIRECT($D$9):G976,INDIRECT($C$9):F976)</f>
        <v>-3.3888020663739808E-3</v>
      </c>
      <c r="D11" s="5"/>
      <c r="E11" s="12"/>
      <c r="V11">
        <v>-16000</v>
      </c>
      <c r="W11">
        <f t="shared" si="0"/>
        <v>4.7639999981152828E-3</v>
      </c>
    </row>
    <row r="12" spans="1:23">
      <c r="A12" s="12" t="s">
        <v>19</v>
      </c>
      <c r="B12" s="12"/>
      <c r="C12" s="26">
        <f ca="1">SLOPE(INDIRECT($D$9):G976,INDIRECT($C$9):F976)</f>
        <v>1.2428416609541874E-6</v>
      </c>
      <c r="D12" s="5"/>
      <c r="E12" s="12"/>
      <c r="V12">
        <v>-14000</v>
      </c>
      <c r="W12">
        <f t="shared" si="0"/>
        <v>7.839999979594274E-4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-2.2040000021964316E-3</v>
      </c>
    </row>
    <row r="14" spans="1:23">
      <c r="A14" s="12"/>
      <c r="B14" s="12"/>
      <c r="C14" s="12"/>
      <c r="V14">
        <v>-10000</v>
      </c>
      <c r="W14">
        <f t="shared" si="0"/>
        <v>-4.2000000023522874E-3</v>
      </c>
    </row>
    <row r="15" spans="1:23">
      <c r="A15" s="16" t="s">
        <v>20</v>
      </c>
      <c r="B15" s="12"/>
      <c r="C15" s="17">
        <f ca="1">(C7+C11)+(C8+C12)*INT(MAX(F21:F3517))</f>
        <v>59784.497349758458</v>
      </c>
      <c r="E15" s="18" t="s">
        <v>111</v>
      </c>
      <c r="F15" s="15">
        <v>1</v>
      </c>
      <c r="V15">
        <v>-8000</v>
      </c>
      <c r="W15">
        <f t="shared" si="0"/>
        <v>-5.204000002508145E-3</v>
      </c>
    </row>
    <row r="16" spans="1:23">
      <c r="A16" s="20" t="s">
        <v>6</v>
      </c>
      <c r="B16" s="12"/>
      <c r="C16" s="21">
        <f ca="1">+C8+C12</f>
        <v>0.58887633284166097</v>
      </c>
      <c r="E16" s="18" t="s">
        <v>100</v>
      </c>
      <c r="F16" s="19">
        <f ca="1">NOW()+15018.5+$C$5/24</f>
        <v>59955.86362280092</v>
      </c>
      <c r="V16">
        <v>-6000</v>
      </c>
      <c r="W16">
        <f t="shared" si="0"/>
        <v>-5.216000002664002E-3</v>
      </c>
    </row>
    <row r="17" spans="1:23" ht="13.5" thickBot="1">
      <c r="A17" s="18" t="s">
        <v>95</v>
      </c>
      <c r="B17" s="12"/>
      <c r="C17" s="12">
        <f>COUNT(C21:C2175)</f>
        <v>245</v>
      </c>
      <c r="E17" s="18" t="s">
        <v>112</v>
      </c>
      <c r="F17" s="19">
        <f ca="1">ROUND(2*(F16-$C$7)/$C$8,0)/2+F15</f>
        <v>14745</v>
      </c>
      <c r="V17">
        <v>-4000</v>
      </c>
      <c r="W17">
        <f t="shared" si="0"/>
        <v>-4.2360000028198591E-3</v>
      </c>
    </row>
    <row r="18" spans="1:23" ht="14.25" thickTop="1" thickBot="1">
      <c r="A18" s="20" t="s">
        <v>7</v>
      </c>
      <c r="B18" s="12"/>
      <c r="C18" s="23">
        <f ca="1">+C15</f>
        <v>59784.497349758458</v>
      </c>
      <c r="D18" s="24">
        <f ca="1">+C16</f>
        <v>0.58887633284166097</v>
      </c>
      <c r="E18" s="18" t="s">
        <v>101</v>
      </c>
      <c r="F18" s="10">
        <f ca="1">ROUND(2*(F16-$C$15)/$C$16,0)/2+F15</f>
        <v>292</v>
      </c>
      <c r="V18">
        <v>-2000</v>
      </c>
      <c r="W18">
        <f t="shared" si="0"/>
        <v>-2.2640000029757155E-3</v>
      </c>
    </row>
    <row r="19" spans="1:23" ht="13.5" thickTop="1">
      <c r="E19" s="18" t="s">
        <v>102</v>
      </c>
      <c r="F19" s="22">
        <f ca="1">+$C$15+$C$16*F18-15018.5-$C$5/24</f>
        <v>44938.345072281561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51" t="s">
        <v>135</v>
      </c>
      <c r="U20" s="52" t="s">
        <v>134</v>
      </c>
      <c r="V20">
        <v>2000</v>
      </c>
      <c r="W20">
        <f t="shared" si="0"/>
        <v>4.6559999967125711E-3</v>
      </c>
    </row>
    <row r="21" spans="1:23">
      <c r="A21" s="70" t="s">
        <v>153</v>
      </c>
      <c r="B21" s="71" t="s">
        <v>83</v>
      </c>
      <c r="C21" s="72">
        <v>32061.453000000001</v>
      </c>
      <c r="D21" s="72" t="s">
        <v>147</v>
      </c>
      <c r="E21" s="30">
        <f>+(C21-C$7)/C$8</f>
        <v>-32624.946149445717</v>
      </c>
      <c r="F21">
        <f>ROUND(2*E21,0)/2</f>
        <v>-32625</v>
      </c>
      <c r="G21">
        <f>+C21-(C$7+F21*C$8)</f>
        <v>3.1711250001535518E-2</v>
      </c>
      <c r="I21">
        <f>G21</f>
        <v>3.1711250001535518E-2</v>
      </c>
      <c r="Q21" s="2">
        <f>+C21-15018.5</f>
        <v>17042.953000000001</v>
      </c>
      <c r="V21">
        <v>4000</v>
      </c>
      <c r="W21">
        <f t="shared" si="0"/>
        <v>9.6039999965567141E-3</v>
      </c>
    </row>
    <row r="22" spans="1:23">
      <c r="A22" s="70" t="s">
        <v>158</v>
      </c>
      <c r="B22" s="71" t="s">
        <v>83</v>
      </c>
      <c r="C22" s="72">
        <v>34092.480000000003</v>
      </c>
      <c r="D22" s="72" t="s">
        <v>147</v>
      </c>
      <c r="E22" s="30">
        <f>+(C22-C$7)/C$8</f>
        <v>-29175.951558759258</v>
      </c>
      <c r="F22">
        <f>ROUND(2*E22,0)/2</f>
        <v>-29176</v>
      </c>
      <c r="G22">
        <f>+C22-(C$7+F22*C$8)</f>
        <v>2.8525840003567282E-2</v>
      </c>
      <c r="I22">
        <f>G22</f>
        <v>2.8525840003567282E-2</v>
      </c>
      <c r="Q22" s="2">
        <f>+C22-15018.5</f>
        <v>19073.980000000003</v>
      </c>
      <c r="V22">
        <v>6000</v>
      </c>
      <c r="W22">
        <f t="shared" si="0"/>
        <v>1.5543999996400857E-2</v>
      </c>
    </row>
    <row r="23" spans="1:23">
      <c r="A23" s="70" t="s">
        <v>158</v>
      </c>
      <c r="B23" s="71" t="s">
        <v>83</v>
      </c>
      <c r="C23" s="72">
        <v>34926.328999999998</v>
      </c>
      <c r="D23" s="72" t="s">
        <v>147</v>
      </c>
      <c r="E23" s="30">
        <f>+(C23-C$7)/C$8</f>
        <v>-27759.948378865887</v>
      </c>
      <c r="F23">
        <f>ROUND(2*E23,0)/2</f>
        <v>-27760</v>
      </c>
      <c r="G23">
        <f>+C23-(C$7+F23*C$8)</f>
        <v>3.039839999837568E-2</v>
      </c>
      <c r="I23">
        <f>G23</f>
        <v>3.039839999837568E-2</v>
      </c>
      <c r="Q23" s="2">
        <f>+C23-15018.5</f>
        <v>19907.828999999998</v>
      </c>
      <c r="V23">
        <v>8000</v>
      </c>
      <c r="W23">
        <f t="shared" si="0"/>
        <v>2.2475999996245E-2</v>
      </c>
    </row>
    <row r="24" spans="1:23">
      <c r="A24" s="70" t="s">
        <v>153</v>
      </c>
      <c r="B24" s="71" t="s">
        <v>83</v>
      </c>
      <c r="C24" s="72">
        <v>35957.438000000002</v>
      </c>
      <c r="D24" s="72" t="s">
        <v>147</v>
      </c>
      <c r="E24" s="30">
        <f>+(C24-C$7)/C$8</f>
        <v>-26008.967538429923</v>
      </c>
      <c r="F24">
        <f>ROUND(2*E24,0)/2</f>
        <v>-26009</v>
      </c>
      <c r="G24">
        <f>+C24-(C$7+F24*C$8)</f>
        <v>1.9115809998766053E-2</v>
      </c>
      <c r="I24">
        <f>G24</f>
        <v>1.9115809998766053E-2</v>
      </c>
      <c r="Q24" s="2">
        <f>+C24-15018.5</f>
        <v>20938.938000000002</v>
      </c>
      <c r="V24">
        <v>10000</v>
      </c>
      <c r="W24">
        <f t="shared" si="0"/>
        <v>3.0399999996089146E-2</v>
      </c>
    </row>
    <row r="25" spans="1:23">
      <c r="A25" s="70" t="s">
        <v>158</v>
      </c>
      <c r="B25" s="71" t="s">
        <v>83</v>
      </c>
      <c r="C25" s="72">
        <v>36037.535000000003</v>
      </c>
      <c r="D25" s="72" t="s">
        <v>147</v>
      </c>
      <c r="E25" s="30">
        <f>+(C25-C$7)/C$8</f>
        <v>-25872.950577685326</v>
      </c>
      <c r="F25">
        <f>ROUND(2*E25,0)/2</f>
        <v>-25873</v>
      </c>
      <c r="G25">
        <f>+C25-(C$7+F25*C$8)</f>
        <v>2.9103570006554946E-2</v>
      </c>
      <c r="I25">
        <f>G25</f>
        <v>2.9103570006554946E-2</v>
      </c>
      <c r="Q25" s="2">
        <f>+C25-15018.5</f>
        <v>21019.035000000003</v>
      </c>
      <c r="V25">
        <v>12000</v>
      </c>
      <c r="W25">
        <f t="shared" si="0"/>
        <v>3.9315999995933285E-2</v>
      </c>
    </row>
    <row r="26" spans="1:23">
      <c r="A26" s="70" t="s">
        <v>158</v>
      </c>
      <c r="B26" s="71" t="s">
        <v>83</v>
      </c>
      <c r="C26" s="72">
        <v>37080.42</v>
      </c>
      <c r="D26" s="72" t="s">
        <v>147</v>
      </c>
      <c r="E26" s="30">
        <f>+(C26-C$7)/C$8</f>
        <v>-24101.972287535551</v>
      </c>
      <c r="F26">
        <f>ROUND(2*E26,0)/2</f>
        <v>-24102</v>
      </c>
      <c r="G26">
        <f>+C26-(C$7+F26*C$8)</f>
        <v>1.6319179994752631E-2</v>
      </c>
      <c r="I26">
        <f>G26</f>
        <v>1.6319179994752631E-2</v>
      </c>
      <c r="Q26" s="2">
        <f>+C26-15018.5</f>
        <v>22061.919999999998</v>
      </c>
      <c r="V26">
        <v>14000</v>
      </c>
      <c r="W26">
        <f t="shared" si="0"/>
        <v>4.9223999995777437E-2</v>
      </c>
    </row>
    <row r="27" spans="1:23">
      <c r="A27" s="70" t="s">
        <v>158</v>
      </c>
      <c r="B27" s="71" t="s">
        <v>83</v>
      </c>
      <c r="C27" s="72">
        <v>37191.72</v>
      </c>
      <c r="D27" s="72" t="s">
        <v>147</v>
      </c>
      <c r="E27" s="30">
        <f>+(C27-C$7)/C$8</f>
        <v>-23912.967858769505</v>
      </c>
      <c r="F27">
        <f>ROUND(2*E27,0)/2</f>
        <v>-23913</v>
      </c>
      <c r="G27">
        <f>+C27-(C$7+F27*C$8)</f>
        <v>1.8927170000097249E-2</v>
      </c>
      <c r="I27">
        <f>G27</f>
        <v>1.8927170000097249E-2</v>
      </c>
      <c r="Q27" s="2">
        <f>+C27-15018.5</f>
        <v>22173.22</v>
      </c>
    </row>
    <row r="28" spans="1:23">
      <c r="A28" s="70" t="s">
        <v>153</v>
      </c>
      <c r="B28" s="71" t="s">
        <v>83</v>
      </c>
      <c r="C28" s="72">
        <v>37202.32</v>
      </c>
      <c r="D28" s="72" t="s">
        <v>147</v>
      </c>
      <c r="E28" s="30">
        <f>+(C28-C$7)/C$8</f>
        <v>-23894.967436982268</v>
      </c>
      <c r="F28">
        <f>ROUND(2*E28,0)/2</f>
        <v>-23895</v>
      </c>
      <c r="G28">
        <f>+C28-(C$7+F28*C$8)</f>
        <v>1.9175549998180941E-2</v>
      </c>
      <c r="I28">
        <f>G28</f>
        <v>1.9175549998180941E-2</v>
      </c>
      <c r="Q28" s="2">
        <f>+C28-15018.5</f>
        <v>22183.82</v>
      </c>
    </row>
    <row r="29" spans="1:23">
      <c r="A29" s="70" t="s">
        <v>158</v>
      </c>
      <c r="B29" s="71" t="s">
        <v>83</v>
      </c>
      <c r="C29" s="72">
        <v>37402.538</v>
      </c>
      <c r="D29" s="72" t="s">
        <v>147</v>
      </c>
      <c r="E29" s="30">
        <f>+(C29-C$7)/C$8</f>
        <v>-23554.966639869246</v>
      </c>
      <c r="F29">
        <f>ROUND(2*E29,0)/2</f>
        <v>-23555</v>
      </c>
      <c r="G29">
        <f>+C29-(C$7+F29*C$8)</f>
        <v>1.964494999992894E-2</v>
      </c>
      <c r="I29">
        <f>G29</f>
        <v>1.964494999992894E-2</v>
      </c>
      <c r="Q29" s="2">
        <f>+C29-15018.5</f>
        <v>22384.038</v>
      </c>
    </row>
    <row r="30" spans="1:23">
      <c r="A30" s="70" t="s">
        <v>158</v>
      </c>
      <c r="B30" s="71" t="s">
        <v>83</v>
      </c>
      <c r="C30" s="72">
        <v>37789.423999999999</v>
      </c>
      <c r="D30" s="72" t="s">
        <v>147</v>
      </c>
      <c r="E30" s="30">
        <f>+(C30-C$7)/C$8</f>
        <v>-22897.975018776906</v>
      </c>
      <c r="F30">
        <f>ROUND(2*E30,0)/2</f>
        <v>-22898</v>
      </c>
      <c r="G30">
        <f>+C30-(C$7+F30*C$8)</f>
        <v>1.4710819996253122E-2</v>
      </c>
      <c r="I30">
        <f>G30</f>
        <v>1.4710819996253122E-2</v>
      </c>
      <c r="Q30" s="2">
        <f>+C30-15018.5</f>
        <v>22770.923999999999</v>
      </c>
    </row>
    <row r="31" spans="1:23">
      <c r="A31" t="s">
        <v>14</v>
      </c>
      <c r="B31" s="5"/>
      <c r="C31" s="25">
        <v>37898.3681</v>
      </c>
      <c r="D31" s="25" t="s">
        <v>16</v>
      </c>
      <c r="E31">
        <f>+(C31-C$7)/C$8</f>
        <v>-22712.971268660731</v>
      </c>
      <c r="F31">
        <f>ROUND(2*E31,0)/2</f>
        <v>-22713</v>
      </c>
      <c r="H31" s="10">
        <v>0</v>
      </c>
      <c r="Q31" s="2">
        <f>+C31-15018.5</f>
        <v>22879.8681</v>
      </c>
    </row>
    <row r="32" spans="1:23">
      <c r="A32" s="70" t="s">
        <v>158</v>
      </c>
      <c r="B32" s="71" t="s">
        <v>83</v>
      </c>
      <c r="C32" s="72">
        <v>37898.372000000003</v>
      </c>
      <c r="D32" s="72" t="s">
        <v>147</v>
      </c>
      <c r="E32" s="30">
        <f>+(C32-C$7)/C$8</f>
        <v>-22712.964645864031</v>
      </c>
      <c r="F32">
        <f>ROUND(2*E32,0)/2</f>
        <v>-22713</v>
      </c>
      <c r="G32">
        <f>+C32-(C$7+F32*C$8)</f>
        <v>2.0819170000322629E-2</v>
      </c>
      <c r="I32">
        <f>G32</f>
        <v>2.0819170000322629E-2</v>
      </c>
      <c r="Q32" s="2">
        <f>+C32-15018.5</f>
        <v>22879.872000000003</v>
      </c>
    </row>
    <row r="33" spans="1:33">
      <c r="A33" s="70" t="s">
        <v>158</v>
      </c>
      <c r="B33" s="71" t="s">
        <v>83</v>
      </c>
      <c r="C33" s="72">
        <v>38502.552000000003</v>
      </c>
      <c r="D33" s="72" t="s">
        <v>147</v>
      </c>
      <c r="E33" s="30">
        <f>+(C33-C$7)/C$8</f>
        <v>-21686.97456705122</v>
      </c>
      <c r="F33">
        <f>ROUND(2*E33,0)/2</f>
        <v>-21687</v>
      </c>
      <c r="G33">
        <f>+C33-(C$7+F33*C$8)</f>
        <v>1.4976830003433861E-2</v>
      </c>
      <c r="I33">
        <f>G33</f>
        <v>1.4976830003433861E-2</v>
      </c>
      <c r="Q33" s="2">
        <f>+C33-15018.5</f>
        <v>23484.052000000003</v>
      </c>
    </row>
    <row r="34" spans="1:33">
      <c r="A34" s="70" t="s">
        <v>158</v>
      </c>
      <c r="B34" s="71" t="s">
        <v>83</v>
      </c>
      <c r="C34" s="72">
        <v>38935.375999999997</v>
      </c>
      <c r="D34" s="72" t="s">
        <v>147</v>
      </c>
      <c r="E34" s="30">
        <f>+(C34-C$7)/C$8</f>
        <v>-20951.97319350018</v>
      </c>
      <c r="F34">
        <f>ROUND(2*E34,0)/2</f>
        <v>-20952</v>
      </c>
      <c r="G34">
        <f>+C34-(C$7+F34*C$8)</f>
        <v>1.5785679992404766E-2</v>
      </c>
      <c r="I34">
        <f>G34</f>
        <v>1.5785679992404766E-2</v>
      </c>
      <c r="Q34" s="2">
        <f>+C34-15018.5</f>
        <v>23916.875999999997</v>
      </c>
    </row>
    <row r="35" spans="1:33">
      <c r="A35" s="70" t="s">
        <v>158</v>
      </c>
      <c r="B35" s="71" t="s">
        <v>83</v>
      </c>
      <c r="C35" s="72">
        <v>40764.410000000003</v>
      </c>
      <c r="D35" s="72" t="s">
        <v>147</v>
      </c>
      <c r="E35" s="30">
        <f>+(C35-C$7)/C$8</f>
        <v>-17845.993621499591</v>
      </c>
      <c r="F35">
        <f>ROUND(2*E35,0)/2</f>
        <v>-17846</v>
      </c>
      <c r="G35">
        <f>+C35-(C$7+F35*C$8)</f>
        <v>3.7561400022241287E-3</v>
      </c>
      <c r="I35">
        <f>G35</f>
        <v>3.7561400022241287E-3</v>
      </c>
      <c r="Q35" s="2">
        <f>+C35-15018.5</f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>+(C36-C$7)/C$8</f>
        <v>-15407.490067205939</v>
      </c>
      <c r="F36">
        <f>ROUND(2*E36,0)/2</f>
        <v>-15407.5</v>
      </c>
      <c r="G36">
        <f>+C36-(C$7+F36*C$8)</f>
        <v>5.8491749950917438E-3</v>
      </c>
      <c r="I36">
        <f>G36</f>
        <v>5.8491749950917438E-3</v>
      </c>
      <c r="Q36" s="2">
        <f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>+(C37-C$7)/C$8</f>
        <v>-15405.506624503336</v>
      </c>
      <c r="F37">
        <f>ROUND(2*E37,0)/2</f>
        <v>-15405.5</v>
      </c>
      <c r="G37">
        <f>+C37-(C$7+F37*C$8)</f>
        <v>-3.9010050022625364E-3</v>
      </c>
      <c r="I37">
        <f>G37</f>
        <v>-3.9010050022625364E-3</v>
      </c>
      <c r="Q37" s="2">
        <f>+C37-15018.5</f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>+(C38-C$7)/C$8</f>
        <v>-15404.000362793413</v>
      </c>
      <c r="F38">
        <f>ROUND(2*E38,0)/2</f>
        <v>-15404</v>
      </c>
      <c r="G38">
        <f>+C38-(C$7+F38*C$8)</f>
        <v>-2.1363999985624105E-4</v>
      </c>
      <c r="I38">
        <f>G38</f>
        <v>-2.1363999985624105E-4</v>
      </c>
      <c r="Q38" s="2">
        <f>+C38-15018.5</f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>+(C39-C$7)/C$8</f>
        <v>-15386.986567898472</v>
      </c>
      <c r="F39">
        <f>ROUND(2*E39,0)/2</f>
        <v>-15387</v>
      </c>
      <c r="G39">
        <f>+C39-(C$7+F39*C$8)</f>
        <v>7.9098299975157715E-3</v>
      </c>
      <c r="I39">
        <f>G39</f>
        <v>7.9098299975157715E-3</v>
      </c>
      <c r="Q39" s="2">
        <f>+C39-15018.5</f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>+(C40-C$7)/C$8</f>
        <v>-15383.496863485943</v>
      </c>
      <c r="F40">
        <f>ROUND(2*E40,0)/2</f>
        <v>-15383.5</v>
      </c>
      <c r="G40">
        <f>+C40-(C$7+F40*C$8)</f>
        <v>1.8470149952918291E-3</v>
      </c>
      <c r="I40">
        <f>G40</f>
        <v>1.8470149952918291E-3</v>
      </c>
      <c r="Q40" s="2">
        <f>+C40-15018.5</f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>+(C41-C$7)/C$8</f>
        <v>-15381.993998082005</v>
      </c>
      <c r="F41">
        <f>ROUND(2*E41,0)/2</f>
        <v>-15382</v>
      </c>
      <c r="G41">
        <f>+C41-(C$7+F41*C$8)</f>
        <v>3.5343799972906709E-3</v>
      </c>
      <c r="I41">
        <f>G41</f>
        <v>3.5343799972906709E-3</v>
      </c>
      <c r="Q41" s="2">
        <f>+C41-15018.5</f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>+(C42-C$7)/C$8</f>
        <v>-15373.496440476027</v>
      </c>
      <c r="F42">
        <f>ROUND(2*E42,0)/2</f>
        <v>-15373.5</v>
      </c>
      <c r="G42">
        <f>+C42-(C$7+F42*C$8)</f>
        <v>2.0961150003131479E-3</v>
      </c>
      <c r="I42">
        <f>G42</f>
        <v>2.0961150003131479E-3</v>
      </c>
      <c r="Q42" s="2">
        <f>+C42-15018.5</f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>+(C43-C$7)/C$8</f>
        <v>-15371.50620516144</v>
      </c>
      <c r="F43">
        <f>ROUND(2*E43,0)/2</f>
        <v>-15371.5</v>
      </c>
      <c r="G43">
        <f>+C43-(C$7+F43*C$8)</f>
        <v>-3.6540650035021827E-3</v>
      </c>
      <c r="I43">
        <f>G43</f>
        <v>-3.6540650035021827E-3</v>
      </c>
      <c r="Q43" s="2">
        <f>+C43-15018.5</f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>+(C44-C$7)/C$8</f>
        <v>-15308.992098816745</v>
      </c>
      <c r="F44">
        <f>ROUND(2*E44,0)/2</f>
        <v>-15309</v>
      </c>
      <c r="G44">
        <f>+C44-(C$7+F44*C$8)</f>
        <v>4.6528099992428906E-3</v>
      </c>
      <c r="I44">
        <f>G44</f>
        <v>4.6528099992428906E-3</v>
      </c>
      <c r="Q44" s="2">
        <f>+C44-15018.5</f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>+(C45-C$7)/C$8</f>
        <v>-15257.994866109897</v>
      </c>
      <c r="F45">
        <f>ROUND(2*E45,0)/2</f>
        <v>-15258</v>
      </c>
      <c r="G45">
        <f>+C45-(C$7+F45*C$8)</f>
        <v>3.0232199933379889E-3</v>
      </c>
      <c r="I45">
        <f>G45</f>
        <v>3.0232199933379889E-3</v>
      </c>
      <c r="Q45" s="2">
        <f>+C45-15018.5</f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>+(C46-C$7)/C$8</f>
        <v>-15244.513229452443</v>
      </c>
      <c r="F46">
        <f>ROUND(2*E46,0)/2</f>
        <v>-15244.5</v>
      </c>
      <c r="G46">
        <f>+C46-(C$7+F46*C$8)</f>
        <v>-7.79049500124529E-3</v>
      </c>
      <c r="I46">
        <f>G46</f>
        <v>-7.79049500124529E-3</v>
      </c>
      <c r="Q46" s="2">
        <f>+C46-15018.5</f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>+(C47-C$7)/C$8</f>
        <v>-15244.489455310468</v>
      </c>
      <c r="F47">
        <f>ROUND(2*E47,0)/2</f>
        <v>-15244.5</v>
      </c>
      <c r="G47">
        <f>+C47-(C$7+F47*C$8)</f>
        <v>6.2095049943309277E-3</v>
      </c>
      <c r="I47">
        <f>G47</f>
        <v>6.2095049943309277E-3</v>
      </c>
      <c r="Q47" s="2">
        <f>+C47-15018.5</f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>+(C48-C$7)/C$8</f>
        <v>-15174.999336446717</v>
      </c>
      <c r="F48">
        <f>ROUND(2*E48,0)/2</f>
        <v>-15175</v>
      </c>
      <c r="G48">
        <f>+C48-(C$7+F48*C$8)</f>
        <v>3.9074999949662015E-4</v>
      </c>
      <c r="I48">
        <f>G48</f>
        <v>3.9074999949662015E-4</v>
      </c>
      <c r="Q48" s="2">
        <f>+C48-15018.5</f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>+(C49-C$7)/C$8</f>
        <v>-15060.504766808876</v>
      </c>
      <c r="F49">
        <f>ROUND(2*E49,0)/2</f>
        <v>-15060.5</v>
      </c>
      <c r="G49">
        <f>+C49-(C$7+F49*C$8)</f>
        <v>-2.8070550033589825E-3</v>
      </c>
      <c r="I49">
        <f>G49</f>
        <v>-2.8070550033589825E-3</v>
      </c>
      <c r="Q49" s="2">
        <f>+C49-15018.5</f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>+(C50-C$7)/C$8</f>
        <v>-15060.499672349872</v>
      </c>
      <c r="F50">
        <f>ROUND(2*E50,0)/2</f>
        <v>-15060.5</v>
      </c>
      <c r="G50">
        <f>+C50-(C$7+F50*C$8)</f>
        <v>1.9294500089017674E-4</v>
      </c>
      <c r="I50">
        <f>G50</f>
        <v>1.9294500089017674E-4</v>
      </c>
      <c r="Q50" s="2">
        <f>+C50-15018.5</f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>+(C51-C$7)/C$8</f>
        <v>-14973.988965979195</v>
      </c>
      <c r="F51">
        <f>ROUND(2*E51,0)/2</f>
        <v>-14974</v>
      </c>
      <c r="G51">
        <f>+C51-(C$7+F51*C$8)</f>
        <v>6.4976599969668314E-3</v>
      </c>
      <c r="I51">
        <f>G51</f>
        <v>6.4976599969668314E-3</v>
      </c>
      <c r="Q51" s="2">
        <f>+C51-15018.5</f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>+(C52-C$7)/C$8</f>
        <v>-14912.996404721422</v>
      </c>
      <c r="F52">
        <f>ROUND(2*E52,0)/2</f>
        <v>-14913</v>
      </c>
      <c r="G52">
        <f>+C52-(C$7+F52*C$8)</f>
        <v>2.1171699918340892E-3</v>
      </c>
      <c r="I52">
        <f>G52</f>
        <v>2.1171699918340892E-3</v>
      </c>
      <c r="Q52" s="2">
        <f>+C52-15018.5</f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>+(C53-C$7)/C$8</f>
        <v>-14909.494813237894</v>
      </c>
      <c r="F53">
        <f>ROUND(2*E53,0)/2</f>
        <v>-14909.5</v>
      </c>
      <c r="G53">
        <f>+C53-(C$7+F53*C$8)</f>
        <v>3.0543550019501708E-3</v>
      </c>
      <c r="I53">
        <f>G53</f>
        <v>3.0543550019501708E-3</v>
      </c>
      <c r="Q53" s="2">
        <f>+C53-15018.5</f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>+(C54-C$7)/C$8</f>
        <v>-14882.494180557042</v>
      </c>
      <c r="F54">
        <f>ROUND(2*E54,0)/2</f>
        <v>-14882.5</v>
      </c>
      <c r="G54">
        <f>+C54-(C$7+F54*C$8)</f>
        <v>3.4269249954377301E-3</v>
      </c>
      <c r="I54">
        <f>G54</f>
        <v>3.4269249954377301E-3</v>
      </c>
      <c r="Q54" s="2">
        <f>+C54-15018.5</f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>+(C55-C$7)/C$8</f>
        <v>-14870.488238855552</v>
      </c>
      <c r="F55">
        <f>ROUND(2*E55,0)/2</f>
        <v>-14870.5</v>
      </c>
      <c r="G55">
        <f>+C55-(C$7+F55*C$8)</f>
        <v>6.9258449948392808E-3</v>
      </c>
      <c r="I55">
        <f>G55</f>
        <v>6.9258449948392808E-3</v>
      </c>
      <c r="Q55" s="2">
        <f>+C55-15018.5</f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>+(C56-C$7)/C$8</f>
        <v>-14856.998111433108</v>
      </c>
      <c r="F56">
        <f>ROUND(2*E56,0)/2</f>
        <v>-14857</v>
      </c>
      <c r="G56">
        <f>+C56-(C$7+F56*C$8)</f>
        <v>1.1121299976366572E-3</v>
      </c>
      <c r="I56">
        <f>G56</f>
        <v>1.1121299976366572E-3</v>
      </c>
      <c r="Q56" s="2">
        <f>+C56-15018.5</f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>+(C57-C$7)/C$8</f>
        <v>-14782.488252304918</v>
      </c>
      <c r="F57">
        <f>ROUND(2*E57,0)/2</f>
        <v>-14782.5</v>
      </c>
      <c r="G57">
        <f>+C57-(C$7+F57*C$8)</f>
        <v>6.9179249985609204E-3</v>
      </c>
      <c r="I57">
        <f>G57</f>
        <v>6.9179249985609204E-3</v>
      </c>
      <c r="Q57" s="2">
        <f>+C57-15018.5</f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>+(C58-C$7)/C$8</f>
        <v>-14779.000246045396</v>
      </c>
      <c r="F58">
        <f>ROUND(2*E58,0)/2</f>
        <v>-14779</v>
      </c>
      <c r="G58">
        <f>+C58-(C$7+F58*C$8)</f>
        <v>-1.4489000750472769E-4</v>
      </c>
      <c r="I58">
        <f>G58</f>
        <v>-1.4489000750472769E-4</v>
      </c>
      <c r="Q58" s="2">
        <f>+C58-15018.5</f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>+(C59-C$7)/C$8</f>
        <v>-14717.995797716623</v>
      </c>
      <c r="F59">
        <f>ROUND(2*E59,0)/2</f>
        <v>-14718</v>
      </c>
      <c r="G59">
        <f>+C59-(C$7+F59*C$8)</f>
        <v>2.4746199997025542E-3</v>
      </c>
      <c r="I59">
        <f>G59</f>
        <v>2.4746199997025542E-3</v>
      </c>
      <c r="Q59" s="2">
        <f>+C59-15018.5</f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>+(C60-C$7)/C$8</f>
        <v>-14701.010871422674</v>
      </c>
      <c r="F60">
        <f>ROUND(2*E60,0)/2</f>
        <v>-14701</v>
      </c>
      <c r="G60">
        <f>+C60-(C$7+F60*C$8)</f>
        <v>-6.4019100027508102E-3</v>
      </c>
      <c r="I60">
        <f>G60</f>
        <v>-6.4019100027508102E-3</v>
      </c>
      <c r="Q60" s="2">
        <f>+C60-15018.5</f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>+(C61-C$7)/C$8</f>
        <v>-14692.48274706271</v>
      </c>
      <c r="F61">
        <f>ROUND(2*E61,0)/2</f>
        <v>-14692.5</v>
      </c>
      <c r="G61">
        <f>+C61-(C$7+F61*C$8)</f>
        <v>1.0159824996662792E-2</v>
      </c>
      <c r="I61">
        <f>G61</f>
        <v>1.0159824996662792E-2</v>
      </c>
      <c r="Q61" s="2">
        <f>+C61-15018.5</f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>+(C62-C$7)/C$8</f>
        <v>-14531.497842776818</v>
      </c>
      <c r="F62">
        <f>ROUND(2*E62,0)/2</f>
        <v>-14531.5</v>
      </c>
      <c r="G62">
        <f>+C62-(C$7+F62*C$8)</f>
        <v>1.2703349930234253E-3</v>
      </c>
      <c r="I62">
        <f>G62</f>
        <v>1.2703349930234253E-3</v>
      </c>
      <c r="Q62" s="2">
        <f>+C62-15018.5</f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>+(C63-C$7)/C$8</f>
        <v>-14422.006031873412</v>
      </c>
      <c r="F63">
        <f>ROUND(2*E63,0)/2</f>
        <v>-14422</v>
      </c>
      <c r="G63">
        <f>+C63-(C$7+F63*C$8)</f>
        <v>-3.5520199962775223E-3</v>
      </c>
      <c r="I63">
        <f>G63</f>
        <v>-3.5520199962775223E-3</v>
      </c>
      <c r="Q63" s="2">
        <f>+C63-15018.5</f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>+(C64-C$7)/C$8</f>
        <v>-14403.48767342154</v>
      </c>
      <c r="F64">
        <f>ROUND(2*E64,0)/2</f>
        <v>-14403.5</v>
      </c>
      <c r="G64">
        <f>+C64-(C$7+F64*C$8)</f>
        <v>7.2588149996590801E-3</v>
      </c>
      <c r="I64">
        <f>G64</f>
        <v>7.2588149996590801E-3</v>
      </c>
      <c r="Q64" s="2">
        <f>+C64-15018.5</f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>+(C65-C$7)/C$8</f>
        <v>-14326.990975284762</v>
      </c>
      <c r="F65">
        <f>ROUND(2*E65,0)/2</f>
        <v>-14327</v>
      </c>
      <c r="G65">
        <f>+C65-(C$7+F65*C$8)</f>
        <v>5.314429996360559E-3</v>
      </c>
      <c r="I65">
        <f>G65</f>
        <v>5.314429996360559E-3</v>
      </c>
      <c r="Q65" s="2">
        <f>+C65-15018.5</f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>+(C66-C$7)/C$8</f>
        <v>-14325.488109880822</v>
      </c>
      <c r="F66">
        <f>ROUND(2*E66,0)/2</f>
        <v>-14325.5</v>
      </c>
      <c r="G66">
        <f>+C66-(C$7+F66*C$8)</f>
        <v>7.0017949983594008E-3</v>
      </c>
      <c r="I66">
        <f>G66</f>
        <v>7.0017949983594008E-3</v>
      </c>
      <c r="Q66" s="2">
        <f>+C66-15018.5</f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>+(C67-C$7)/C$8</f>
        <v>-14320.498936370368</v>
      </c>
      <c r="F67">
        <f>ROUND(2*E67,0)/2</f>
        <v>-14320.5</v>
      </c>
      <c r="G67">
        <f>+C67-(C$7+F67*C$8)</f>
        <v>6.2634499772684649E-4</v>
      </c>
      <c r="I67">
        <f>G67</f>
        <v>6.2634499772684649E-4</v>
      </c>
      <c r="Q67" s="2">
        <f>+C67-15018.5</f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>+(C68-C$7)/C$8</f>
        <v>-14289.991617746984</v>
      </c>
      <c r="F68">
        <f>ROUND(2*E68,0)/2</f>
        <v>-14290</v>
      </c>
      <c r="G68">
        <f>+C68-(C$7+F68*C$8)</f>
        <v>4.9360999983036891E-3</v>
      </c>
      <c r="I68">
        <f>G68</f>
        <v>4.9360999983036891E-3</v>
      </c>
      <c r="Q68" s="2">
        <f>+C68-15018.5</f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>+(C69-C$7)/C$8</f>
        <v>-14269.500005510516</v>
      </c>
      <c r="F69">
        <f>ROUND(2*E69,0)/2</f>
        <v>-14269.5</v>
      </c>
      <c r="G69">
        <f>+C69-(C$7+F69*C$8)</f>
        <v>-3.2450043363496661E-6</v>
      </c>
      <c r="I69">
        <f>G69</f>
        <v>-3.2450043363496661E-6</v>
      </c>
      <c r="Q69" s="2">
        <f>+C69-15018.5</f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>+(C70-C$7)/C$8</f>
        <v>-14255.997991017084</v>
      </c>
      <c r="F70">
        <f>ROUND(2*E70,0)/2</f>
        <v>-14256</v>
      </c>
      <c r="G70">
        <f>+C70-(C$7+F70*C$8)</f>
        <v>1.1830399962491356E-3</v>
      </c>
      <c r="I70">
        <f>G70</f>
        <v>1.1830399962491356E-3</v>
      </c>
      <c r="Q70" s="2">
        <f>+C70-15018.5</f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>+(C71-C$7)/C$8</f>
        <v>-14248.982920979053</v>
      </c>
      <c r="F71">
        <f>ROUND(2*E71,0)/2</f>
        <v>-14249</v>
      </c>
      <c r="G71">
        <f>+C71-(C$7+F71*C$8)</f>
        <v>1.0057409999717493E-2</v>
      </c>
      <c r="I71">
        <f>G71</f>
        <v>1.0057409999717493E-2</v>
      </c>
      <c r="Q71" s="2">
        <f>+C71-15018.5</f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>+(C72-C$7)/C$8</f>
        <v>-14242.501070982644</v>
      </c>
      <c r="F72">
        <f>ROUND(2*E72,0)/2</f>
        <v>-14242.5</v>
      </c>
      <c r="G72">
        <f>+C72-(C$7+F72*C$8)</f>
        <v>-6.306750001385808E-4</v>
      </c>
      <c r="I72">
        <f>G72</f>
        <v>-6.306750001385808E-4</v>
      </c>
      <c r="Q72" s="2">
        <f>+C72-15018.5</f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>+(C73-C$7)/C$8</f>
        <v>-14210.005215197678</v>
      </c>
      <c r="F73">
        <f>ROUND(2*E73,0)/2</f>
        <v>-14210</v>
      </c>
      <c r="G73">
        <f>+C73-(C$7+F73*C$8)</f>
        <v>-3.0710999999428168E-3</v>
      </c>
      <c r="I73">
        <f>G73</f>
        <v>-3.0710999999428168E-3</v>
      </c>
      <c r="Q73" s="2">
        <f>+C73-15018.5</f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>+(C74-C$7)/C$8</f>
        <v>-13747.993823274133</v>
      </c>
      <c r="F74">
        <f>ROUND(2*E74,0)/2</f>
        <v>-13748</v>
      </c>
      <c r="G74">
        <f>+C74-(C$7+F74*C$8)</f>
        <v>3.6373199982335791E-3</v>
      </c>
      <c r="I74">
        <f>G74</f>
        <v>3.6373199982335791E-3</v>
      </c>
      <c r="Q74" s="2">
        <f>+C74-15018.5</f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>+(C75-C$7)/C$8</f>
        <v>-13617.499256081634</v>
      </c>
      <c r="F75">
        <f>ROUND(2*E75,0)/2</f>
        <v>-13617.5</v>
      </c>
      <c r="G75">
        <f>+C75-(C$7+F75*C$8)</f>
        <v>4.3807499605463818E-4</v>
      </c>
      <c r="I75">
        <f>G75</f>
        <v>4.3807499605463818E-4</v>
      </c>
      <c r="Q75" s="2">
        <f>+C75-15018.5</f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>+(C76-C$7)/C$8</f>
        <v>-13547.997250146895</v>
      </c>
      <c r="F76">
        <f>ROUND(2*E76,0)/2</f>
        <v>-13548</v>
      </c>
      <c r="G76">
        <f>+C76-(C$7+F76*C$8)</f>
        <v>1.6193199917324819E-3</v>
      </c>
      <c r="I76">
        <f>G76</f>
        <v>1.6193199917324819E-3</v>
      </c>
      <c r="Q76" s="2">
        <f>+C76-15018.5</f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>+(C77-C$7)/C$8</f>
        <v>-13441.000025998728</v>
      </c>
      <c r="F77">
        <f>ROUND(2*E77,0)/2</f>
        <v>-13441</v>
      </c>
      <c r="G77">
        <f>+C77-(C$7+F77*C$8)</f>
        <v>-1.5310004528146237E-5</v>
      </c>
      <c r="I77">
        <f>G77</f>
        <v>-1.5310004528146237E-5</v>
      </c>
      <c r="Q77" s="2">
        <f>+C77-15018.5</f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>+(C78-C$7)/C$8</f>
        <v>-13062.001145268345</v>
      </c>
      <c r="F78">
        <f>ROUND(2*E78,0)/2</f>
        <v>-13062</v>
      </c>
      <c r="G78">
        <f>+C78-(C$7+F78*C$8)</f>
        <v>-6.7441999999573454E-4</v>
      </c>
      <c r="I78">
        <f>G78</f>
        <v>-6.7441999999573454E-4</v>
      </c>
      <c r="Q78" s="2">
        <f>+C78-15018.5</f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>+(C79-C$7)/C$8</f>
        <v>-12802.513178134266</v>
      </c>
      <c r="F79">
        <f>ROUND(2*E79,0)/2</f>
        <v>-12802.5</v>
      </c>
      <c r="G79">
        <f>+C79-(C$7+F79*C$8)</f>
        <v>-7.7602750025107525E-3</v>
      </c>
      <c r="I79">
        <f>G79</f>
        <v>-7.7602750025107525E-3</v>
      </c>
      <c r="Q79" s="2">
        <f>+C79-15018.5</f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>+(C80-C$7)/C$8</f>
        <v>-12750.006287411485</v>
      </c>
      <c r="F80">
        <f>ROUND(2*E80,0)/2</f>
        <v>-12750</v>
      </c>
      <c r="G80">
        <f>+C80-(C$7+F80*C$8)</f>
        <v>-3.7025000056019053E-3</v>
      </c>
      <c r="I80">
        <f>G80</f>
        <v>-3.7025000056019053E-3</v>
      </c>
      <c r="Q80" s="2">
        <f>+C80-15018.5</f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>+(C81-C$7)/C$8</f>
        <v>-12741.505333499508</v>
      </c>
      <c r="F81">
        <f>ROUND(2*E81,0)/2</f>
        <v>-12741.5</v>
      </c>
      <c r="G81">
        <f>+C81-(C$7+F81*C$8)</f>
        <v>-3.1407650021719746E-3</v>
      </c>
      <c r="I81">
        <f>G81</f>
        <v>-3.1407650021719746E-3</v>
      </c>
      <c r="Q81" s="2">
        <f>+C81-15018.5</f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>+(C82-C$7)/C$8</f>
        <v>-12313.504549835856</v>
      </c>
      <c r="F82">
        <f>ROUND(2*E82,0)/2</f>
        <v>-12313.5</v>
      </c>
      <c r="G82">
        <f>+C82-(C$7+F82*C$8)</f>
        <v>-2.6792849967023358E-3</v>
      </c>
      <c r="I82">
        <f>G82</f>
        <v>-2.6792849967023358E-3</v>
      </c>
      <c r="Q82" s="2">
        <f>+C82-15018.5</f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>+(C83-C$7)/C$8</f>
        <v>-12206.495438616701</v>
      </c>
      <c r="F83">
        <f>ROUND(2*E83,0)/2</f>
        <v>-12206.5</v>
      </c>
      <c r="G83">
        <f>+C83-(C$7+F83*C$8)</f>
        <v>2.6860849975491874E-3</v>
      </c>
      <c r="I83">
        <f>G83</f>
        <v>2.6860849975491874E-3</v>
      </c>
      <c r="Q83" s="2">
        <f>+C83-15018.5</f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>+(C84-C$7)/C$8</f>
        <v>-12142.001285875414</v>
      </c>
      <c r="F84">
        <f>ROUND(2*E84,0)/2</f>
        <v>-12142</v>
      </c>
      <c r="G84">
        <f>+C84-(C$7+F84*C$8)</f>
        <v>-7.5721999746747315E-4</v>
      </c>
      <c r="I84">
        <f>G84</f>
        <v>-7.5721999746747315E-4</v>
      </c>
      <c r="Q84" s="2">
        <f>+C84-15018.5</f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>+(C85-C$7)/C$8</f>
        <v>-11702.004749428277</v>
      </c>
      <c r="F85">
        <f>ROUND(2*E85,0)/2</f>
        <v>-11702</v>
      </c>
      <c r="G85">
        <f>+C85-(C$7+F85*C$8)</f>
        <v>-2.7968200083705597E-3</v>
      </c>
      <c r="I85">
        <f>G85</f>
        <v>-2.7968200083705597E-3</v>
      </c>
      <c r="Q85" s="2">
        <f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>+(C86-C$7)/C$8</f>
        <v>-11608.507841620538</v>
      </c>
      <c r="F86">
        <f>ROUND(2*E86,0)/2</f>
        <v>-11608.5</v>
      </c>
      <c r="G86">
        <f>+C86-(C$7+F86*C$8)</f>
        <v>-4.6177350013749674E-3</v>
      </c>
      <c r="I86">
        <f>G86</f>
        <v>-4.6177350013749674E-3</v>
      </c>
      <c r="Q86" s="2">
        <f>+C86-15018.5</f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>+(C87-C$7)/C$8</f>
        <v>-11498.503188511515</v>
      </c>
      <c r="F87">
        <f>ROUND(2*E87,0)/2</f>
        <v>-11498.5</v>
      </c>
      <c r="G87">
        <f>+C87-(C$7+F87*C$8)</f>
        <v>-1.8776350043481216E-3</v>
      </c>
      <c r="I87">
        <f>G87</f>
        <v>-1.8776350043481216E-3</v>
      </c>
      <c r="Q87" s="2">
        <f>+C87-15018.5</f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>+(C88-C$7)/C$8</f>
        <v>-11160.003558649429</v>
      </c>
      <c r="F88">
        <f>ROUND(2*E88,0)/2</f>
        <v>-11160</v>
      </c>
      <c r="G88">
        <f>+C88-(C$7+F88*C$8)</f>
        <v>-2.0956000007572584E-3</v>
      </c>
      <c r="I88">
        <f>G88</f>
        <v>-2.0956000007572584E-3</v>
      </c>
      <c r="Q88" s="2">
        <f>+C88-15018.5</f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>+(C89-C$7)/C$8</f>
        <v>-11142.998254519476</v>
      </c>
      <c r="F89">
        <f>ROUND(2*E89,0)/2</f>
        <v>-11143</v>
      </c>
      <c r="G89">
        <f>+C89-(C$7+F89*C$8)</f>
        <v>1.0278699992340989E-3</v>
      </c>
      <c r="I89">
        <f>G89</f>
        <v>1.0278699992340989E-3</v>
      </c>
      <c r="Q89" s="2">
        <f>+C89-15018.5</f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>+(C90-C$7)/C$8</f>
        <v>-10951.494144539214</v>
      </c>
      <c r="F90">
        <f>ROUND(2*E90,0)/2</f>
        <v>-10951.5</v>
      </c>
      <c r="G90">
        <f>+C90-(C$7+F90*C$8)</f>
        <v>3.4481350012356415E-3</v>
      </c>
      <c r="I90">
        <f>G90</f>
        <v>3.4481350012356415E-3</v>
      </c>
      <c r="Q90" s="2">
        <f>+C90-15018.5</f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>+(C91-C$7)/C$8</f>
        <v>-6790.9938251930525</v>
      </c>
      <c r="F91">
        <f>ROUND(2*E91,0)/2</f>
        <v>-6791</v>
      </c>
      <c r="G91">
        <f>+C91-(C$7+F91*C$8)</f>
        <v>3.6361899983603507E-3</v>
      </c>
      <c r="I91">
        <f>G91</f>
        <v>3.6361899983603507E-3</v>
      </c>
      <c r="Q91" s="2">
        <f>+C91-15018.5</f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>+(C92-C$7)/C$8</f>
        <v>-6740.0152721691775</v>
      </c>
      <c r="F92">
        <f>ROUND(2*E92,0)/2</f>
        <v>-6740</v>
      </c>
      <c r="G92">
        <f>+C92-(C$7+F92*C$8)</f>
        <v>-8.9933999988716096E-3</v>
      </c>
      <c r="I92">
        <f>G92</f>
        <v>-8.9933999988716096E-3</v>
      </c>
      <c r="Q92" s="2">
        <f>+C92-15018.5</f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>+(C93-C$7)/C$8</f>
        <v>-6127.0177008166529</v>
      </c>
      <c r="F93">
        <f>ROUND(2*E93,0)/2</f>
        <v>-6127</v>
      </c>
      <c r="G93">
        <f>+C93-(C$7+F93*C$8)</f>
        <v>-1.0423569998238236E-2</v>
      </c>
      <c r="I93">
        <f>G93</f>
        <v>-1.0423569998238236E-2</v>
      </c>
      <c r="Q93" s="2">
        <f>+C93-15018.5</f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>+(C94-C$7)/C$8</f>
        <v>-6075.9983921208232</v>
      </c>
      <c r="F94">
        <f>ROUND(2*E94,0)/2</f>
        <v>-6076</v>
      </c>
      <c r="G94">
        <f>+C94-(C$7+F94*C$8)</f>
        <v>9.4683999486733228E-4</v>
      </c>
      <c r="I94">
        <f>G94</f>
        <v>9.4683999486733228E-4</v>
      </c>
      <c r="Q94" s="2">
        <f>+C94-15018.5</f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>+(C95-C$7)/C$8</f>
        <v>-6020.0170803625006</v>
      </c>
      <c r="F95">
        <f>ROUND(2*E95,0)/2</f>
        <v>-6020</v>
      </c>
      <c r="G95">
        <f>+C95-(C$7+F95*C$8)</f>
        <v>-1.0058200008643325E-2</v>
      </c>
      <c r="I95">
        <f>G95</f>
        <v>-1.0058200008643325E-2</v>
      </c>
      <c r="Q95" s="2">
        <f>+C95-15018.5</f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>+(C96-C$7)/C$8</f>
        <v>-5997.9954322741078</v>
      </c>
      <c r="F96">
        <f>ROUND(2*E96,0)/2</f>
        <v>-5998</v>
      </c>
      <c r="G96">
        <f>+C96-(C$7+F96*C$8)</f>
        <v>2.6898199939751066E-3</v>
      </c>
      <c r="I96">
        <f>G96</f>
        <v>2.6898199939751066E-3</v>
      </c>
      <c r="Q96" s="2">
        <f>+C96-15018.5</f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>+(C97-C$7)/C$8</f>
        <v>-5976.0043509396874</v>
      </c>
      <c r="F97">
        <f>ROUND(2*E97,0)/2</f>
        <v>-5976</v>
      </c>
      <c r="G97">
        <f>+C97-(C$7+F97*C$8)</f>
        <v>-2.5621599997975864E-3</v>
      </c>
      <c r="I97">
        <f>G97</f>
        <v>-2.5621599997975864E-3</v>
      </c>
      <c r="Q97" s="2">
        <f>+C97-15018.5</f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>+(C98-C$7)/C$8</f>
        <v>-5564.9935880289995</v>
      </c>
      <c r="F98">
        <f>ROUND(2*E98,0)/2</f>
        <v>-5565</v>
      </c>
      <c r="G98">
        <f>+C98-(C$7+F98*C$8)</f>
        <v>3.7758499966003001E-3</v>
      </c>
      <c r="I98">
        <f>G98</f>
        <v>3.7758499966003001E-3</v>
      </c>
      <c r="Q98" s="2">
        <f>+C98-15018.5</f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>+(C99-C$7)/C$8</f>
        <v>-5536.0095126455444</v>
      </c>
      <c r="F99">
        <f>ROUND(2*E99,0)/2</f>
        <v>-5536</v>
      </c>
      <c r="G99">
        <f>+C99-(C$7+F99*C$8)</f>
        <v>-5.6017599999904633E-3</v>
      </c>
      <c r="I99">
        <f>G99</f>
        <v>-5.6017599999904633E-3</v>
      </c>
      <c r="Q99" s="2">
        <f>+C99-15018.5</f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>+(C100-C$7)/C$8</f>
        <v>-5530.991470534098</v>
      </c>
      <c r="F100">
        <f>ROUND(2*E100,0)/2</f>
        <v>-5531</v>
      </c>
      <c r="G100">
        <f>+C100-(C$7+F100*C$8)</f>
        <v>5.0227899992023595E-3</v>
      </c>
      <c r="I100">
        <f>G100</f>
        <v>5.0227899992023595E-3</v>
      </c>
      <c r="Q100" s="2">
        <f>+C100-15018.5</f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>+(C101-C$7)/C$8</f>
        <v>-5441.0012486688884</v>
      </c>
      <c r="F101">
        <f>ROUND(2*E101,0)/2</f>
        <v>-5441</v>
      </c>
      <c r="G101">
        <f>+C101-(C$7+F101*C$8)</f>
        <v>-7.3531000089133158E-4</v>
      </c>
      <c r="I101">
        <f>G101</f>
        <v>-7.3531000089133158E-4</v>
      </c>
      <c r="Q101" s="2">
        <f>+C101-15018.5</f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>+(C102-C$7)/C$8</f>
        <v>-5412.0171732854333</v>
      </c>
      <c r="F102">
        <f>ROUND(2*E102,0)/2</f>
        <v>-5412</v>
      </c>
      <c r="G102">
        <f>+C102-(C$7+F102*C$8)</f>
        <v>-1.0112920004758053E-2</v>
      </c>
      <c r="I102">
        <f>G102</f>
        <v>-1.0112920004758053E-2</v>
      </c>
      <c r="Q102" s="2">
        <f>+C102-15018.5</f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>+(C103-C$7)/C$8</f>
        <v>-5407.0008293269793</v>
      </c>
      <c r="F103">
        <f>ROUND(2*E103,0)/2</f>
        <v>-5407</v>
      </c>
      <c r="G103">
        <f>+C103-(C$7+F103*C$8)</f>
        <v>-4.8837000213097781E-4</v>
      </c>
      <c r="I103">
        <f>G103</f>
        <v>-4.8837000213097781E-4</v>
      </c>
      <c r="Q103" s="2">
        <f>+C103-15018.5</f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>+(C104-C$7)/C$8</f>
        <v>-5390.0294882570106</v>
      </c>
      <c r="F104">
        <f>ROUND(2*E104,0)/2</f>
        <v>-5390</v>
      </c>
      <c r="G104">
        <f>+C104-(C$7+F104*C$8)</f>
        <v>-1.7364899998938199E-2</v>
      </c>
      <c r="I104">
        <f>G104</f>
        <v>-1.7364899998938199E-2</v>
      </c>
      <c r="Q104" s="2">
        <f>+C104-15018.5</f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>+(C105-C$7)/C$8</f>
        <v>-5345.9844939272316</v>
      </c>
      <c r="F105">
        <f>ROUND(2*E105,0)/2</f>
        <v>-5346</v>
      </c>
      <c r="G105">
        <f>+C105-(C$7+F105*C$8)</f>
        <v>9.1311399955884553E-3</v>
      </c>
      <c r="I105">
        <f>G105</f>
        <v>9.1311399955884553E-3</v>
      </c>
      <c r="Q105" s="2">
        <f>+C105-15018.5</f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>+(C106-C$7)/C$8</f>
        <v>-5333.9989300617308</v>
      </c>
      <c r="F106">
        <f>ROUND(2*E106,0)/2</f>
        <v>-5334</v>
      </c>
      <c r="G106">
        <f>+C106-(C$7+F106*C$8)</f>
        <v>6.3005999254528433E-4</v>
      </c>
      <c r="I106">
        <f>G106</f>
        <v>6.3005999254528433E-4</v>
      </c>
      <c r="Q106" s="2">
        <f>+C106-15018.5</f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>+(C107-C$7)/C$8</f>
        <v>-4951.987525911486</v>
      </c>
      <c r="F107">
        <f>ROUND(2*E107,0)/2</f>
        <v>-4952</v>
      </c>
      <c r="G107">
        <f>+C107-(C$7+F107*C$8)</f>
        <v>7.3456799946143292E-3</v>
      </c>
      <c r="I107">
        <f>G107</f>
        <v>7.3456799946143292E-3</v>
      </c>
      <c r="Q107" s="2">
        <f>+C107-15018.5</f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>+(C108-C$7)/C$8</f>
        <v>-4950.0261591978779</v>
      </c>
      <c r="F108">
        <f>ROUND(2*E108,0)/2</f>
        <v>-4950</v>
      </c>
      <c r="G108">
        <f>+C108-(C$7+F108*C$8)</f>
        <v>-1.5404500001750421E-2</v>
      </c>
      <c r="I108">
        <f>G108</f>
        <v>-1.5404500001750421E-2</v>
      </c>
      <c r="Q108" s="2">
        <f>+C108-15018.5</f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>+(C109-C$7)/C$8</f>
        <v>-4872.011312280174</v>
      </c>
      <c r="F109">
        <f>ROUND(2*E109,0)/2</f>
        <v>-4872</v>
      </c>
      <c r="G109">
        <f>+C109-(C$7+F109*C$8)</f>
        <v>-6.6615200048545375E-3</v>
      </c>
      <c r="I109">
        <f>G109</f>
        <v>-6.6615200048545375E-3</v>
      </c>
      <c r="Q109" s="2">
        <f>+C109-15018.5</f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>+(C110-C$7)/C$8</f>
        <v>-4867.0238369227</v>
      </c>
      <c r="F110">
        <f>ROUND(2*E110,0)/2</f>
        <v>-4867</v>
      </c>
      <c r="G110">
        <f>+C110-(C$7+F110*C$8)</f>
        <v>-1.403697000205284E-2</v>
      </c>
      <c r="I110">
        <f>G110</f>
        <v>-1.403697000205284E-2</v>
      </c>
      <c r="Q110" s="2">
        <f>+C110-15018.5</f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>+(C111-C$7)/C$8</f>
        <v>-4807.5018761618885</v>
      </c>
      <c r="F111">
        <f>ROUND(2*E111,0)/2</f>
        <v>-4807.5</v>
      </c>
      <c r="G111">
        <f>+C111-(C$7+F111*C$8)</f>
        <v>-1.1048250016756356E-3</v>
      </c>
      <c r="I111">
        <f>G111</f>
        <v>-1.1048250016756356E-3</v>
      </c>
      <c r="Q111" s="2">
        <f>+C111-15018.5</f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>+(C112-C$7)/C$8</f>
        <v>-4776.9996519975084</v>
      </c>
      <c r="F112">
        <f>ROUND(2*E112,0)/2</f>
        <v>-4777</v>
      </c>
      <c r="G112">
        <f>+C112-(C$7+F112*C$8)</f>
        <v>2.0493000192800537E-4</v>
      </c>
      <c r="I112">
        <f>G112</f>
        <v>2.0493000192800537E-4</v>
      </c>
      <c r="Q112" s="2">
        <f>+C112-15018.5</f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>+(C113-C$7)/C$8</f>
        <v>-4743.0026289616098</v>
      </c>
      <c r="F113">
        <f>ROUND(2*E113,0)/2</f>
        <v>-4743</v>
      </c>
      <c r="G113">
        <f>+C113-(C$7+F113*C$8)</f>
        <v>-1.5481300069950521E-3</v>
      </c>
      <c r="I113">
        <f>G113</f>
        <v>-1.5481300069950521E-3</v>
      </c>
      <c r="Q113" s="2">
        <f>+C113-15018.5</f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>+(C114-C$7)/C$8</f>
        <v>-4271.0162863231417</v>
      </c>
      <c r="F114">
        <f>ROUND(2*E114,0)/2</f>
        <v>-4271</v>
      </c>
      <c r="G114">
        <f>+C114-(C$7+F114*C$8)</f>
        <v>-9.5906100032152608E-3</v>
      </c>
      <c r="I114">
        <f>G114</f>
        <v>-9.5906100032152608E-3</v>
      </c>
      <c r="Q114" s="2">
        <f>+C114-15018.5</f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>+(C115-C$7)/C$8</f>
        <v>-4254.0041895811928</v>
      </c>
      <c r="F115">
        <f>ROUND(2*E115,0)/2</f>
        <v>-4254</v>
      </c>
      <c r="G115">
        <f>+C115-(C$7+F115*C$8)</f>
        <v>-2.4671400024089962E-3</v>
      </c>
      <c r="I115">
        <f>G115</f>
        <v>-2.4671400024089962E-3</v>
      </c>
      <c r="Q115" s="2">
        <f>+C115-15018.5</f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>+(C116-C$7)/C$8</f>
        <v>-4220.0071665452942</v>
      </c>
      <c r="F116">
        <f>ROUND(2*E116,0)/2</f>
        <v>-4220</v>
      </c>
      <c r="G116">
        <f>+C116-(C$7+F116*C$8)</f>
        <v>-4.2202000040560961E-3</v>
      </c>
      <c r="I116">
        <f>G116</f>
        <v>-4.2202000040560961E-3</v>
      </c>
      <c r="Q116" s="2">
        <f>+C116-15018.5</f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>+(C117-C$7)/C$8</f>
        <v>-3662.9909069510804</v>
      </c>
      <c r="F117">
        <f>ROUND(2*E117,0)/2</f>
        <v>-3663</v>
      </c>
      <c r="G117">
        <f>+C117-(C$7+F117*C$8)</f>
        <v>5.3546700000879355E-3</v>
      </c>
      <c r="I117">
        <f>G117</f>
        <v>5.3546700000879355E-3</v>
      </c>
      <c r="Q117" s="2">
        <f>+C117-15018.5</f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>+(C118-C$7)/C$8</f>
        <v>-3578.0102364323157</v>
      </c>
      <c r="F118">
        <f>ROUND(2*E118,0)/2</f>
        <v>-3578</v>
      </c>
      <c r="G118">
        <f>+C118-(C$7+F118*C$8)</f>
        <v>-6.027980001817923E-3</v>
      </c>
      <c r="I118">
        <f>G118</f>
        <v>-6.027980001817923E-3</v>
      </c>
      <c r="Q118" s="2">
        <f>+C118-15018.5</f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>+(C119-C$7)/C$8</f>
        <v>-3561.0083286083618</v>
      </c>
      <c r="F119">
        <f>ROUND(2*E119,0)/2</f>
        <v>-3561</v>
      </c>
      <c r="G119">
        <f>+C119-(C$7+F119*C$8)</f>
        <v>-4.9045100022340193E-3</v>
      </c>
      <c r="I119">
        <f>G119</f>
        <v>-4.9045100022340193E-3</v>
      </c>
      <c r="Q119" s="2">
        <f>+C119-15018.5</f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>+(C120-C$7)/C$8</f>
        <v>-3499.9970876676052</v>
      </c>
      <c r="F120">
        <f>ROUND(2*E120,0)/2</f>
        <v>-3500</v>
      </c>
      <c r="G120">
        <f>+C120-(C$7+F120*C$8)</f>
        <v>1.7149999985122122E-3</v>
      </c>
      <c r="I120">
        <f>G120</f>
        <v>1.7149999985122122E-3</v>
      </c>
      <c r="Q120" s="2">
        <f>+C120-15018.5</f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>+(C121-C$7)/C$8</f>
        <v>-3058.5043086132318</v>
      </c>
      <c r="F121">
        <f>ROUND(2*E121,0)/2</f>
        <v>-3058.5</v>
      </c>
      <c r="G121">
        <f>+C121-(C$7+F121*C$8)</f>
        <v>-2.5372350064571947E-3</v>
      </c>
      <c r="I121">
        <f>G121</f>
        <v>-2.5372350064571947E-3</v>
      </c>
      <c r="Q121" s="2">
        <f>+C121-15018.5</f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>+(C122-C$7)/C$8</f>
        <v>-2926.0060906974359</v>
      </c>
      <c r="F122">
        <f>ROUND(2*E122,0)/2</f>
        <v>-2926</v>
      </c>
      <c r="G122">
        <f>+C122-(C$7+F122*C$8)</f>
        <v>-3.5866600010194816E-3</v>
      </c>
      <c r="I122">
        <f>G122</f>
        <v>-3.5866600010194816E-3</v>
      </c>
      <c r="Q122" s="2">
        <f>+C122-15018.5</f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>+(C123-C$7)/C$8</f>
        <v>-2909.0126736384841</v>
      </c>
      <c r="F123">
        <f>ROUND(2*E123,0)/2</f>
        <v>-2909</v>
      </c>
      <c r="G123">
        <f>+C123-(C$7+F123*C$8)</f>
        <v>-7.4631900060921907E-3</v>
      </c>
      <c r="I123">
        <f>G123</f>
        <v>-7.4631900060921907E-3</v>
      </c>
      <c r="Q123" s="2">
        <f>+C123-15018.5</f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>+(C124-C$7)/C$8</f>
        <v>-2892.0328418035128</v>
      </c>
      <c r="F124">
        <f>ROUND(2*E124,0)/2</f>
        <v>-2892</v>
      </c>
      <c r="G124">
        <f>+C124-(C$7+F124*C$8)</f>
        <v>-1.9339719998242799E-2</v>
      </c>
      <c r="I124">
        <f>G124</f>
        <v>-1.9339719998242799E-2</v>
      </c>
      <c r="Q124" s="2">
        <f>+C124-15018.5</f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>+(C125-C$7)/C$8</f>
        <v>-2892.0260491915287</v>
      </c>
      <c r="F125">
        <f>ROUND(2*E125,0)/2</f>
        <v>-2892</v>
      </c>
      <c r="G125">
        <f>+C125-(C$7+F125*C$8)</f>
        <v>-1.533972000470385E-2</v>
      </c>
      <c r="I125">
        <f>G125</f>
        <v>-1.533972000470385E-2</v>
      </c>
      <c r="Q125" s="2">
        <f>+C125-15018.5</f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>+(C126-C$7)/C$8</f>
        <v>-2892.0158602735337</v>
      </c>
      <c r="F126">
        <f>ROUND(2*E126,0)/2</f>
        <v>-2892</v>
      </c>
      <c r="G126">
        <f>+C126-(C$7+F126*C$8)</f>
        <v>-9.3397200034814887E-3</v>
      </c>
      <c r="I126">
        <f>G126</f>
        <v>-9.3397200034814887E-3</v>
      </c>
      <c r="Q126" s="2">
        <f>+C126-15018.5</f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>+(C127-C$7)/C$8</f>
        <v>-2892.0124639675355</v>
      </c>
      <c r="F127">
        <f>ROUND(2*E127,0)/2</f>
        <v>-2892</v>
      </c>
      <c r="G127">
        <f>+C127-(C$7+F127*C$8)</f>
        <v>-7.339720003074035E-3</v>
      </c>
      <c r="I127">
        <f>G127</f>
        <v>-7.339720003074035E-3</v>
      </c>
      <c r="Q127" s="2">
        <f>+C127-15018.5</f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>+(C128-C$7)/C$8</f>
        <v>-2892.0039732025339</v>
      </c>
      <c r="F128">
        <f>ROUND(2*E128,0)/2</f>
        <v>-2892</v>
      </c>
      <c r="G128">
        <f>+C128-(C$7+F128*C$8)</f>
        <v>-2.3397199984174222E-3</v>
      </c>
      <c r="I128">
        <f>G128</f>
        <v>-2.3397199984174222E-3</v>
      </c>
      <c r="Q128" s="2">
        <f>+C128-15018.5</f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>+(C129-C$7)/C$8</f>
        <v>-2875.0122542965873</v>
      </c>
      <c r="F129">
        <f>ROUND(2*E129,0)/2</f>
        <v>-2875</v>
      </c>
      <c r="G129">
        <f>+C129-(C$7+F129*C$8)</f>
        <v>-7.216250007331837E-3</v>
      </c>
      <c r="I129">
        <f>G129</f>
        <v>-7.216250007331837E-3</v>
      </c>
      <c r="Q129" s="2">
        <f>+C129-15018.5</f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>+(C130-C$7)/C$8</f>
        <v>-2369.0034163272271</v>
      </c>
      <c r="F130">
        <f>ROUND(2*E130,0)/2</f>
        <v>-2369</v>
      </c>
      <c r="G130">
        <f>+C130-(C$7+F130*C$8)</f>
        <v>-2.0117900057812221E-3</v>
      </c>
      <c r="I130">
        <f>G130</f>
        <v>-2.0117900057812221E-3</v>
      </c>
      <c r="Q130" s="2">
        <f>+C130-15018.5</f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>+(C131-C$7)/C$8</f>
        <v>-2339.9955668017833</v>
      </c>
      <c r="F131">
        <f>ROUND(2*E131,0)/2</f>
        <v>-2340</v>
      </c>
      <c r="G131">
        <f>+C131-(C$7+F131*C$8)</f>
        <v>2.6106000004801899E-3</v>
      </c>
      <c r="I131">
        <f>G131</f>
        <v>2.6106000004801899E-3</v>
      </c>
      <c r="Q131" s="2">
        <f>+C131-15018.5</f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70" t="s">
        <v>463</v>
      </c>
      <c r="B132" s="71" t="s">
        <v>83</v>
      </c>
      <c r="C132" s="72">
        <v>49898.418700000002</v>
      </c>
      <c r="D132" s="72" t="s">
        <v>147</v>
      </c>
      <c r="E132" s="30">
        <f>+(C132-C$7)/C$8</f>
        <v>-2335.0493565621878</v>
      </c>
      <c r="F132">
        <f>ROUND(2*E132,0)/2</f>
        <v>-2335</v>
      </c>
      <c r="G132">
        <f>+C132-(C$7+F132*C$8)</f>
        <v>-2.9064850001304876E-2</v>
      </c>
      <c r="J132">
        <f>G132</f>
        <v>-2.9064850001304876E-2</v>
      </c>
      <c r="Q132" s="2">
        <f>+C132-15018.5</f>
        <v>34879.918700000002</v>
      </c>
    </row>
    <row r="133" spans="1:33">
      <c r="A133" s="70" t="s">
        <v>463</v>
      </c>
      <c r="B133" s="71" t="s">
        <v>83</v>
      </c>
      <c r="C133" s="72">
        <v>49905.486400000002</v>
      </c>
      <c r="D133" s="72" t="s">
        <v>147</v>
      </c>
      <c r="E133" s="30">
        <f>+(C133-C$7)/C$8</f>
        <v>-2323.0473206125953</v>
      </c>
      <c r="F133">
        <f>ROUND(2*E133,0)/2</f>
        <v>-2323</v>
      </c>
      <c r="G133">
        <f>+C133-(C$7+F133*C$8)</f>
        <v>-2.7865930002008099E-2</v>
      </c>
      <c r="J133">
        <f>G133</f>
        <v>-2.7865930002008099E-2</v>
      </c>
      <c r="Q133" s="2">
        <f>+C133-15018.5</f>
        <v>34886.986400000002</v>
      </c>
    </row>
    <row r="134" spans="1:33">
      <c r="A134" s="70" t="s">
        <v>463</v>
      </c>
      <c r="B134" s="71" t="s">
        <v>83</v>
      </c>
      <c r="C134" s="72">
        <v>49915.506000000001</v>
      </c>
      <c r="D134" s="72" t="s">
        <v>147</v>
      </c>
      <c r="E134" s="30">
        <f>+(C134-C$7)/C$8</f>
        <v>-2306.0325068258553</v>
      </c>
      <c r="F134">
        <f>ROUND(2*E134,0)/2</f>
        <v>-2306</v>
      </c>
      <c r="G134">
        <f>+C134-(C$7+F134*C$8)</f>
        <v>-1.9142459997965489E-2</v>
      </c>
      <c r="J134">
        <f>G134</f>
        <v>-1.9142459997965489E-2</v>
      </c>
      <c r="Q134" s="2">
        <f>+C134-15018.5</f>
        <v>34897.006000000001</v>
      </c>
    </row>
    <row r="135" spans="1:33">
      <c r="A135" s="32" t="s">
        <v>75</v>
      </c>
      <c r="B135" s="33"/>
      <c r="C135" s="40">
        <v>49918.466</v>
      </c>
      <c r="D135" s="34">
        <v>5.0000000000000001E-3</v>
      </c>
      <c r="E135" s="30">
        <f>+(C135-C$7)/C$8</f>
        <v>-2301.0059739494195</v>
      </c>
      <c r="F135">
        <f>ROUND(2*E135,0)/2</f>
        <v>-2301</v>
      </c>
      <c r="G135">
        <f>+C135-(C$7+F135*C$8)</f>
        <v>-3.5179100013920106E-3</v>
      </c>
      <c r="I135">
        <f>G135</f>
        <v>-3.5179100013920106E-3</v>
      </c>
      <c r="Q135" s="2">
        <f>+C135-15018.5</f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>+(C136-C$7)/C$8</f>
        <v>-1841.0119877884481</v>
      </c>
      <c r="F136">
        <f>ROUND(2*E136,0)/2</f>
        <v>-1841</v>
      </c>
      <c r="G136">
        <f>+C136-(C$7+F136*C$8)</f>
        <v>-7.0593100026599132E-3</v>
      </c>
      <c r="I136">
        <f>G136</f>
        <v>-7.0593100026599132E-3</v>
      </c>
      <c r="Q136" s="2">
        <f>+C136-15018.5</f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70" t="s">
        <v>463</v>
      </c>
      <c r="B137" s="71" t="s">
        <v>83</v>
      </c>
      <c r="C137" s="72">
        <v>50193.469599999997</v>
      </c>
      <c r="D137" s="72" t="s">
        <v>147</v>
      </c>
      <c r="E137" s="30">
        <f>+(C137-C$7)/C$8</f>
        <v>-1834.00778592962</v>
      </c>
      <c r="F137">
        <f>ROUND(2*E137,0)/2</f>
        <v>-1834</v>
      </c>
      <c r="G137">
        <f>+C137-(C$7+F137*C$8)</f>
        <v>-4.5849400048609823E-3</v>
      </c>
      <c r="J137">
        <f>G137</f>
        <v>-4.5849400048609823E-3</v>
      </c>
      <c r="Q137" s="2">
        <f>+C137-15018.5</f>
        <v>35174.969599999997</v>
      </c>
    </row>
    <row r="138" spans="1:33">
      <c r="A138" s="70" t="s">
        <v>463</v>
      </c>
      <c r="B138" s="71" t="s">
        <v>83</v>
      </c>
      <c r="C138" s="72">
        <v>50193.4738</v>
      </c>
      <c r="D138" s="72" t="s">
        <v>147</v>
      </c>
      <c r="E138" s="30">
        <f>+(C138-C$7)/C$8</f>
        <v>-1834.0006536870198</v>
      </c>
      <c r="F138">
        <f>ROUND(2*E138,0)/2</f>
        <v>-1834</v>
      </c>
      <c r="G138">
        <f>+C138-(C$7+F138*C$8)</f>
        <v>-3.849400018225424E-4</v>
      </c>
      <c r="J138">
        <f>G138</f>
        <v>-3.849400018225424E-4</v>
      </c>
      <c r="Q138" s="2">
        <f>+C138-15018.5</f>
        <v>35174.9738</v>
      </c>
    </row>
    <row r="139" spans="1:33">
      <c r="A139" s="70" t="s">
        <v>463</v>
      </c>
      <c r="B139" s="71" t="s">
        <v>83</v>
      </c>
      <c r="C139" s="72">
        <v>50200.539900000003</v>
      </c>
      <c r="D139" s="72" t="s">
        <v>147</v>
      </c>
      <c r="E139" s="30">
        <f>+(C139-C$7)/C$8</f>
        <v>-1822.0013347822185</v>
      </c>
      <c r="F139">
        <f>ROUND(2*E139,0)/2</f>
        <v>-1822</v>
      </c>
      <c r="G139">
        <f>+C139-(C$7+F139*C$8)</f>
        <v>-7.8601999848615378E-4</v>
      </c>
      <c r="J139">
        <f>G139</f>
        <v>-7.8601999848615378E-4</v>
      </c>
      <c r="Q139" s="2">
        <f>+C139-15018.5</f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>+(C140-C$7)/C$8</f>
        <v>-1807.0064739875477</v>
      </c>
      <c r="F140">
        <f>ROUND(2*E140,0)/2</f>
        <v>-1807</v>
      </c>
      <c r="G140">
        <f>+C140-(C$7+F140*C$8)</f>
        <v>-3.8123699996504001E-3</v>
      </c>
      <c r="I140">
        <f>G140</f>
        <v>-3.8123699996504001E-3</v>
      </c>
      <c r="Q140" s="2">
        <f>+C140-15018.5</f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>+(C141-C$7)/C$8</f>
        <v>-1756.0075431276955</v>
      </c>
      <c r="F141">
        <f>ROUND(2*E141,0)/2</f>
        <v>-1756</v>
      </c>
      <c r="G141">
        <f>+C141-(C$7+F141*C$8)</f>
        <v>-4.4419600017135963E-3</v>
      </c>
      <c r="I141">
        <f>G141</f>
        <v>-4.4419600017135963E-3</v>
      </c>
      <c r="Q141" s="2">
        <f>+C141-15018.5</f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>+(C142-C$7)/C$8</f>
        <v>-1739.0005408447505</v>
      </c>
      <c r="F142">
        <f>ROUND(2*E142,0)/2</f>
        <v>-1739</v>
      </c>
      <c r="G142">
        <f>+C142-(C$7+F142*C$8)</f>
        <v>-3.1848999788053334E-4</v>
      </c>
      <c r="I142">
        <f>G142</f>
        <v>-3.1848999788053334E-4</v>
      </c>
      <c r="Q142" s="2">
        <f>+C142-15018.5</f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>+(C143-C$7)/C$8</f>
        <v>-1631.9914296255963</v>
      </c>
      <c r="F143">
        <f>ROUND(2*E143,0)/2</f>
        <v>-1632</v>
      </c>
      <c r="G143">
        <f>+C143-(C$7+F143*C$8)</f>
        <v>5.0468799963709898E-3</v>
      </c>
      <c r="I143">
        <f>G143</f>
        <v>5.0468799963709898E-3</v>
      </c>
      <c r="Q143" s="2">
        <f>+C143-15018.5</f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70" t="s">
        <v>463</v>
      </c>
      <c r="B144" s="71" t="s">
        <v>83</v>
      </c>
      <c r="C144" s="72">
        <v>50515.586499999998</v>
      </c>
      <c r="D144" s="72" t="s">
        <v>147</v>
      </c>
      <c r="E144" s="30">
        <f>+(C144-C$7)/C$8</f>
        <v>-1287.0040062316184</v>
      </c>
      <c r="F144">
        <f>ROUND(2*E144,0)/2</f>
        <v>-1287</v>
      </c>
      <c r="G144">
        <f>+C144-(C$7+F144*C$8)</f>
        <v>-2.3591700082761236E-3</v>
      </c>
      <c r="J144">
        <f>G144</f>
        <v>-2.3591700082761236E-3</v>
      </c>
      <c r="Q144" s="2">
        <f>+C144-15018.5</f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>+(C145-C$7)/C$8</f>
        <v>-1216.0084747344333</v>
      </c>
      <c r="F145">
        <f>ROUND(2*E145,0)/2</f>
        <v>-1216</v>
      </c>
      <c r="G145">
        <f>+C145-(C$7+F145*C$8)</f>
        <v>-4.9905600026249886E-3</v>
      </c>
      <c r="I145">
        <f>G145</f>
        <v>-4.9905600026249886E-3</v>
      </c>
      <c r="Q145" s="2">
        <f>+C145-15018.5</f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>+(C146-C$7)/C$8</f>
        <v>-1193.9970155640353</v>
      </c>
      <c r="F146">
        <f>ROUND(2*E146,0)/2</f>
        <v>-1194</v>
      </c>
      <c r="G146">
        <f>+C146-(C$7+F146*C$8)</f>
        <v>1.7574599987710826E-3</v>
      </c>
      <c r="I146">
        <f>G146</f>
        <v>1.7574599987710826E-3</v>
      </c>
      <c r="Q146" s="2">
        <f>+C146-15018.5</f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70" t="s">
        <v>463</v>
      </c>
      <c r="B147" s="71" t="s">
        <v>83</v>
      </c>
      <c r="C147" s="72">
        <v>50660.444799999997</v>
      </c>
      <c r="D147" s="72" t="s">
        <v>147</v>
      </c>
      <c r="E147" s="30">
        <f>+(C147-C$7)/C$8</f>
        <v>-1041.0124496860701</v>
      </c>
      <c r="F147">
        <f>ROUND(2*E147,0)/2</f>
        <v>-1041</v>
      </c>
      <c r="G147">
        <f>+C147-(C$7+F147*C$8)</f>
        <v>-7.3313100074301474E-3</v>
      </c>
      <c r="J147">
        <f>G147</f>
        <v>-7.3313100074301474E-3</v>
      </c>
      <c r="Q147" s="2">
        <f>+C147-15018.5</f>
        <v>35641.944799999997</v>
      </c>
    </row>
    <row r="148" spans="1:33">
      <c r="A148" s="70" t="s">
        <v>463</v>
      </c>
      <c r="B148" s="71" t="s">
        <v>83</v>
      </c>
      <c r="C148" s="72">
        <v>50660.446100000001</v>
      </c>
      <c r="D148" s="72" t="s">
        <v>147</v>
      </c>
      <c r="E148" s="30">
        <f>+(C148-C$7)/C$8</f>
        <v>-1041.0102420871656</v>
      </c>
      <c r="F148">
        <f>ROUND(2*E148,0)/2</f>
        <v>-1041</v>
      </c>
      <c r="G148">
        <f>+C148-(C$7+F148*C$8)</f>
        <v>-6.0313100038911216E-3</v>
      </c>
      <c r="J148">
        <f>G148</f>
        <v>-6.0313100038911216E-3</v>
      </c>
      <c r="Q148" s="2">
        <f>+C148-15018.5</f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>+(C149-C$7)/C$8</f>
        <v>-1041.003619290477</v>
      </c>
      <c r="F149">
        <f>ROUND(2*E149,0)/2</f>
        <v>-1041</v>
      </c>
      <c r="G149">
        <f>+C149-(C$7+F149*C$8)</f>
        <v>-2.1313100078259595E-3</v>
      </c>
      <c r="I149">
        <f>G149</f>
        <v>-2.1313100078259595E-3</v>
      </c>
      <c r="Q149" s="2">
        <f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70" t="s">
        <v>463</v>
      </c>
      <c r="B150" s="71" t="s">
        <v>83</v>
      </c>
      <c r="C150" s="72">
        <v>50660.451699999998</v>
      </c>
      <c r="D150" s="72" t="s">
        <v>147</v>
      </c>
      <c r="E150" s="30">
        <f>+(C150-C$7)/C$8</f>
        <v>-1041.0007324303779</v>
      </c>
      <c r="F150">
        <f>ROUND(2*E150,0)/2</f>
        <v>-1041</v>
      </c>
      <c r="G150">
        <f>+C150-(C$7+F150*C$8)</f>
        <v>-4.3131000711582601E-4</v>
      </c>
      <c r="J150">
        <f>G150</f>
        <v>-4.3131000711582601E-4</v>
      </c>
      <c r="Q150" s="2">
        <f>+C150-15018.5</f>
        <v>35641.951699999998</v>
      </c>
    </row>
    <row r="151" spans="1:33">
      <c r="A151" s="70" t="s">
        <v>463</v>
      </c>
      <c r="B151" s="71" t="s">
        <v>83</v>
      </c>
      <c r="C151" s="72">
        <v>50660.453099999999</v>
      </c>
      <c r="D151" s="72" t="s">
        <v>147</v>
      </c>
      <c r="E151" s="30">
        <f>+(C151-C$7)/C$8</f>
        <v>-1040.9983550161778</v>
      </c>
      <c r="F151">
        <f>ROUND(2*E151,0)/2</f>
        <v>-1041</v>
      </c>
      <c r="G151">
        <f>+C151-(C$7+F151*C$8)</f>
        <v>9.6868999389698729E-4</v>
      </c>
      <c r="J151">
        <f>G151</f>
        <v>9.6868999389698729E-4</v>
      </c>
      <c r="Q151" s="2">
        <f>+C151-15018.5</f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>+(C152-C$7)/C$8</f>
        <v>-1019.0210287210581</v>
      </c>
      <c r="F152">
        <f>ROUND(2*E152,0)/2</f>
        <v>-1019</v>
      </c>
      <c r="G152">
        <f>+C152-(C$7+F152*C$8)</f>
        <v>-1.2383290006255265E-2</v>
      </c>
      <c r="I152">
        <f>G152</f>
        <v>-1.2383290006255265E-2</v>
      </c>
      <c r="Q152" s="2">
        <f>+C152-15018.5</f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>+(C153-C$7)/C$8</f>
        <v>-980.01105803270445</v>
      </c>
      <c r="F153">
        <f>ROUND(2*E153,0)/2</f>
        <v>-980</v>
      </c>
      <c r="G153">
        <f>+C153-(C$7+F153*C$8)</f>
        <v>-6.5118000056827441E-3</v>
      </c>
      <c r="I153">
        <f>G153</f>
        <v>-6.5118000056827441E-3</v>
      </c>
      <c r="Q153" s="2">
        <f>+C153-15018.5</f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70" t="s">
        <v>531</v>
      </c>
      <c r="B154" s="71" t="s">
        <v>83</v>
      </c>
      <c r="C154" s="72">
        <v>50956.07</v>
      </c>
      <c r="D154" s="72" t="s">
        <v>147</v>
      </c>
      <c r="E154" s="30">
        <f>+(C154-C$7)/C$8</f>
        <v>-538.99562978628069</v>
      </c>
      <c r="F154">
        <f>ROUND(2*E154,0)/2</f>
        <v>-539</v>
      </c>
      <c r="G154">
        <f>+C154-(C$7+F154*C$8)</f>
        <v>2.5735099989105947E-3</v>
      </c>
      <c r="K154">
        <f>G154</f>
        <v>2.5735099989105947E-3</v>
      </c>
      <c r="Q154" s="2">
        <f>+C154-15018.5</f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>+(C155-C$7)/C$8</f>
        <v>-1.0188917982498467E-3</v>
      </c>
      <c r="F155">
        <f>ROUND(2*E155,0)/2</f>
        <v>0</v>
      </c>
      <c r="G155">
        <f>+C155-(C$7+F155*C$8)</f>
        <v>-5.9999999939464033E-4</v>
      </c>
      <c r="J155">
        <f>G155</f>
        <v>-5.9999999939464033E-4</v>
      </c>
      <c r="Q155" s="2">
        <f>+C155-15018.5</f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>+(C156-C$7)/C$8</f>
        <v>17.499976098496521</v>
      </c>
      <c r="F156">
        <f>ROUND(2*E156,0)/2</f>
        <v>17.5</v>
      </c>
      <c r="G156">
        <f>+C156-(C$7+F156*C$8)</f>
        <v>-1.4074998034629971E-5</v>
      </c>
      <c r="K156">
        <f>G156</f>
        <v>-1.4074998034629971E-5</v>
      </c>
      <c r="Q156" s="2">
        <f>+C156-15018.5</f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>+(C157-C$7)/C$8</f>
        <v>64.997994736028517</v>
      </c>
      <c r="F157">
        <f>ROUND(2*E157,0)/2</f>
        <v>65</v>
      </c>
      <c r="G157">
        <f>+C157-(C$7+F157*C$8)</f>
        <v>-1.1808499984908849E-3</v>
      </c>
      <c r="K157">
        <f>G157</f>
        <v>-1.1808499984908849E-3</v>
      </c>
      <c r="Q157" s="2">
        <f>+C157-15018.5</f>
        <v>36293.246800000001</v>
      </c>
      <c r="S157">
        <f>G157-O157</f>
        <v>-1.1808499984908849E-3</v>
      </c>
    </row>
    <row r="158" spans="1:33">
      <c r="A158" s="70" t="s">
        <v>549</v>
      </c>
      <c r="B158" s="71" t="s">
        <v>82</v>
      </c>
      <c r="C158" s="72">
        <v>51659.478999999999</v>
      </c>
      <c r="D158" s="72" t="s">
        <v>147</v>
      </c>
      <c r="E158" s="30">
        <f>+(C158-C$7)/C$8</f>
        <v>655.50047294409558</v>
      </c>
      <c r="F158">
        <f>ROUND(2*E158,0)/2</f>
        <v>655.5</v>
      </c>
      <c r="G158">
        <f>+C158-(C$7+F158*C$8)</f>
        <v>2.7850499463966116E-4</v>
      </c>
      <c r="I158">
        <f>G158</f>
        <v>2.7850499463966116E-4</v>
      </c>
      <c r="Q158" s="2">
        <f>+C158-15018.5</f>
        <v>36640.978999999999</v>
      </c>
    </row>
    <row r="159" spans="1:33">
      <c r="A159" s="34" t="s">
        <v>87</v>
      </c>
      <c r="B159" s="35"/>
      <c r="C159" s="36">
        <v>51680.383900000001</v>
      </c>
      <c r="D159" s="36">
        <v>1E-4</v>
      </c>
      <c r="E159" s="30">
        <f>+(C159-C$7)/C$8</f>
        <v>691.00019156863675</v>
      </c>
      <c r="F159">
        <f>ROUND(2*E159,0)/2</f>
        <v>691</v>
      </c>
      <c r="G159">
        <f>+C159-(C$7+F159*C$8)</f>
        <v>1.1280999751761556E-4</v>
      </c>
      <c r="J159">
        <f>G159</f>
        <v>1.1280999751761556E-4</v>
      </c>
      <c r="Q159" s="2">
        <f>+C159-15018.5</f>
        <v>36661.883900000001</v>
      </c>
      <c r="S159">
        <f>G159-O159</f>
        <v>1.1280999751761556E-4</v>
      </c>
    </row>
    <row r="160" spans="1:33">
      <c r="A160" s="34" t="s">
        <v>106</v>
      </c>
      <c r="B160" s="37" t="s">
        <v>83</v>
      </c>
      <c r="C160" s="38">
        <v>52009.565499999997</v>
      </c>
      <c r="D160" s="38">
        <v>5.0000000000000002E-5</v>
      </c>
      <c r="E160" s="30">
        <f>+(C160-C$7)/C$8</f>
        <v>1250.0009127572273</v>
      </c>
      <c r="F160">
        <f>ROUND(2*E160,0)/2</f>
        <v>1250</v>
      </c>
      <c r="G160">
        <f>+C160-(C$7+F160*C$8)</f>
        <v>5.3749999642604962E-4</v>
      </c>
      <c r="J160">
        <f>G160</f>
        <v>5.3749999642604962E-4</v>
      </c>
      <c r="Q160" s="2">
        <f>+C160-15018.5</f>
        <v>36991.065499999997</v>
      </c>
      <c r="S160">
        <f>G160-O160</f>
        <v>5.3749999642604962E-4</v>
      </c>
    </row>
    <row r="161" spans="1:21">
      <c r="A161" s="35" t="s">
        <v>86</v>
      </c>
      <c r="B161" s="37" t="s">
        <v>83</v>
      </c>
      <c r="C161" s="39">
        <v>52147.362099999998</v>
      </c>
      <c r="D161" s="38">
        <v>1.2999999999999999E-3</v>
      </c>
      <c r="E161" s="30">
        <f>+(C161-C$7)/C$8</f>
        <v>1484.0006222711779</v>
      </c>
      <c r="F161">
        <f>ROUND(2*E161,0)/2</f>
        <v>1484</v>
      </c>
      <c r="G161">
        <f>+C161-(C$7+F161*C$8)</f>
        <v>3.6643999919760972E-4</v>
      </c>
      <c r="K161">
        <f>G161</f>
        <v>3.6643999919760972E-4</v>
      </c>
      <c r="Q161" s="2">
        <f>+C161-15018.5</f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>+(C162-C$7)/C$8</f>
        <v>1484.0220189989659</v>
      </c>
      <c r="F162">
        <f>ROUND(2*E162,0)/2</f>
        <v>1484</v>
      </c>
      <c r="Q162" s="2">
        <f>+C162-15018.5</f>
        <v>37128.8747</v>
      </c>
      <c r="U162" s="10">
        <v>4.008581000380218E-2</v>
      </c>
    </row>
    <row r="163" spans="1:21">
      <c r="A163" s="70" t="s">
        <v>574</v>
      </c>
      <c r="B163" s="71" t="s">
        <v>83</v>
      </c>
      <c r="C163" s="72">
        <v>52352.292099999999</v>
      </c>
      <c r="D163" s="72" t="s">
        <v>147</v>
      </c>
      <c r="E163" s="30">
        <f>+(C163-C$7)/C$8</f>
        <v>1832.0031163145247</v>
      </c>
      <c r="F163">
        <f>ROUND(2*E163,0)/2</f>
        <v>1832</v>
      </c>
      <c r="G163">
        <f>+C163-(C$7+F163*C$8)</f>
        <v>1.8351199978496879E-3</v>
      </c>
      <c r="K163">
        <f>G163</f>
        <v>1.8351199978496879E-3</v>
      </c>
      <c r="Q163" s="2">
        <f>+C163-15018.5</f>
        <v>37333.792099999999</v>
      </c>
    </row>
    <row r="164" spans="1:21">
      <c r="A164" s="70" t="s">
        <v>579</v>
      </c>
      <c r="B164" s="71" t="s">
        <v>83</v>
      </c>
      <c r="C164" s="72">
        <v>52360.535799999998</v>
      </c>
      <c r="D164" s="72" t="s">
        <v>147</v>
      </c>
      <c r="E164" s="30">
        <f>+(C164-C$7)/C$8</f>
        <v>1846.002180190701</v>
      </c>
      <c r="F164">
        <f>ROUND(2*E164,0)/2</f>
        <v>1846</v>
      </c>
      <c r="G164">
        <f>+C164-(C$7+F164*C$8)</f>
        <v>1.2838599941460416E-3</v>
      </c>
      <c r="J164">
        <f>G164</f>
        <v>1.2838599941460416E-3</v>
      </c>
      <c r="Q164" s="2">
        <f>+C164-15018.5</f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>+(C165-C$7)/C$8</f>
        <v>1868.002601366614</v>
      </c>
      <c r="F165">
        <f>ROUND(2*E165,0)/2</f>
        <v>1868</v>
      </c>
      <c r="G165">
        <f>+C165-(C$7+F165*C$8)</f>
        <v>1.5318799996748567E-3</v>
      </c>
      <c r="J165">
        <f>G165</f>
        <v>1.5318799996748567E-3</v>
      </c>
      <c r="Q165" s="2">
        <f>+C165-15018.5</f>
        <v>37354.991300000002</v>
      </c>
      <c r="S165">
        <f>G165-O165</f>
        <v>1.5318799996748567E-3</v>
      </c>
    </row>
    <row r="166" spans="1:21">
      <c r="A166" s="41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>+(C166-C$7)/C$8</f>
        <v>1962.0004643089835</v>
      </c>
      <c r="F166">
        <f>ROUND(2*E166,0)/2</f>
        <v>1962</v>
      </c>
      <c r="G166">
        <f>+C166-(C$7+F166*C$8)</f>
        <v>2.7341999521013349E-4</v>
      </c>
      <c r="K166">
        <f>G166</f>
        <v>2.7341999521013349E-4</v>
      </c>
      <c r="Q166" s="2">
        <f>+C166-15018.5</f>
        <v>37410.344299999997</v>
      </c>
      <c r="S166">
        <f>G166-O166</f>
        <v>2.7341999521013349E-4</v>
      </c>
    </row>
    <row r="167" spans="1:21">
      <c r="A167" s="41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>+(C167-C$7)/C$8</f>
        <v>1962.0004643089835</v>
      </c>
      <c r="F167">
        <f>ROUND(2*E167,0)/2</f>
        <v>1962</v>
      </c>
      <c r="G167">
        <f>+C167-(C$7+F167*C$8)</f>
        <v>2.7341999521013349E-4</v>
      </c>
      <c r="K167">
        <f>G167</f>
        <v>2.7341999521013349E-4</v>
      </c>
      <c r="Q167" s="2">
        <f>+C167-15018.5</f>
        <v>37410.344299999997</v>
      </c>
      <c r="S167">
        <f>G167-O167</f>
        <v>2.7341999521013349E-4</v>
      </c>
    </row>
    <row r="168" spans="1:21">
      <c r="A168" s="34" t="s">
        <v>106</v>
      </c>
      <c r="B168" s="37" t="s">
        <v>82</v>
      </c>
      <c r="C168" s="38">
        <v>52510.405299999999</v>
      </c>
      <c r="D168" s="38">
        <v>2.9999999999999997E-4</v>
      </c>
      <c r="E168" s="30">
        <f>+(C168-C$7)/C$8</f>
        <v>2100.5035210438191</v>
      </c>
      <c r="F168">
        <f>ROUND(2*E168,0)/2</f>
        <v>2100.5</v>
      </c>
      <c r="G168">
        <f>+C168-(C$7+F168*C$8)</f>
        <v>2.0734549980261363E-3</v>
      </c>
      <c r="J168">
        <f>G168</f>
        <v>2.0734549980261363E-3</v>
      </c>
      <c r="Q168" s="2">
        <f>+C168-15018.5</f>
        <v>37491.905299999999</v>
      </c>
      <c r="S168">
        <f>G168-O168</f>
        <v>2.0734549980261363E-3</v>
      </c>
    </row>
    <row r="169" spans="1:21">
      <c r="A169" s="42" t="s">
        <v>93</v>
      </c>
      <c r="B169" s="37" t="s">
        <v>83</v>
      </c>
      <c r="C169" s="38">
        <v>52692.6613</v>
      </c>
      <c r="D169" s="38">
        <v>1E-4</v>
      </c>
      <c r="E169" s="30">
        <f>+(C169-C$7)/C$8</f>
        <v>2410.002093992458</v>
      </c>
      <c r="F169">
        <f>ROUND(2*E169,0)/2</f>
        <v>2410</v>
      </c>
      <c r="G169">
        <f>+C169-(C$7+F169*C$8)</f>
        <v>1.2330999961704947E-3</v>
      </c>
      <c r="K169">
        <f>G169</f>
        <v>1.2330999961704947E-3</v>
      </c>
      <c r="Q169" s="2">
        <f>+C169-15018.5</f>
        <v>37674.1613</v>
      </c>
      <c r="S169">
        <f>G169-O169</f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>+(C170-C$7)/C$8</f>
        <v>2459.0024685880289</v>
      </c>
      <c r="F170">
        <f>ROUND(2*E170,0)/2</f>
        <v>2459</v>
      </c>
      <c r="G170">
        <f>+C170-(C$7+F170*C$8)</f>
        <v>1.4536899980157614E-3</v>
      </c>
      <c r="J170">
        <f>G170</f>
        <v>1.4536899980157614E-3</v>
      </c>
      <c r="Q170" s="2">
        <f>+C170-15018.5</f>
        <v>37703.0164</v>
      </c>
      <c r="S170">
        <f>G170-O170</f>
        <v>1.4536899980157614E-3</v>
      </c>
    </row>
    <row r="171" spans="1:21">
      <c r="A171" s="43" t="s">
        <v>107</v>
      </c>
      <c r="B171" s="44" t="s">
        <v>83</v>
      </c>
      <c r="C171" s="43">
        <v>52741.538699999997</v>
      </c>
      <c r="D171" s="43">
        <v>1E-4</v>
      </c>
      <c r="E171" s="30">
        <f>+(C171-C$7)/C$8</f>
        <v>2493.003397375825</v>
      </c>
      <c r="F171">
        <f>ROUND(2*E171,0)/2</f>
        <v>2493</v>
      </c>
      <c r="G171">
        <f>+C171-(C$7+F171*C$8)</f>
        <v>2.0006299964734353E-3</v>
      </c>
      <c r="J171">
        <f>G171</f>
        <v>2.0006299964734353E-3</v>
      </c>
      <c r="Q171" s="2">
        <f>+C171-15018.5</f>
        <v>37723.038699999997</v>
      </c>
      <c r="S171">
        <f>G171-O171</f>
        <v>2.0006299964734353E-3</v>
      </c>
    </row>
    <row r="172" spans="1:21">
      <c r="A172" s="41" t="s">
        <v>127</v>
      </c>
      <c r="B172" s="33" t="s">
        <v>83</v>
      </c>
      <c r="C172" s="34">
        <v>53091.9185</v>
      </c>
      <c r="D172" s="34">
        <v>2.9999999999999997E-4</v>
      </c>
      <c r="E172" s="30">
        <f>+(C172-C$7)/C$8</f>
        <v>3088.0019054635122</v>
      </c>
      <c r="F172">
        <f>ROUND(2*E172,0)/2</f>
        <v>3088</v>
      </c>
      <c r="G172">
        <f>+C172-(C$7+F172*C$8)</f>
        <v>1.1220800006412901E-3</v>
      </c>
      <c r="K172">
        <f>G172</f>
        <v>1.1220800006412901E-3</v>
      </c>
      <c r="Q172" s="2">
        <f>+C172-15018.5</f>
        <v>38073.4185</v>
      </c>
      <c r="S172">
        <f>G172-O172</f>
        <v>1.1220800006412901E-3</v>
      </c>
    </row>
    <row r="173" spans="1:21">
      <c r="A173" s="41" t="s">
        <v>125</v>
      </c>
      <c r="B173" s="33" t="s">
        <v>83</v>
      </c>
      <c r="C173" s="34">
        <v>53091.9185</v>
      </c>
      <c r="D173" s="34">
        <v>2.9999999999999997E-4</v>
      </c>
      <c r="E173" s="30">
        <f>+(C173-C$7)/C$8</f>
        <v>3088.0019054635122</v>
      </c>
      <c r="F173">
        <f>ROUND(2*E173,0)/2</f>
        <v>3088</v>
      </c>
      <c r="G173">
        <f>+C173-(C$7+F173*C$8)</f>
        <v>1.1220800006412901E-3</v>
      </c>
      <c r="K173">
        <f>G173</f>
        <v>1.1220800006412901E-3</v>
      </c>
      <c r="Q173" s="2">
        <f>+C173-15018.5</f>
        <v>38073.4185</v>
      </c>
      <c r="S173">
        <f>G173-O173</f>
        <v>1.1220800006412901E-3</v>
      </c>
    </row>
    <row r="174" spans="1:21">
      <c r="A174" s="42" t="s">
        <v>92</v>
      </c>
      <c r="B174" s="33" t="s">
        <v>82</v>
      </c>
      <c r="C174" s="34">
        <v>53107.525099999999</v>
      </c>
      <c r="D174" s="34">
        <v>1E-4</v>
      </c>
      <c r="E174" s="30">
        <f>+(C174-C$7)/C$8</f>
        <v>3114.5043000545265</v>
      </c>
      <c r="F174">
        <f>ROUND(2*E174,0)/2</f>
        <v>3114.5</v>
      </c>
      <c r="G174">
        <f>+C174-(C$7+F174*C$8)</f>
        <v>2.5321949942735955E-3</v>
      </c>
      <c r="J174">
        <f>G174</f>
        <v>2.5321949942735955E-3</v>
      </c>
      <c r="Q174" s="2">
        <f>+C174-15018.5</f>
        <v>38089.025099999999</v>
      </c>
      <c r="S174">
        <f>G174-O174</f>
        <v>2.5321949942735955E-3</v>
      </c>
    </row>
    <row r="175" spans="1:21">
      <c r="A175" s="42" t="s">
        <v>92</v>
      </c>
      <c r="B175" s="37"/>
      <c r="C175" s="34">
        <v>53165.529499999997</v>
      </c>
      <c r="D175" s="34">
        <v>3.0000000000000001E-3</v>
      </c>
      <c r="E175" s="30">
        <f>+(C175-C$7)/C$8</f>
        <v>3213.0046458579091</v>
      </c>
      <c r="F175">
        <f>ROUND(2*E175,0)/2</f>
        <v>3213</v>
      </c>
      <c r="G175">
        <f>+C175-(C$7+F175*C$8)</f>
        <v>2.7358299921615981E-3</v>
      </c>
      <c r="J175">
        <f>G175</f>
        <v>2.7358299921615981E-3</v>
      </c>
      <c r="Q175" s="2">
        <f>+C175-15018.5</f>
        <v>38147.029499999997</v>
      </c>
      <c r="S175">
        <f>G175-O175</f>
        <v>2.7358299921615981E-3</v>
      </c>
    </row>
    <row r="176" spans="1:21">
      <c r="A176" s="42" t="s">
        <v>94</v>
      </c>
      <c r="B176" s="37" t="s">
        <v>83</v>
      </c>
      <c r="C176" s="39">
        <v>53448.188699999999</v>
      </c>
      <c r="D176" s="36">
        <v>2.9999999999999997E-4</v>
      </c>
      <c r="E176" s="30">
        <f>+(C176-C$7)/C$8</f>
        <v>3693.0032139753034</v>
      </c>
      <c r="F176">
        <f>ROUND(2*E176,0)/2</f>
        <v>3693</v>
      </c>
      <c r="G176">
        <f>+C176-(C$7+F176*C$8)</f>
        <v>1.8926299962913617E-3</v>
      </c>
      <c r="K176">
        <f>G176</f>
        <v>1.8926299962913617E-3</v>
      </c>
      <c r="Q176" s="2">
        <f>+C176-15018.5</f>
        <v>38429.688699999999</v>
      </c>
      <c r="S176">
        <f>G176-O176</f>
        <v>1.8926299962913617E-3</v>
      </c>
    </row>
    <row r="177" spans="1:19">
      <c r="A177" s="41" t="s">
        <v>94</v>
      </c>
      <c r="B177" s="37" t="s">
        <v>83</v>
      </c>
      <c r="C177" s="38">
        <v>53448.188699999999</v>
      </c>
      <c r="D177" s="38">
        <v>2.9999999999999997E-4</v>
      </c>
      <c r="E177" s="30">
        <f>+(C177-C$7)/C$8</f>
        <v>3693.0032139753034</v>
      </c>
      <c r="F177">
        <f>ROUND(2*E177,0)/2</f>
        <v>3693</v>
      </c>
      <c r="G177">
        <f>+C177-(C$7+F177*C$8)</f>
        <v>1.8926299962913617E-3</v>
      </c>
      <c r="K177">
        <f>G177</f>
        <v>1.8926299962913617E-3</v>
      </c>
      <c r="Q177" s="2">
        <f>+C177-15018.5</f>
        <v>38429.688699999999</v>
      </c>
      <c r="S177">
        <f>G177-O177</f>
        <v>1.8926299962913617E-3</v>
      </c>
    </row>
    <row r="178" spans="1:19">
      <c r="A178" s="41" t="s">
        <v>96</v>
      </c>
      <c r="B178" s="35"/>
      <c r="C178" s="34">
        <v>53463.498299999999</v>
      </c>
      <c r="D178" s="34">
        <v>1E-4</v>
      </c>
      <c r="E178" s="30">
        <f>+(C178-C$7)/C$8</f>
        <v>3719.001257125678</v>
      </c>
      <c r="F178">
        <f>ROUND(2*E178,0)/2</f>
        <v>3719</v>
      </c>
      <c r="G178">
        <f>+C178-(C$7+F178*C$8)</f>
        <v>7.4028999370057136E-4</v>
      </c>
      <c r="J178">
        <f>G178</f>
        <v>7.4028999370057136E-4</v>
      </c>
      <c r="Q178" s="2">
        <f>+C178-15018.5</f>
        <v>38444.998299999999</v>
      </c>
      <c r="S178">
        <f>G178-O178</f>
        <v>7.4028999370057136E-4</v>
      </c>
    </row>
    <row r="179" spans="1:19">
      <c r="A179" s="45" t="s">
        <v>91</v>
      </c>
      <c r="B179" s="37"/>
      <c r="C179" s="46">
        <v>53473.804400000001</v>
      </c>
      <c r="D179" s="38">
        <v>5.0000000000000001E-4</v>
      </c>
      <c r="E179" s="30">
        <f>+(C179-C$7)/C$8</f>
        <v>3736.5025917465759</v>
      </c>
      <c r="F179">
        <f>ROUND(2*E179,0)/2</f>
        <v>3736.5</v>
      </c>
      <c r="G179">
        <f>+C179-(C$7+F179*C$8)</f>
        <v>1.5262149972841144E-3</v>
      </c>
      <c r="K179">
        <f>G179</f>
        <v>1.5262149972841144E-3</v>
      </c>
      <c r="Q179" s="2">
        <f>+C179-15018.5</f>
        <v>38455.304400000001</v>
      </c>
      <c r="S179">
        <f>G179-O179</f>
        <v>1.5262149972841144E-3</v>
      </c>
    </row>
    <row r="180" spans="1:19">
      <c r="A180" s="43" t="s">
        <v>119</v>
      </c>
      <c r="B180" s="44" t="s">
        <v>83</v>
      </c>
      <c r="C180" s="43">
        <v>53492.353179999998</v>
      </c>
      <c r="D180" s="43" t="s">
        <v>120</v>
      </c>
      <c r="E180" s="30">
        <f>+(C180-C$7)/C$8</f>
        <v>3768.0012581275864</v>
      </c>
      <c r="F180">
        <f>ROUND(2*E180,0)/2</f>
        <v>3768</v>
      </c>
      <c r="G180">
        <f>+C180-(C$7+F180*C$8)</f>
        <v>7.4087999382754788E-4</v>
      </c>
      <c r="K180">
        <f>G180</f>
        <v>7.4087999382754788E-4</v>
      </c>
      <c r="Q180" s="2">
        <f>+C180-15018.5</f>
        <v>38473.853179999998</v>
      </c>
      <c r="S180">
        <f>G180-O180</f>
        <v>7.4087999382754788E-4</v>
      </c>
    </row>
    <row r="181" spans="1:19">
      <c r="A181" s="43" t="s">
        <v>119</v>
      </c>
      <c r="B181" s="44" t="s">
        <v>83</v>
      </c>
      <c r="C181" s="43">
        <v>53493.533060000002</v>
      </c>
      <c r="D181" s="43" t="s">
        <v>121</v>
      </c>
      <c r="E181" s="30">
        <f>+(C181-C$7)/C$8</f>
        <v>3770.0048748878116</v>
      </c>
      <c r="F181">
        <f>ROUND(2*E181,0)/2</f>
        <v>3770</v>
      </c>
      <c r="G181">
        <f>+C181-(C$7+F181*C$8)</f>
        <v>2.8707000019494444E-3</v>
      </c>
      <c r="K181">
        <f>G181</f>
        <v>2.8707000019494444E-3</v>
      </c>
      <c r="Q181" s="2">
        <f>+C181-15018.5</f>
        <v>38475.033060000002</v>
      </c>
      <c r="S181">
        <f>G181-O181</f>
        <v>2.8707000019494444E-3</v>
      </c>
    </row>
    <row r="182" spans="1:19">
      <c r="A182" s="43" t="s">
        <v>119</v>
      </c>
      <c r="B182" s="44" t="s">
        <v>83</v>
      </c>
      <c r="C182" s="43">
        <v>53499.420599999998</v>
      </c>
      <c r="D182" s="43" t="s">
        <v>120</v>
      </c>
      <c r="E182" s="30">
        <f>+(C182-C$7)/C$8</f>
        <v>3780.0028185943388</v>
      </c>
      <c r="F182">
        <f>ROUND(2*E182,0)/2</f>
        <v>3780</v>
      </c>
      <c r="G182">
        <f>+C182-(C$7+F182*C$8)</f>
        <v>1.6597999929217622E-3</v>
      </c>
      <c r="K182">
        <f>G182</f>
        <v>1.6597999929217622E-3</v>
      </c>
      <c r="Q182" s="2">
        <f>+C182-15018.5</f>
        <v>38480.920599999998</v>
      </c>
      <c r="S182">
        <f>G182-O182</f>
        <v>1.6597999929217622E-3</v>
      </c>
    </row>
    <row r="183" spans="1:19">
      <c r="A183" s="43" t="s">
        <v>119</v>
      </c>
      <c r="B183" s="44" t="s">
        <v>83</v>
      </c>
      <c r="C183" s="43">
        <v>53502.36436</v>
      </c>
      <c r="D183" s="43" t="s">
        <v>120</v>
      </c>
      <c r="E183" s="30">
        <f>+(C183-C$7)/C$8</f>
        <v>3785.0017734660792</v>
      </c>
      <c r="F183">
        <f>ROUND(2*E183,0)/2</f>
        <v>3785</v>
      </c>
      <c r="G183">
        <f>+C183-(C$7+F183*C$8)</f>
        <v>1.0443499995744787E-3</v>
      </c>
      <c r="K183">
        <f>G183</f>
        <v>1.0443499995744787E-3</v>
      </c>
      <c r="Q183" s="2">
        <f>+C183-15018.5</f>
        <v>38483.86436</v>
      </c>
      <c r="S183">
        <f>G183-O183</f>
        <v>1.0443499995744787E-3</v>
      </c>
    </row>
    <row r="184" spans="1:19">
      <c r="A184" s="42" t="s">
        <v>92</v>
      </c>
      <c r="B184" s="37"/>
      <c r="C184" s="34">
        <v>53503.542300000001</v>
      </c>
      <c r="D184" s="34">
        <v>2E-3</v>
      </c>
      <c r="E184" s="30">
        <f>+(C184-C$7)/C$8</f>
        <v>3787.0020958094838</v>
      </c>
      <c r="F184">
        <f>ROUND(2*E184,0)/2</f>
        <v>3787</v>
      </c>
      <c r="G184">
        <f>+C184-(C$7+F184*C$8)</f>
        <v>1.2341699984972365E-3</v>
      </c>
      <c r="J184">
        <f>G184</f>
        <v>1.2341699984972365E-3</v>
      </c>
      <c r="Q184" s="2">
        <f>+C184-15018.5</f>
        <v>38485.042300000001</v>
      </c>
      <c r="S184">
        <f>G184-O184</f>
        <v>1.2341699984972365E-3</v>
      </c>
    </row>
    <row r="185" spans="1:19">
      <c r="A185" s="70" t="s">
        <v>672</v>
      </c>
      <c r="B185" s="71" t="s">
        <v>83</v>
      </c>
      <c r="C185" s="72">
        <v>53550.064700000003</v>
      </c>
      <c r="D185" s="72" t="s">
        <v>147</v>
      </c>
      <c r="E185" s="30">
        <f>+(C185-C$7)/C$8</f>
        <v>3866.0042488806921</v>
      </c>
      <c r="F185">
        <f>ROUND(2*E185,0)/2</f>
        <v>3866</v>
      </c>
      <c r="G185">
        <f>+C185-(C$7+F185*C$8)</f>
        <v>2.5020600005518645E-3</v>
      </c>
      <c r="K185">
        <f>G185</f>
        <v>2.5020600005518645E-3</v>
      </c>
      <c r="Q185" s="2">
        <f>+C185-15018.5</f>
        <v>38531.564700000003</v>
      </c>
    </row>
    <row r="186" spans="1:19">
      <c r="A186" s="70" t="s">
        <v>677</v>
      </c>
      <c r="B186" s="71" t="s">
        <v>83</v>
      </c>
      <c r="C186" s="72">
        <v>53747.337899999999</v>
      </c>
      <c r="D186" s="72" t="s">
        <v>147</v>
      </c>
      <c r="E186" s="30">
        <f>+(C186-C$7)/C$8</f>
        <v>4201.0043250428471</v>
      </c>
      <c r="F186">
        <f>ROUND(2*E186,0)/2</f>
        <v>4201</v>
      </c>
      <c r="G186">
        <f>+C186-(C$7+F186*C$8)</f>
        <v>2.5469099928159267E-3</v>
      </c>
      <c r="K186">
        <f>G186</f>
        <v>2.5469099928159267E-3</v>
      </c>
      <c r="Q186" s="2">
        <f>+C186-15018.5</f>
        <v>38728.837899999999</v>
      </c>
    </row>
    <row r="187" spans="1:19">
      <c r="A187" s="43" t="s">
        <v>119</v>
      </c>
      <c r="B187" s="44" t="s">
        <v>83</v>
      </c>
      <c r="C187" s="43">
        <v>53801.514210000001</v>
      </c>
      <c r="D187" s="43" t="s">
        <v>120</v>
      </c>
      <c r="E187" s="30">
        <f>+(C187-C$7)/C$8</f>
        <v>4293.0039883330746</v>
      </c>
      <c r="F187">
        <f>ROUND(2*E187,0)/2</f>
        <v>4293</v>
      </c>
      <c r="G187">
        <f>+C187-(C$7+F187*C$8)</f>
        <v>2.3486299978685565E-3</v>
      </c>
      <c r="K187">
        <f>G187</f>
        <v>2.3486299978685565E-3</v>
      </c>
      <c r="O187">
        <f ca="1">+C$11+C$12*F187</f>
        <v>1.9467171841023459E-3</v>
      </c>
      <c r="Q187" s="2">
        <f>+C187-15018.5</f>
        <v>38783.014210000001</v>
      </c>
      <c r="S187">
        <f ca="1">G187-O187</f>
        <v>4.019128137662106E-4</v>
      </c>
    </row>
    <row r="188" spans="1:19">
      <c r="A188" s="41" t="s">
        <v>97</v>
      </c>
      <c r="B188" s="33" t="s">
        <v>82</v>
      </c>
      <c r="C188" s="34">
        <v>53859.517</v>
      </c>
      <c r="D188" s="34">
        <v>3.0000000000000001E-3</v>
      </c>
      <c r="E188" s="30">
        <f>+(C188-C$7)/C$8</f>
        <v>4391.5016001101303</v>
      </c>
      <c r="F188">
        <f>ROUND(2*E188,0)/2</f>
        <v>4391.5</v>
      </c>
      <c r="G188">
        <f>+C188-(C$7+F188*C$8)</f>
        <v>9.4226499641081318E-4</v>
      </c>
      <c r="J188">
        <f>G188</f>
        <v>9.4226499641081318E-4</v>
      </c>
      <c r="O188">
        <f ca="1">+C$11+C$12*F188</f>
        <v>2.0691370877063331E-3</v>
      </c>
      <c r="Q188" s="2">
        <f>+C188-15018.5</f>
        <v>38841.017</v>
      </c>
      <c r="S188">
        <f ca="1">G188-O188</f>
        <v>-1.1268720912955199E-3</v>
      </c>
    </row>
    <row r="189" spans="1:19">
      <c r="A189" s="43" t="s">
        <v>119</v>
      </c>
      <c r="B189" s="44" t="s">
        <v>83</v>
      </c>
      <c r="C189" s="43">
        <v>53900.445760000002</v>
      </c>
      <c r="D189" s="43" t="s">
        <v>121</v>
      </c>
      <c r="E189" s="30">
        <f>+(C189-C$7)/C$8</f>
        <v>4461.0048966411532</v>
      </c>
      <c r="F189">
        <f>ROUND(2*E189,0)/2</f>
        <v>4461</v>
      </c>
      <c r="G189">
        <f>+C189-(C$7+F189*C$8)</f>
        <v>2.8835100019932725E-3</v>
      </c>
      <c r="K189">
        <f>G189</f>
        <v>2.8835100019932725E-3</v>
      </c>
      <c r="O189">
        <f ca="1">+C$11+C$12*F189</f>
        <v>2.1555145831426495E-3</v>
      </c>
      <c r="Q189" s="2">
        <f>+C189-15018.5</f>
        <v>38881.945760000002</v>
      </c>
      <c r="S189">
        <f ca="1">G189-O189</f>
        <v>7.2799541885062297E-4</v>
      </c>
    </row>
    <row r="190" spans="1:19">
      <c r="A190" s="43" t="s">
        <v>119</v>
      </c>
      <c r="B190" s="44" t="s">
        <v>83</v>
      </c>
      <c r="C190" s="43">
        <v>54172.505389999998</v>
      </c>
      <c r="D190" s="43">
        <v>2.9999999999999997E-4</v>
      </c>
      <c r="E190" s="30">
        <f>+(C190-C$7)/C$8</f>
        <v>4923.0037731770853</v>
      </c>
      <c r="F190">
        <f>ROUND(2*E190,0)/2</f>
        <v>4923</v>
      </c>
      <c r="G190">
        <f>+C190-(C$7+F190*C$8)</f>
        <v>2.2219299935386516E-3</v>
      </c>
      <c r="K190">
        <f>G190</f>
        <v>2.2219299935386516E-3</v>
      </c>
      <c r="O190">
        <f ca="1">+C$11+C$12*F190</f>
        <v>2.729707430503484E-3</v>
      </c>
      <c r="Q190" s="2">
        <f>+C190-15018.5</f>
        <v>39154.005389999998</v>
      </c>
      <c r="S190">
        <f ca="1">G190-O190</f>
        <v>-5.0777743696483243E-4</v>
      </c>
    </row>
    <row r="191" spans="1:19">
      <c r="A191" s="43" t="s">
        <v>119</v>
      </c>
      <c r="B191" s="44" t="s">
        <v>83</v>
      </c>
      <c r="C191" s="43">
        <v>54172.505989999998</v>
      </c>
      <c r="D191" s="43">
        <v>2.9999999999999997E-4</v>
      </c>
      <c r="E191" s="30">
        <f>+(C191-C$7)/C$8</f>
        <v>4923.0047920688839</v>
      </c>
      <c r="F191">
        <f>ROUND(2*E191,0)/2</f>
        <v>4923</v>
      </c>
      <c r="G191">
        <f>+C191-(C$7+F191*C$8)</f>
        <v>2.8219299929332919E-3</v>
      </c>
      <c r="K191">
        <f>G191</f>
        <v>2.8219299929332919E-3</v>
      </c>
      <c r="O191">
        <f ca="1">+C$11+C$12*F191</f>
        <v>2.729707430503484E-3</v>
      </c>
      <c r="Q191" s="2">
        <f>+C191-15018.5</f>
        <v>39154.005989999998</v>
      </c>
      <c r="S191">
        <f ca="1">G191-O191</f>
        <v>9.2222562429807899E-5</v>
      </c>
    </row>
    <row r="192" spans="1:19">
      <c r="A192" s="43" t="s">
        <v>119</v>
      </c>
      <c r="B192" s="44" t="s">
        <v>83</v>
      </c>
      <c r="C192" s="43">
        <v>54172.506289999998</v>
      </c>
      <c r="D192" s="43">
        <v>4.0000000000000002E-4</v>
      </c>
      <c r="E192" s="30">
        <f>+(C192-C$7)/C$8</f>
        <v>4923.0053015147823</v>
      </c>
      <c r="F192">
        <f>ROUND(2*E192,0)/2</f>
        <v>4923</v>
      </c>
      <c r="G192">
        <f>+C192-(C$7+F192*C$8)</f>
        <v>3.1219299926306121E-3</v>
      </c>
      <c r="K192">
        <f>G192</f>
        <v>3.1219299926306121E-3</v>
      </c>
      <c r="O192">
        <f ca="1">+C$11+C$12*F192</f>
        <v>2.729707430503484E-3</v>
      </c>
      <c r="Q192" s="2">
        <f>+C192-15018.5</f>
        <v>39154.006289999998</v>
      </c>
      <c r="S192">
        <f ca="1">G192-O192</f>
        <v>3.9222256212712806E-4</v>
      </c>
    </row>
    <row r="193" spans="1:19">
      <c r="A193" s="43" t="s">
        <v>119</v>
      </c>
      <c r="B193" s="44" t="s">
        <v>83</v>
      </c>
      <c r="C193" s="43">
        <v>54185.46153</v>
      </c>
      <c r="D193" s="43">
        <v>2.0000000000000001E-4</v>
      </c>
      <c r="E193" s="30">
        <f>+(C193-C$7)/C$8</f>
        <v>4945.0052811709147</v>
      </c>
      <c r="F193">
        <f>ROUND(2*E193,0)/2</f>
        <v>4945</v>
      </c>
      <c r="G193">
        <f>+C193-(C$7+F193*C$8)</f>
        <v>3.109949997451622E-3</v>
      </c>
      <c r="K193">
        <f>G193</f>
        <v>3.109949997451622E-3</v>
      </c>
      <c r="O193">
        <f ca="1">+C$11+C$12*F193</f>
        <v>2.757049947044476E-3</v>
      </c>
      <c r="Q193" s="2">
        <f>+C193-15018.5</f>
        <v>39166.96153</v>
      </c>
      <c r="S193">
        <f ca="1">G193-O193</f>
        <v>3.5290005040714608E-4</v>
      </c>
    </row>
    <row r="194" spans="1:19">
      <c r="A194" s="43" t="s">
        <v>119</v>
      </c>
      <c r="B194" s="44" t="s">
        <v>83</v>
      </c>
      <c r="C194" s="43">
        <v>54185.46183</v>
      </c>
      <c r="D194" s="43">
        <v>2.0000000000000001E-4</v>
      </c>
      <c r="E194" s="30">
        <f>+(C194-C$7)/C$8</f>
        <v>4945.005790616814</v>
      </c>
      <c r="F194">
        <f>ROUND(2*E194,0)/2</f>
        <v>4945</v>
      </c>
      <c r="G194">
        <f>+C194-(C$7+F194*C$8)</f>
        <v>3.4099499971489422E-3</v>
      </c>
      <c r="K194">
        <f>G194</f>
        <v>3.4099499971489422E-3</v>
      </c>
      <c r="O194">
        <f ca="1">+C$11+C$12*F194</f>
        <v>2.757049947044476E-3</v>
      </c>
      <c r="Q194" s="2">
        <f>+C194-15018.5</f>
        <v>39166.96183</v>
      </c>
      <c r="S194">
        <f ca="1">G194-O194</f>
        <v>6.5290005010446624E-4</v>
      </c>
    </row>
    <row r="195" spans="1:19">
      <c r="A195" s="34" t="s">
        <v>104</v>
      </c>
      <c r="B195" s="37"/>
      <c r="C195" s="34">
        <v>54199.593399999998</v>
      </c>
      <c r="D195" s="34">
        <v>1.4E-3</v>
      </c>
      <c r="E195" s="30">
        <f>+(C195-C$7)/C$8</f>
        <v>4969.003358590011</v>
      </c>
      <c r="F195">
        <f>ROUND(2*E195,0)/2</f>
        <v>4969</v>
      </c>
      <c r="G195">
        <f>+C195-(C$7+F195*C$8)</f>
        <v>1.9777899942710064E-3</v>
      </c>
      <c r="J195">
        <f>G195</f>
        <v>1.9777899942710064E-3</v>
      </c>
      <c r="O195">
        <f ca="1">+C$11+C$12*F195</f>
        <v>2.7868781469073765E-3</v>
      </c>
      <c r="Q195" s="2">
        <f>+C195-15018.5</f>
        <v>39181.093399999998</v>
      </c>
      <c r="S195">
        <f ca="1">G195-O195</f>
        <v>-8.0908815263637003E-4</v>
      </c>
    </row>
    <row r="196" spans="1:19">
      <c r="A196" s="35" t="s">
        <v>103</v>
      </c>
      <c r="B196" s="37" t="s">
        <v>82</v>
      </c>
      <c r="C196" s="38">
        <v>54213.432999999997</v>
      </c>
      <c r="D196" s="38">
        <v>2.0000000000000001E-4</v>
      </c>
      <c r="E196" s="30">
        <f>+(C196-C$7)/C$8</f>
        <v>4992.5051168321525</v>
      </c>
      <c r="F196">
        <f>ROUND(2*E196,0)/2</f>
        <v>4992.5</v>
      </c>
      <c r="G196">
        <f>+C196-(C$7+F196*C$8)</f>
        <v>3.0131749954307452E-3</v>
      </c>
      <c r="K196">
        <f>G196</f>
        <v>3.0131749954307452E-3</v>
      </c>
      <c r="O196">
        <f ca="1">+C$11+C$12*F196</f>
        <v>2.8160849259397996E-3</v>
      </c>
      <c r="Q196" s="2">
        <f>+C196-15018.5</f>
        <v>39194.932999999997</v>
      </c>
      <c r="S196">
        <f ca="1">G196-O196</f>
        <v>1.9709006949094558E-4</v>
      </c>
    </row>
    <row r="197" spans="1:19">
      <c r="A197" s="43" t="s">
        <v>122</v>
      </c>
      <c r="B197" s="44" t="s">
        <v>83</v>
      </c>
      <c r="C197" s="43">
        <v>54556.452969999998</v>
      </c>
      <c r="D197" s="43">
        <v>2.0000000000000001E-4</v>
      </c>
      <c r="E197" s="30">
        <f>+(C197-C$7)/C$8</f>
        <v>5575.0055075347063</v>
      </c>
      <c r="F197">
        <f>ROUND(2*E197,0)/2</f>
        <v>5575</v>
      </c>
      <c r="G197">
        <f>+C197-(C$7+F197*C$8)</f>
        <v>3.2432499938295223E-3</v>
      </c>
      <c r="K197">
        <f>G197</f>
        <v>3.2432499938295223E-3</v>
      </c>
      <c r="O197">
        <f ca="1">+C$11+C$12*F197</f>
        <v>3.5400401934456141E-3</v>
      </c>
      <c r="Q197" s="2">
        <f>+C197-15018.5</f>
        <v>39537.952969999998</v>
      </c>
      <c r="S197">
        <f ca="1">G197-O197</f>
        <v>-2.9679019961609179E-4</v>
      </c>
    </row>
    <row r="198" spans="1:19">
      <c r="A198" s="43" t="s">
        <v>122</v>
      </c>
      <c r="B198" s="44" t="s">
        <v>83</v>
      </c>
      <c r="C198" s="43">
        <v>54556.453070000003</v>
      </c>
      <c r="D198" s="43">
        <v>2.0000000000000001E-4</v>
      </c>
      <c r="E198" s="30">
        <f>+(C198-C$7)/C$8</f>
        <v>5575.0056773500137</v>
      </c>
      <c r="F198">
        <f>ROUND(2*E198,0)/2</f>
        <v>5575</v>
      </c>
      <c r="G198">
        <f>+C198-(C$7+F198*C$8)</f>
        <v>3.3432499985792674E-3</v>
      </c>
      <c r="K198">
        <f>G198</f>
        <v>3.3432499985792674E-3</v>
      </c>
      <c r="O198">
        <f ca="1">+C$11+C$12*F198</f>
        <v>3.5400401934456141E-3</v>
      </c>
      <c r="Q198" s="2">
        <f>+C198-15018.5</f>
        <v>39537.953070000003</v>
      </c>
      <c r="S198">
        <f ca="1">G198-O198</f>
        <v>-1.9679019486634666E-4</v>
      </c>
    </row>
    <row r="199" spans="1:19">
      <c r="A199" s="43" t="s">
        <v>122</v>
      </c>
      <c r="B199" s="44" t="s">
        <v>83</v>
      </c>
      <c r="C199" s="43">
        <v>54556.453370000003</v>
      </c>
      <c r="D199" s="43">
        <v>2.0000000000000001E-4</v>
      </c>
      <c r="E199" s="30">
        <f>+(C199-C$7)/C$8</f>
        <v>5575.006186795913</v>
      </c>
      <c r="F199">
        <f>ROUND(2*E199,0)/2</f>
        <v>5575</v>
      </c>
      <c r="G199">
        <f>+C199-(C$7+F199*C$8)</f>
        <v>3.6432499982765876E-3</v>
      </c>
      <c r="K199">
        <f>G199</f>
        <v>3.6432499982765876E-3</v>
      </c>
      <c r="O199">
        <f ca="1">+C$11+C$12*F199</f>
        <v>3.5400401934456141E-3</v>
      </c>
      <c r="Q199" s="2">
        <f>+C199-15018.5</f>
        <v>39537.953370000003</v>
      </c>
      <c r="S199">
        <f ca="1">G199-O199</f>
        <v>1.0320980483097351E-4</v>
      </c>
    </row>
    <row r="200" spans="1:19">
      <c r="A200" s="41" t="s">
        <v>124</v>
      </c>
      <c r="B200" s="33" t="s">
        <v>83</v>
      </c>
      <c r="C200" s="34">
        <v>54911.5452</v>
      </c>
      <c r="D200" s="34">
        <v>1E-4</v>
      </c>
      <c r="E200" s="30">
        <f>+(C200-C$7)/C$8</f>
        <v>6178.0064427585103</v>
      </c>
      <c r="F200">
        <f>ROUND(2*E200,0)/2</f>
        <v>6178</v>
      </c>
      <c r="G200">
        <f>+C200-(C$7+F200*C$8)</f>
        <v>3.7939799949526787E-3</v>
      </c>
      <c r="K200">
        <f>G200</f>
        <v>3.7939799949526787E-3</v>
      </c>
      <c r="O200">
        <f ca="1">+C$11+C$12*F200</f>
        <v>4.2894737150009892E-3</v>
      </c>
      <c r="Q200" s="2">
        <f>+C200-15018.5</f>
        <v>39893.0452</v>
      </c>
      <c r="S200">
        <f ca="1">G200-O200</f>
        <v>-4.9549372004831053E-4</v>
      </c>
    </row>
    <row r="201" spans="1:19">
      <c r="A201" s="43" t="s">
        <v>115</v>
      </c>
      <c r="B201" s="44" t="s">
        <v>83</v>
      </c>
      <c r="C201" s="43">
        <v>54924.500899999999</v>
      </c>
      <c r="D201" s="43">
        <v>1E-4</v>
      </c>
      <c r="E201" s="30">
        <f>+(C201-C$7)/C$8</f>
        <v>6200.0072035650146</v>
      </c>
      <c r="F201">
        <f>ROUND(2*E201,0)/2</f>
        <v>6200</v>
      </c>
      <c r="G201">
        <f>+C201-(C$7+F201*C$8)</f>
        <v>4.2419999954290688E-3</v>
      </c>
      <c r="J201">
        <f>G201</f>
        <v>4.2419999954290688E-3</v>
      </c>
      <c r="O201">
        <f ca="1">+C$11+C$12*F201</f>
        <v>4.3168162315419811E-3</v>
      </c>
      <c r="Q201" s="2">
        <f>+C201-15018.5</f>
        <v>39906.000899999999</v>
      </c>
      <c r="S201">
        <f ca="1">G201-O201</f>
        <v>-7.4816236112912327E-5</v>
      </c>
    </row>
    <row r="202" spans="1:19">
      <c r="A202" s="43" t="s">
        <v>114</v>
      </c>
      <c r="B202" s="44" t="s">
        <v>83</v>
      </c>
      <c r="C202" s="43">
        <v>54930.388800000001</v>
      </c>
      <c r="D202" s="43">
        <v>1E-4</v>
      </c>
      <c r="E202" s="30">
        <f>+(C202-C$7)/C$8</f>
        <v>6210.0057586066305</v>
      </c>
      <c r="F202">
        <f>ROUND(2*E202,0)/2</f>
        <v>6210</v>
      </c>
      <c r="G202">
        <f>+C202-(C$7+F202*C$8)</f>
        <v>3.3910999991348945E-3</v>
      </c>
      <c r="K202">
        <f>G202</f>
        <v>3.3910999991348945E-3</v>
      </c>
      <c r="O202">
        <f ca="1">+C$11+C$12*F202</f>
        <v>4.3292446481515232E-3</v>
      </c>
      <c r="Q202" s="2">
        <f>+C202-15018.5</f>
        <v>39911.888800000001</v>
      </c>
      <c r="S202">
        <f ca="1">G202-O202</f>
        <v>-9.3814464901662876E-4</v>
      </c>
    </row>
    <row r="203" spans="1:19">
      <c r="A203" s="41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>+(C203-C$7)/C$8</f>
        <v>6244.0074176002163</v>
      </c>
      <c r="F203">
        <f>ROUND(2*E203,0)/2</f>
        <v>6244</v>
      </c>
      <c r="G203">
        <f>+C203-(C$7+F203*C$8)</f>
        <v>4.3680399976437911E-3</v>
      </c>
      <c r="K203">
        <f>G203</f>
        <v>4.3680399976437911E-3</v>
      </c>
      <c r="O203">
        <f ca="1">+C$11+C$12*F203</f>
        <v>4.371501264623965E-3</v>
      </c>
      <c r="Q203" s="2">
        <f>+C203-15018.5</f>
        <v>39931.911529999998</v>
      </c>
      <c r="S203">
        <f ca="1">G203-O203</f>
        <v>-3.4612669801738216E-6</v>
      </c>
    </row>
    <row r="204" spans="1:19">
      <c r="A204" s="41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>+(C204-C$7)/C$8</f>
        <v>6244.0075874155236</v>
      </c>
      <c r="F204">
        <f>ROUND(2*E204,0)/2</f>
        <v>6244</v>
      </c>
      <c r="G204">
        <f>+C204-(C$7+F204*C$8)</f>
        <v>4.4680400023935363E-3</v>
      </c>
      <c r="K204">
        <f>G204</f>
        <v>4.4680400023935363E-3</v>
      </c>
      <c r="O204">
        <f ca="1">+C$11+C$12*F204</f>
        <v>4.371501264623965E-3</v>
      </c>
      <c r="Q204" s="2">
        <f>+C204-15018.5</f>
        <v>39931.911630000002</v>
      </c>
      <c r="S204">
        <f ca="1">G204-O204</f>
        <v>9.6538737769571309E-5</v>
      </c>
    </row>
    <row r="205" spans="1:19">
      <c r="A205" s="70" t="s">
        <v>745</v>
      </c>
      <c r="B205" s="71" t="s">
        <v>82</v>
      </c>
      <c r="C205" s="72">
        <v>54960.1276</v>
      </c>
      <c r="D205" s="72" t="s">
        <v>147</v>
      </c>
      <c r="E205" s="30">
        <f>+(C205-C$7)/C$8</f>
        <v>6260.5067910072357</v>
      </c>
      <c r="F205">
        <f>ROUND(2*E205,0)/2</f>
        <v>6260.5</v>
      </c>
      <c r="G205">
        <f>+C205-(C$7+F205*C$8)</f>
        <v>3.9990549994399771E-3</v>
      </c>
      <c r="K205">
        <f>G205</f>
        <v>3.9990549994399771E-3</v>
      </c>
      <c r="O205">
        <f ca="1">+C$11+C$12*F205</f>
        <v>4.3920081520297093E-3</v>
      </c>
      <c r="Q205" s="2">
        <f>+C205-15018.5</f>
        <v>39941.6276</v>
      </c>
    </row>
    <row r="206" spans="1:19">
      <c r="A206" s="43" t="s">
        <v>110</v>
      </c>
      <c r="B206" s="44" t="s">
        <v>82</v>
      </c>
      <c r="C206" s="43">
        <v>55269.877200000003</v>
      </c>
      <c r="D206" s="43">
        <v>2.9999999999999997E-4</v>
      </c>
      <c r="E206" s="30">
        <f>+(C206-C$7)/C$8</f>
        <v>6786.5090031232257</v>
      </c>
      <c r="F206">
        <f>ROUND(2*E206,0)/2</f>
        <v>6786.5</v>
      </c>
      <c r="G206">
        <f>+C206-(C$7+F206*C$8)</f>
        <v>5.3017149984952994E-3</v>
      </c>
      <c r="K206">
        <f>G206</f>
        <v>5.3017149984952994E-3</v>
      </c>
      <c r="O206">
        <f ca="1">+C$11+C$12*F206</f>
        <v>5.0457428656916128E-3</v>
      </c>
      <c r="Q206" s="2">
        <f>+C206-15018.5</f>
        <v>40251.377200000003</v>
      </c>
      <c r="S206">
        <f ca="1">G206-O206</f>
        <v>2.5597213280368659E-4</v>
      </c>
    </row>
    <row r="207" spans="1:19">
      <c r="A207" s="41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>+(C207-C$7)/C$8</f>
        <v>6796.0057879167562</v>
      </c>
      <c r="F207">
        <f>ROUND(2*E207,0)/2</f>
        <v>6796</v>
      </c>
      <c r="G207">
        <f>+C207-(C$7+F207*C$8)</f>
        <v>3.4083600039593875E-3</v>
      </c>
      <c r="K207">
        <f>G207</f>
        <v>3.4083600039593875E-3</v>
      </c>
      <c r="O207">
        <f ca="1">+C$11+C$12*F207</f>
        <v>5.0575498614706775E-3</v>
      </c>
      <c r="Q207" s="2">
        <f>+C207-15018.5</f>
        <v>40256.969620000003</v>
      </c>
      <c r="S207">
        <f ca="1">G207-O207</f>
        <v>-1.64918985751129E-3</v>
      </c>
    </row>
    <row r="208" spans="1:19">
      <c r="A208" s="41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>+(C208-C$7)/C$8</f>
        <v>6796.0061275473472</v>
      </c>
      <c r="F208">
        <f>ROUND(2*E208,0)/2</f>
        <v>6796</v>
      </c>
      <c r="G208">
        <f>+C208-(C$7+F208*C$8)</f>
        <v>3.6083599989069626E-3</v>
      </c>
      <c r="K208">
        <f>G208</f>
        <v>3.6083599989069626E-3</v>
      </c>
      <c r="O208">
        <f ca="1">+C$11+C$12*F208</f>
        <v>5.0575498614706775E-3</v>
      </c>
      <c r="Q208" s="2">
        <f>+C208-15018.5</f>
        <v>40256.969819999998</v>
      </c>
      <c r="S208">
        <f ca="1">G208-O208</f>
        <v>-1.4491898625637149E-3</v>
      </c>
    </row>
    <row r="209" spans="1:19">
      <c r="A209" s="43" t="s">
        <v>113</v>
      </c>
      <c r="B209" s="44" t="s">
        <v>83</v>
      </c>
      <c r="C209" s="43">
        <v>55275.469819999998</v>
      </c>
      <c r="D209" s="43">
        <v>2.0000000000000001E-4</v>
      </c>
      <c r="E209" s="30">
        <f>+(C209-C$7)/C$8</f>
        <v>6796.0061275473472</v>
      </c>
      <c r="F209">
        <f>ROUND(2*E209,0)/2</f>
        <v>6796</v>
      </c>
      <c r="G209">
        <f>+C209-(C$7+F209*C$8)</f>
        <v>3.6083599989069626E-3</v>
      </c>
      <c r="K209">
        <f>G209</f>
        <v>3.6083599989069626E-3</v>
      </c>
      <c r="O209">
        <f ca="1">+C$11+C$12*F209</f>
        <v>5.0575498614706775E-3</v>
      </c>
      <c r="Q209" s="2">
        <f>+C209-15018.5</f>
        <v>40256.969819999998</v>
      </c>
      <c r="S209">
        <f ca="1">G209-O209</f>
        <v>-1.4491898625637149E-3</v>
      </c>
    </row>
    <row r="210" spans="1:19">
      <c r="A210" s="43" t="s">
        <v>116</v>
      </c>
      <c r="B210" s="44" t="s">
        <v>82</v>
      </c>
      <c r="C210" s="43">
        <v>55293.432200000003</v>
      </c>
      <c r="D210" s="43">
        <v>2.0000000000000001E-4</v>
      </c>
      <c r="E210" s="30">
        <f>+(C210-C$7)/C$8</f>
        <v>6826.5089970098752</v>
      </c>
      <c r="F210">
        <f>ROUND(2*E210,0)/2</f>
        <v>6826.5</v>
      </c>
      <c r="G210">
        <f>+C210-(C$7+F210*C$8)</f>
        <v>5.2981150001869537E-3</v>
      </c>
      <c r="J210">
        <f>G210</f>
        <v>5.2981150001869537E-3</v>
      </c>
      <c r="O210">
        <f ca="1">+C$11+C$12*F210</f>
        <v>5.0954565321297794E-3</v>
      </c>
      <c r="Q210" s="2">
        <f>+C210-15018.5</f>
        <v>40274.932200000003</v>
      </c>
      <c r="S210">
        <f ca="1">G210-O210</f>
        <v>2.0265846805717427E-4</v>
      </c>
    </row>
    <row r="211" spans="1:19">
      <c r="A211" s="70" t="s">
        <v>762</v>
      </c>
      <c r="B211" s="71" t="s">
        <v>83</v>
      </c>
      <c r="C211" s="72">
        <v>55349.080199999997</v>
      </c>
      <c r="D211" s="72" t="s">
        <v>147</v>
      </c>
      <c r="E211" s="30">
        <f>+(C211-C$7)/C$8</f>
        <v>6921.0078150868867</v>
      </c>
      <c r="F211">
        <f>ROUND(2*E211,0)/2</f>
        <v>6921</v>
      </c>
      <c r="G211">
        <f>+C211-(C$7+F211*C$8)</f>
        <v>4.6021099915378727E-3</v>
      </c>
      <c r="K211">
        <f>G211</f>
        <v>4.6021099915378727E-3</v>
      </c>
      <c r="O211">
        <f ca="1">+C$11+C$12*F211</f>
        <v>5.2129050690899494E-3</v>
      </c>
      <c r="Q211" s="2">
        <f>+C211-15018.5</f>
        <v>40330.580199999997</v>
      </c>
    </row>
    <row r="212" spans="1:19">
      <c r="A212" s="41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>+(C212-C$7)/C$8</f>
        <v>6998.0074042527394</v>
      </c>
      <c r="F212">
        <f>ROUND(2*E212,0)/2</f>
        <v>6998</v>
      </c>
      <c r="G212">
        <f>+C212-(C$7+F212*C$8)</f>
        <v>4.3601799989119172E-3</v>
      </c>
      <c r="K212">
        <f>G212</f>
        <v>4.3601799989119172E-3</v>
      </c>
      <c r="O212">
        <f ca="1">+C$11+C$12*F212</f>
        <v>5.3086038769834219E-3</v>
      </c>
      <c r="Q212" s="2">
        <f>+C212-15018.5</f>
        <v>40375.923340000001</v>
      </c>
      <c r="S212">
        <f ca="1">G212-O212</f>
        <v>-9.4842387807150472E-4</v>
      </c>
    </row>
    <row r="213" spans="1:19">
      <c r="A213" s="41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>+(C213-C$7)/C$8</f>
        <v>6998.0091024057328</v>
      </c>
      <c r="F213">
        <f>ROUND(2*E213,0)/2</f>
        <v>6998</v>
      </c>
      <c r="G213">
        <f>+C213-(C$7+F213*C$8)</f>
        <v>5.3601799954776652E-3</v>
      </c>
      <c r="K213">
        <f>G213</f>
        <v>5.3601799954776652E-3</v>
      </c>
      <c r="O213">
        <f ca="1">+C$11+C$12*F213</f>
        <v>5.3086038769834219E-3</v>
      </c>
      <c r="Q213" s="2">
        <f>+C213-15018.5</f>
        <v>40375.924339999998</v>
      </c>
      <c r="S213">
        <f ca="1">G213-O213</f>
        <v>5.1576118494243289E-5</v>
      </c>
    </row>
    <row r="214" spans="1:19">
      <c r="A214" s="43" t="s">
        <v>118</v>
      </c>
      <c r="B214" s="44" t="s">
        <v>82</v>
      </c>
      <c r="C214" s="43">
        <v>55629.681900000003</v>
      </c>
      <c r="D214" s="43">
        <v>8.0000000000000004E-4</v>
      </c>
      <c r="E214" s="30">
        <f>+(C214-C$7)/C$8</f>
        <v>7397.5124334092661</v>
      </c>
      <c r="F214">
        <f>ROUND(2*E214,0)/2</f>
        <v>7397.5</v>
      </c>
      <c r="G214">
        <f>+C214-(C$7+F214*C$8)</f>
        <v>7.32172500283923E-3</v>
      </c>
      <c r="J214">
        <f>G214</f>
        <v>7.32172500283923E-3</v>
      </c>
      <c r="O214">
        <f ca="1">+C$11+C$12*F214</f>
        <v>5.8051191205346197E-3</v>
      </c>
      <c r="Q214" s="2">
        <f>+C214-15018.5</f>
        <v>40611.181900000003</v>
      </c>
      <c r="S214">
        <f ca="1">G214-O214</f>
        <v>1.5166058823046103E-3</v>
      </c>
    </row>
    <row r="215" spans="1:19">
      <c r="A215" s="43" t="s">
        <v>117</v>
      </c>
      <c r="B215" s="44" t="s">
        <v>82</v>
      </c>
      <c r="C215" s="43">
        <v>55660.890800000001</v>
      </c>
      <c r="D215" s="43">
        <v>2.0000000000000001E-4</v>
      </c>
      <c r="E215" s="30">
        <f>+(C215-C$7)/C$8</f>
        <v>7450.5099205333991</v>
      </c>
      <c r="F215">
        <f>ROUND(2*E215,0)/2</f>
        <v>7450.5</v>
      </c>
      <c r="G215">
        <f>+C215-(C$7+F215*C$8)</f>
        <v>5.841954996867571E-3</v>
      </c>
      <c r="K215">
        <f>G215</f>
        <v>5.841954996867571E-3</v>
      </c>
      <c r="O215">
        <f ca="1">+C$11+C$12*F215</f>
        <v>5.8709897285651926E-3</v>
      </c>
      <c r="Q215" s="2">
        <f>+C215-15018.5</f>
        <v>40642.390800000001</v>
      </c>
      <c r="S215">
        <f ca="1">G215-O215</f>
        <v>-2.9034731697621594E-5</v>
      </c>
    </row>
    <row r="216" spans="1:19">
      <c r="A216" s="41" t="s">
        <v>127</v>
      </c>
      <c r="B216" s="33" t="s">
        <v>83</v>
      </c>
      <c r="C216" s="34">
        <v>55748.335700000003</v>
      </c>
      <c r="D216" s="34">
        <v>1E-4</v>
      </c>
      <c r="E216" s="30">
        <f>+(C216-C$7)/C$8</f>
        <v>7599.0047396978543</v>
      </c>
      <c r="F216">
        <f>ROUND(2*E216,0)/2</f>
        <v>7599</v>
      </c>
      <c r="G216">
        <f>+C216-(C$7+F216*C$8)</f>
        <v>2.7910900025744922E-3</v>
      </c>
      <c r="K216">
        <f>G216</f>
        <v>2.7910900025744922E-3</v>
      </c>
      <c r="O216">
        <f ca="1">+C$11+C$12*F216</f>
        <v>6.0555517152168885E-3</v>
      </c>
      <c r="Q216" s="2">
        <f>+C216-15018.5</f>
        <v>40729.835700000003</v>
      </c>
      <c r="S216">
        <f ca="1">G216-O216</f>
        <v>-3.2644617126423962E-3</v>
      </c>
    </row>
    <row r="217" spans="1:19">
      <c r="A217" s="41" t="s">
        <v>125</v>
      </c>
      <c r="B217" s="33" t="s">
        <v>83</v>
      </c>
      <c r="C217" s="34">
        <v>55748.335700000003</v>
      </c>
      <c r="D217" s="34">
        <v>1E-4</v>
      </c>
      <c r="E217" s="30">
        <f>+(C217-C$7)/C$8</f>
        <v>7599.0047396978543</v>
      </c>
      <c r="F217">
        <f>ROUND(2*E217,0)/2</f>
        <v>7599</v>
      </c>
      <c r="G217">
        <f>+C217-(C$7+F217*C$8)</f>
        <v>2.7910900025744922E-3</v>
      </c>
      <c r="K217">
        <f>G217</f>
        <v>2.7910900025744922E-3</v>
      </c>
      <c r="O217">
        <f ca="1">+C$11+C$12*F217</f>
        <v>6.0555517152168885E-3</v>
      </c>
      <c r="Q217" s="2">
        <f>+C217-15018.5</f>
        <v>40729.835700000003</v>
      </c>
      <c r="S217">
        <f ca="1">G217-O217</f>
        <v>-3.2644617126423962E-3</v>
      </c>
    </row>
    <row r="218" spans="1:19">
      <c r="A218" s="70" t="s">
        <v>785</v>
      </c>
      <c r="B218" s="71" t="s">
        <v>83</v>
      </c>
      <c r="C218" s="72">
        <v>55775.427000000003</v>
      </c>
      <c r="D218" s="72" t="s">
        <v>147</v>
      </c>
      <c r="E218" s="30">
        <f>+(C218-C$7)/C$8</f>
        <v>7645.0099120341474</v>
      </c>
      <c r="F218">
        <f>ROUND(2*E218,0)/2</f>
        <v>7645</v>
      </c>
      <c r="G218">
        <f>+C218-(C$7+F218*C$8)</f>
        <v>5.8369499965920113E-3</v>
      </c>
      <c r="I218">
        <f>G218</f>
        <v>5.8369499965920113E-3</v>
      </c>
      <c r="O218">
        <f ca="1">+C$11+C$12*F218</f>
        <v>6.1127224316207818E-3</v>
      </c>
      <c r="Q218" s="2">
        <f>+C218-15018.5</f>
        <v>40756.927000000003</v>
      </c>
      <c r="S218">
        <f ca="1">G218-O218</f>
        <v>-2.7577243502877047E-4</v>
      </c>
    </row>
    <row r="219" spans="1:19">
      <c r="A219" s="47" t="s">
        <v>126</v>
      </c>
      <c r="B219" s="33"/>
      <c r="C219" s="34">
        <v>56026.877800000002</v>
      </c>
      <c r="D219" s="34">
        <v>2.0000000000000001E-4</v>
      </c>
      <c r="E219" s="30">
        <f>+(C219-C$7)/C$8</f>
        <v>8072.0118421038987</v>
      </c>
      <c r="F219">
        <f>ROUND(2*E219,0)/2</f>
        <v>8072</v>
      </c>
      <c r="G219">
        <f>+C219-(C$7+F219*C$8)</f>
        <v>6.9735200013383292E-3</v>
      </c>
      <c r="I219">
        <f>G219</f>
        <v>6.9735200013383292E-3</v>
      </c>
      <c r="O219">
        <f ca="1">+C$11+C$12*F219</f>
        <v>6.6434158208482207E-3</v>
      </c>
      <c r="Q219" s="2">
        <f>+C219-15018.5</f>
        <v>41008.377800000002</v>
      </c>
      <c r="S219">
        <f ca="1">G219-O219</f>
        <v>3.3010418049010844E-4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>+(C220-C$7)/C$8</f>
        <v>8089.0134102972488</v>
      </c>
      <c r="F220">
        <f>ROUND(2*E220,0)/2</f>
        <v>8089</v>
      </c>
      <c r="G220">
        <f>+C220-(C$7+F220*C$8)</f>
        <v>7.8969899986987002E-3</v>
      </c>
      <c r="K220">
        <f>G220</f>
        <v>7.8969899986987002E-3</v>
      </c>
      <c r="O220">
        <f ca="1">+C$11+C$12*F220</f>
        <v>6.6645441290844407E-3</v>
      </c>
      <c r="Q220" s="2">
        <f>+C220-15018.5</f>
        <v>41018.389600000002</v>
      </c>
      <c r="S220">
        <f ca="1">G220-O220</f>
        <v>1.2324458696142595E-3</v>
      </c>
    </row>
    <row r="221" spans="1:19">
      <c r="A221" s="35" t="s">
        <v>130</v>
      </c>
      <c r="B221" s="37" t="s">
        <v>82</v>
      </c>
      <c r="C221" s="38">
        <v>56049.549400000004</v>
      </c>
      <c r="D221" s="38">
        <v>2.9999999999999997E-4</v>
      </c>
      <c r="E221" s="30">
        <f>+(C221-C$7)/C$8</f>
        <v>8110.5116876314141</v>
      </c>
      <c r="F221">
        <f>ROUND(2*E221,0)/2</f>
        <v>8110.5</v>
      </c>
      <c r="G221">
        <f>+C221-(C$7+F221*C$8)</f>
        <v>6.8825549969915301E-3</v>
      </c>
      <c r="K221">
        <f>G221</f>
        <v>6.8825549969915301E-3</v>
      </c>
      <c r="O221">
        <f ca="1">+C$11+C$12*F221</f>
        <v>6.6912652247949553E-3</v>
      </c>
      <c r="Q221" s="2">
        <f>+C221-15018.5</f>
        <v>41031.049400000004</v>
      </c>
      <c r="S221">
        <f ca="1">G221-O221</f>
        <v>1.9128977219657478E-4</v>
      </c>
    </row>
    <row r="222" spans="1:19">
      <c r="A222" s="41" t="s">
        <v>128</v>
      </c>
      <c r="B222" s="37" t="s">
        <v>82</v>
      </c>
      <c r="C222" s="38">
        <v>56055.437299999998</v>
      </c>
      <c r="D222" s="38">
        <v>5.0000000000000001E-4</v>
      </c>
      <c r="E222" s="30">
        <f>+(C222-C$7)/C$8</f>
        <v>8120.5102426730173</v>
      </c>
      <c r="F222">
        <f>ROUND(2*E222,0)/2</f>
        <v>8120.5</v>
      </c>
      <c r="G222">
        <f>+C222-(C$7+F222*C$8)</f>
        <v>6.0316549934213981E-3</v>
      </c>
      <c r="K222">
        <f>G222</f>
        <v>6.0316549934213981E-3</v>
      </c>
      <c r="O222">
        <f ca="1">+C$11+C$12*F222</f>
        <v>6.7036936414044974E-3</v>
      </c>
      <c r="Q222" s="2">
        <f>+C222-15018.5</f>
        <v>41036.937299999998</v>
      </c>
      <c r="S222">
        <f ca="1">G222-O222</f>
        <v>-6.7203864798309927E-4</v>
      </c>
    </row>
    <row r="223" spans="1:19">
      <c r="A223" s="35" t="s">
        <v>130</v>
      </c>
      <c r="B223" s="37" t="s">
        <v>83</v>
      </c>
      <c r="C223" s="38">
        <v>56057.499499999998</v>
      </c>
      <c r="D223" s="38">
        <v>5.0000000000000001E-4</v>
      </c>
      <c r="E223" s="30">
        <f>+(C223-C$7)/C$8</f>
        <v>8124.0121737871359</v>
      </c>
      <c r="F223">
        <f>ROUND(2*E223,0)/2</f>
        <v>8124</v>
      </c>
      <c r="G223">
        <f>+C223-(C$7+F223*C$8)</f>
        <v>7.1688399984850548E-3</v>
      </c>
      <c r="K223">
        <f>G223</f>
        <v>7.1688399984850548E-3</v>
      </c>
      <c r="O223">
        <f ca="1">+C$11+C$12*F223</f>
        <v>6.7080435872178372E-3</v>
      </c>
      <c r="Q223" s="2">
        <f>+C223-15018.5</f>
        <v>41038.999499999998</v>
      </c>
      <c r="S223">
        <f ca="1">G223-O223</f>
        <v>4.6079641126721763E-4</v>
      </c>
    </row>
    <row r="224" spans="1:19">
      <c r="A224" s="35" t="s">
        <v>130</v>
      </c>
      <c r="B224" s="37" t="s">
        <v>83</v>
      </c>
      <c r="C224" s="38">
        <v>56067.5098</v>
      </c>
      <c r="D224" s="38">
        <v>1E-4</v>
      </c>
      <c r="E224" s="30">
        <f>+(C224-C$7)/C$8</f>
        <v>8141.0111947509904</v>
      </c>
      <c r="F224">
        <f>ROUND(2*E224,0)/2</f>
        <v>8141</v>
      </c>
      <c r="G224">
        <f>+C224-(C$7+F224*C$8)</f>
        <v>6.5923099973588251E-3</v>
      </c>
      <c r="K224">
        <f>G224</f>
        <v>6.5923099973588251E-3</v>
      </c>
      <c r="O224">
        <f ca="1">+C$11+C$12*F224</f>
        <v>6.7291718954540589E-3</v>
      </c>
      <c r="Q224" s="2">
        <f>+C224-15018.5</f>
        <v>41049.0098</v>
      </c>
      <c r="S224">
        <f ca="1">G224-O224</f>
        <v>-1.3686189809523387E-4</v>
      </c>
    </row>
    <row r="225" spans="1:19">
      <c r="A225" s="35" t="s">
        <v>130</v>
      </c>
      <c r="B225" s="37" t="s">
        <v>82</v>
      </c>
      <c r="C225" s="38">
        <v>56078.4038</v>
      </c>
      <c r="D225" s="38">
        <v>2.0000000000000001E-4</v>
      </c>
      <c r="E225" s="30">
        <f>+(C225-C$7)/C$8</f>
        <v>8159.5108735198792</v>
      </c>
      <c r="F225">
        <f>ROUND(2*E225,0)/2</f>
        <v>8159.5</v>
      </c>
      <c r="G225">
        <f>+C225-(C$7+F225*C$8)</f>
        <v>6.4031449946924113E-3</v>
      </c>
      <c r="K225">
        <f>G225</f>
        <v>6.4031449946924113E-3</v>
      </c>
      <c r="O225">
        <f ca="1">+C$11+C$12*F225</f>
        <v>6.752164466181711E-3</v>
      </c>
      <c r="Q225" s="2">
        <f>+C225-15018.5</f>
        <v>41059.9038</v>
      </c>
      <c r="S225">
        <f ca="1">G225-O225</f>
        <v>-3.4901947148929975E-4</v>
      </c>
    </row>
    <row r="226" spans="1:19">
      <c r="A226" s="53" t="s">
        <v>131</v>
      </c>
      <c r="B226" s="54" t="s">
        <v>83</v>
      </c>
      <c r="C226" s="55">
        <v>56090.476699999999</v>
      </c>
      <c r="D226" s="55">
        <v>2.0000000000000001E-4</v>
      </c>
      <c r="E226" s="30">
        <f>+(C226-C$7)/C$8</f>
        <v>8180.0125048590462</v>
      </c>
      <c r="F226">
        <f>ROUND(2*E226,0)/2</f>
        <v>8180</v>
      </c>
      <c r="G226">
        <f>+C226-(C$7+F226*C$8)</f>
        <v>7.3637999958009459E-3</v>
      </c>
      <c r="J226">
        <f>G226</f>
        <v>7.3637999958009459E-3</v>
      </c>
      <c r="O226">
        <f ca="1">+C$11+C$12*F226</f>
        <v>6.7776427202312726E-3</v>
      </c>
      <c r="Q226" s="2">
        <f>+C226-15018.5</f>
        <v>41071.976699999999</v>
      </c>
      <c r="S226">
        <f ca="1">G226-O226</f>
        <v>5.8615727556967333E-4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>+(C227-C$7)/C$8</f>
        <v>8671.5141915749882</v>
      </c>
      <c r="F227">
        <f>ROUND(2*E227,0)/2</f>
        <v>8671.5</v>
      </c>
      <c r="G227">
        <f>+C227-(C$7+F227*C$8)</f>
        <v>8.3570649949251674E-3</v>
      </c>
      <c r="K227">
        <f>G227</f>
        <v>8.3570649949251674E-3</v>
      </c>
      <c r="O227">
        <f ca="1">+C$11+C$12*F227</f>
        <v>7.3884993965902552E-3</v>
      </c>
      <c r="Q227" s="2">
        <f>+C227-15018.5</f>
        <v>41361.409800000001</v>
      </c>
      <c r="S227">
        <f ca="1">G227-O227</f>
        <v>9.6856559833491222E-4</v>
      </c>
    </row>
    <row r="228" spans="1:19">
      <c r="A228" s="48" t="s">
        <v>132</v>
      </c>
      <c r="B228" s="33"/>
      <c r="C228" s="34">
        <v>56379.909800000001</v>
      </c>
      <c r="D228" s="34">
        <v>2.9999999999999997E-4</v>
      </c>
      <c r="E228" s="30">
        <f>+(C228-C$7)/C$8</f>
        <v>8671.5141915749882</v>
      </c>
      <c r="F228">
        <f>ROUND(2*E228,0)/2</f>
        <v>8671.5</v>
      </c>
      <c r="G228">
        <f>+C228-(C$7+F228*C$8)</f>
        <v>8.3570649949251674E-3</v>
      </c>
      <c r="K228">
        <f>G228</f>
        <v>8.3570649949251674E-3</v>
      </c>
      <c r="O228">
        <f ca="1">+C$11+C$12*F228</f>
        <v>7.3884993965902552E-3</v>
      </c>
      <c r="Q228" s="2">
        <f>+C228-15018.5</f>
        <v>41361.409800000001</v>
      </c>
      <c r="S228">
        <f ca="1">G228-O228</f>
        <v>9.6856559833491222E-4</v>
      </c>
    </row>
    <row r="229" spans="1:19">
      <c r="A229" s="41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>+(C229-C$7)/C$8</f>
        <v>8708.012033587629</v>
      </c>
      <c r="F229">
        <f>ROUND(2*E229,0)/2</f>
        <v>8708</v>
      </c>
      <c r="G229">
        <f>+C229-(C$7+F229*C$8)</f>
        <v>7.0862799984752201E-3</v>
      </c>
      <c r="K229">
        <f>G229</f>
        <v>7.0862799984752201E-3</v>
      </c>
      <c r="O229">
        <f ca="1">+C$11+C$12*F229</f>
        <v>7.4338631172150837E-3</v>
      </c>
      <c r="Q229" s="2">
        <f>+C229-15018.5</f>
        <v>41382.902470000001</v>
      </c>
      <c r="S229">
        <f ca="1">G229-O229</f>
        <v>-3.4758311873986369E-4</v>
      </c>
    </row>
    <row r="230" spans="1:19">
      <c r="A230" s="41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>+(C230-C$7)/C$8</f>
        <v>8708.0138506113344</v>
      </c>
      <c r="F230">
        <f>ROUND(2*E230,0)/2</f>
        <v>8708</v>
      </c>
      <c r="G230">
        <f>+C230-(C$7+F230*C$8)</f>
        <v>8.1562799969105981E-3</v>
      </c>
      <c r="K230">
        <f>G230</f>
        <v>8.1562799969105981E-3</v>
      </c>
      <c r="O230">
        <f ca="1">+C$11+C$12*F230</f>
        <v>7.4338631172150837E-3</v>
      </c>
      <c r="Q230" s="2">
        <f>+C230-15018.5</f>
        <v>41382.903539999999</v>
      </c>
      <c r="S230">
        <f ca="1">G230-O230</f>
        <v>7.2241687969551438E-4</v>
      </c>
    </row>
    <row r="231" spans="1:19">
      <c r="A231" s="41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>+(C231-C$7)/C$8</f>
        <v>8708.0161091548216</v>
      </c>
      <c r="F231">
        <f>ROUND(2*E231,0)/2</f>
        <v>8708</v>
      </c>
      <c r="G231">
        <f>+C231-(C$7+F231*C$8)</f>
        <v>9.4862799960537814E-3</v>
      </c>
      <c r="K231">
        <f>G231</f>
        <v>9.4862799960537814E-3</v>
      </c>
      <c r="O231">
        <f ca="1">+C$11+C$12*F231</f>
        <v>7.4338631172150837E-3</v>
      </c>
      <c r="Q231" s="2">
        <f>+C231-15018.5</f>
        <v>41382.904869999998</v>
      </c>
      <c r="S231">
        <f ca="1">G231-O231</f>
        <v>2.0524168788386976E-3</v>
      </c>
    </row>
    <row r="232" spans="1:19">
      <c r="A232" s="70" t="s">
        <v>836</v>
      </c>
      <c r="B232" s="71" t="s">
        <v>83</v>
      </c>
      <c r="C232" s="72">
        <v>56422.014000000003</v>
      </c>
      <c r="D232" s="72" t="s">
        <v>147</v>
      </c>
      <c r="E232" s="30">
        <f>+(C232-C$7)/C$8</f>
        <v>8743.0135650669145</v>
      </c>
      <c r="F232">
        <f>ROUND(2*E232,0)/2</f>
        <v>8743</v>
      </c>
      <c r="G232">
        <f>+C232-(C$7+F232*C$8)</f>
        <v>7.9881299971020781E-3</v>
      </c>
      <c r="K232">
        <f>G232</f>
        <v>7.9881299971020781E-3</v>
      </c>
      <c r="O232">
        <f ca="1">+C$11+C$12*F232</f>
        <v>7.4773625753484802E-3</v>
      </c>
      <c r="Q232" s="2">
        <f>+C232-15018.5</f>
        <v>41403.514000000003</v>
      </c>
      <c r="S232">
        <f ca="1">G232-O232</f>
        <v>5.1076742175359784E-4</v>
      </c>
    </row>
    <row r="233" spans="1:19">
      <c r="A233" s="41" t="s">
        <v>133</v>
      </c>
      <c r="B233" s="33" t="s">
        <v>83</v>
      </c>
      <c r="C233" s="34">
        <v>56735.884400000003</v>
      </c>
      <c r="D233" s="34">
        <v>1E-4</v>
      </c>
      <c r="E233" s="30">
        <f>+(C233-C$7)/C$8</f>
        <v>9276.0135260603402</v>
      </c>
      <c r="F233">
        <f>ROUND(2*E233,0)/2</f>
        <v>9276</v>
      </c>
      <c r="G233">
        <f>+C233-(C$7+F233*C$8)</f>
        <v>7.9651600026409142E-3</v>
      </c>
      <c r="K233">
        <f>G233</f>
        <v>7.9651600026409142E-3</v>
      </c>
      <c r="O233">
        <f ca="1">+C$11+C$12*F233</f>
        <v>8.1397971806370616E-3</v>
      </c>
      <c r="Q233" s="2">
        <f>+C233-15018.5</f>
        <v>41717.384400000003</v>
      </c>
      <c r="S233">
        <f ca="1">G233-O233</f>
        <v>-1.7463717799614739E-4</v>
      </c>
    </row>
    <row r="234" spans="1:19">
      <c r="A234" s="50" t="s">
        <v>136</v>
      </c>
      <c r="B234" s="49" t="s">
        <v>83</v>
      </c>
      <c r="C234" s="50">
        <v>56782.405599999998</v>
      </c>
      <c r="D234" s="50">
        <v>3.5999999999999999E-3</v>
      </c>
      <c r="E234" s="30">
        <f>+(C234-C$7)/C$8</f>
        <v>9355.0136413479395</v>
      </c>
      <c r="F234">
        <f>ROUND(2*E234,0)/2</f>
        <v>9355</v>
      </c>
      <c r="G234">
        <f>+C234-(C$7+F234*C$8)</f>
        <v>8.0330499913543463E-3</v>
      </c>
      <c r="J234">
        <f>G234</f>
        <v>8.0330499913543463E-3</v>
      </c>
      <c r="O234">
        <f ca="1">+C$11+C$12*F234</f>
        <v>8.2379816718524419E-3</v>
      </c>
      <c r="Q234" s="2">
        <f>+C234-15018.5</f>
        <v>41763.905599999998</v>
      </c>
      <c r="S234">
        <f ca="1">G234-O234</f>
        <v>-2.0493168049809558E-4</v>
      </c>
    </row>
    <row r="235" spans="1:19">
      <c r="A235" s="50" t="s">
        <v>136</v>
      </c>
      <c r="B235" s="49" t="s">
        <v>83</v>
      </c>
      <c r="C235" s="50">
        <v>56797.424099999997</v>
      </c>
      <c r="D235" s="50">
        <v>1.1999999999999999E-3</v>
      </c>
      <c r="E235" s="30">
        <f>+(C235-C$7)/C$8</f>
        <v>9380.5173521603592</v>
      </c>
      <c r="F235">
        <f>ROUND(2*E235,0)/2</f>
        <v>9380.5</v>
      </c>
      <c r="G235">
        <f>+C235-(C$7+F235*C$8)</f>
        <v>1.0218254996289033E-2</v>
      </c>
      <c r="J235">
        <f>G235</f>
        <v>1.0218254996289033E-2</v>
      </c>
      <c r="O235">
        <f ca="1">+C$11+C$12*F235</f>
        <v>8.2696741342067736E-3</v>
      </c>
      <c r="Q235" s="2">
        <f>+C235-15018.5</f>
        <v>41778.924099999997</v>
      </c>
      <c r="S235">
        <f ca="1">G235-O235</f>
        <v>1.9485808620822598E-3</v>
      </c>
    </row>
    <row r="236" spans="1:19">
      <c r="A236" s="50" t="s">
        <v>136</v>
      </c>
      <c r="B236" s="49" t="s">
        <v>83</v>
      </c>
      <c r="C236" s="50">
        <v>56812.438099999999</v>
      </c>
      <c r="D236" s="50">
        <v>1.1999999999999999E-3</v>
      </c>
      <c r="E236" s="30">
        <f>+(C236-C$7)/C$8</f>
        <v>9406.0134212842931</v>
      </c>
      <c r="F236">
        <f>ROUND(2*E236,0)/2</f>
        <v>9406</v>
      </c>
      <c r="G236">
        <f>+C236-(C$7+F236*C$8)</f>
        <v>7.9034599984879605E-3</v>
      </c>
      <c r="J236">
        <f>G236</f>
        <v>7.9034599984879605E-3</v>
      </c>
      <c r="O236">
        <f ca="1">+C$11+C$12*F236</f>
        <v>8.3013665965611053E-3</v>
      </c>
      <c r="Q236" s="2">
        <f>+C236-15018.5</f>
        <v>41793.938099999999</v>
      </c>
      <c r="S236">
        <f ca="1">G236-O236</f>
        <v>-3.9790659807314478E-4</v>
      </c>
    </row>
    <row r="237" spans="1:19">
      <c r="A237" s="50" t="s">
        <v>136</v>
      </c>
      <c r="B237" s="49" t="s">
        <v>83</v>
      </c>
      <c r="C237" s="50">
        <v>56855.426700000004</v>
      </c>
      <c r="D237" s="50">
        <v>5.9999999999999995E-4</v>
      </c>
      <c r="E237" s="30">
        <f>+(C237-C$7)/C$8</f>
        <v>9479.0146412883605</v>
      </c>
      <c r="F237">
        <f>ROUND(2*E237,0)/2</f>
        <v>9479</v>
      </c>
      <c r="G237">
        <f>+C237-(C$7+F237*C$8)</f>
        <v>8.6218900032690726E-3</v>
      </c>
      <c r="J237">
        <f>G237</f>
        <v>8.6218900032690726E-3</v>
      </c>
      <c r="O237">
        <f ca="1">+C$11+C$12*F237</f>
        <v>8.3920940378107607E-3</v>
      </c>
      <c r="Q237" s="2">
        <f>+C237-15018.5</f>
        <v>41836.926700000004</v>
      </c>
      <c r="S237">
        <f ca="1">G237-O237</f>
        <v>2.2979596545831191E-4</v>
      </c>
    </row>
    <row r="238" spans="1:19">
      <c r="A238" s="73" t="s">
        <v>861</v>
      </c>
      <c r="B238" s="74" t="s">
        <v>83</v>
      </c>
      <c r="C238" s="75">
        <v>57091.566870000002</v>
      </c>
      <c r="D238" s="75">
        <v>5.0000000000000002E-5</v>
      </c>
      <c r="E238" s="30">
        <f>+(C238-C$7)/C$8</f>
        <v>9880.0167791101503</v>
      </c>
      <c r="F238">
        <f>ROUND(2*E238,0)/2</f>
        <v>9880</v>
      </c>
      <c r="G238">
        <f>+C238-(C$7+F238*C$8)</f>
        <v>9.8807999966084026E-3</v>
      </c>
      <c r="K238">
        <f>G238</f>
        <v>9.8807999966084026E-3</v>
      </c>
      <c r="O238">
        <f ca="1">+C$11+C$12*F238</f>
        <v>8.8904735438533906E-3</v>
      </c>
      <c r="Q238" s="2">
        <f>+C238-15018.5</f>
        <v>42073.066870000002</v>
      </c>
      <c r="S238">
        <f ca="1">G238-O238</f>
        <v>9.9032645275501201E-4</v>
      </c>
    </row>
    <row r="239" spans="1:19">
      <c r="A239" s="70" t="s">
        <v>860</v>
      </c>
      <c r="B239" s="71" t="s">
        <v>83</v>
      </c>
      <c r="C239" s="72">
        <v>57096.866900000001</v>
      </c>
      <c r="D239" s="72" t="s">
        <v>147</v>
      </c>
      <c r="E239" s="30">
        <f>+(C239-C$7)/C$8</f>
        <v>9889.017040948358</v>
      </c>
      <c r="F239">
        <f>ROUND(2*E239,0)/2</f>
        <v>9889</v>
      </c>
      <c r="G239">
        <f>+C239-(C$7+F239*C$8)</f>
        <v>1.0034989994892385E-2</v>
      </c>
      <c r="K239">
        <f>G239</f>
        <v>1.0034989994892385E-2</v>
      </c>
      <c r="O239">
        <f ca="1">+C$11+C$12*F239</f>
        <v>8.9016591188019779E-3</v>
      </c>
      <c r="Q239" s="2">
        <f>+C239-15018.5</f>
        <v>42078.366900000001</v>
      </c>
      <c r="S239">
        <f ca="1">G239-O239</f>
        <v>1.1333308760904069E-3</v>
      </c>
    </row>
    <row r="240" spans="1:19">
      <c r="A240" s="76" t="s">
        <v>862</v>
      </c>
      <c r="B240" s="77" t="s">
        <v>83</v>
      </c>
      <c r="C240" s="78">
        <v>57117.47724</v>
      </c>
      <c r="D240" s="78">
        <v>2.0000000000000001E-4</v>
      </c>
      <c r="E240" s="30">
        <f>+(C240-C$7)/C$8</f>
        <v>9924.0165516255693</v>
      </c>
      <c r="F240">
        <f>ROUND(2*E240,0)/2</f>
        <v>9924</v>
      </c>
      <c r="G240">
        <f>+C240-(C$7+F240*C$8)</f>
        <v>9.7468399981153198E-3</v>
      </c>
      <c r="K240">
        <f>G240</f>
        <v>9.7468399981153198E-3</v>
      </c>
      <c r="O240">
        <f ca="1">+C$11+C$12*F240</f>
        <v>8.9451585769353744E-3</v>
      </c>
      <c r="Q240" s="2">
        <f>+C240-15018.5</f>
        <v>42098.97724</v>
      </c>
      <c r="S240">
        <f ca="1">G240-O240</f>
        <v>8.0168142117994536E-4</v>
      </c>
    </row>
    <row r="241" spans="1:19">
      <c r="A241" s="76" t="s">
        <v>862</v>
      </c>
      <c r="B241" s="77" t="s">
        <v>83</v>
      </c>
      <c r="C241" s="78">
        <v>57117.47724</v>
      </c>
      <c r="D241" s="78">
        <v>1E-4</v>
      </c>
      <c r="E241" s="30">
        <f>+(C241-C$7)/C$8</f>
        <v>9924.0165516255693</v>
      </c>
      <c r="F241">
        <f>ROUND(2*E241,0)/2</f>
        <v>9924</v>
      </c>
      <c r="G241">
        <f>+C241-(C$7+F241*C$8)</f>
        <v>9.7468399981153198E-3</v>
      </c>
      <c r="K241">
        <f>G241</f>
        <v>9.7468399981153198E-3</v>
      </c>
      <c r="O241">
        <f ca="1">+C$11+C$12*F241</f>
        <v>8.9451585769353744E-3</v>
      </c>
      <c r="Q241" s="2">
        <f>+C241-15018.5</f>
        <v>42098.97724</v>
      </c>
      <c r="S241">
        <f ca="1">G241-O241</f>
        <v>8.0168142117994536E-4</v>
      </c>
    </row>
    <row r="242" spans="1:19">
      <c r="A242" s="76" t="s">
        <v>862</v>
      </c>
      <c r="B242" s="77" t="s">
        <v>83</v>
      </c>
      <c r="C242" s="78">
        <v>57117.477279999999</v>
      </c>
      <c r="D242" s="78">
        <v>1E-4</v>
      </c>
      <c r="E242" s="30">
        <f>+(C242-C$7)/C$8</f>
        <v>9924.0166195516886</v>
      </c>
      <c r="F242">
        <f>ROUND(2*E242,0)/2</f>
        <v>9924</v>
      </c>
      <c r="G242">
        <f>+C242-(C$7+F242*C$8)</f>
        <v>9.7868399971048348E-3</v>
      </c>
      <c r="K242">
        <f>G242</f>
        <v>9.7868399971048348E-3</v>
      </c>
      <c r="O242">
        <f ca="1">+C$11+C$12*F242</f>
        <v>8.9451585769353744E-3</v>
      </c>
      <c r="Q242" s="2">
        <f>+C242-15018.5</f>
        <v>42098.977279999999</v>
      </c>
      <c r="S242">
        <f ca="1">G242-O242</f>
        <v>8.4168142016946036E-4</v>
      </c>
    </row>
    <row r="243" spans="1:19">
      <c r="A243" s="73" t="s">
        <v>1</v>
      </c>
      <c r="B243" s="74" t="s">
        <v>83</v>
      </c>
      <c r="C243" s="75">
        <v>57131.610200000003</v>
      </c>
      <c r="D243" s="75">
        <v>5.9999999999999995E-4</v>
      </c>
      <c r="E243" s="30">
        <f>+(C243-C$7)/C$8</f>
        <v>9948.0164800314433</v>
      </c>
      <c r="F243">
        <f>ROUND(2*E243,0)/2</f>
        <v>9948</v>
      </c>
      <c r="G243">
        <f>+C243-(C$7+F243*C$8)</f>
        <v>9.7046800001407973E-3</v>
      </c>
      <c r="K243">
        <f>G243</f>
        <v>9.7046800001407973E-3</v>
      </c>
      <c r="O243">
        <f ca="1">+C$11+C$12*F243</f>
        <v>8.9749867767982758E-3</v>
      </c>
      <c r="Q243" s="2">
        <f>+C243-15018.5</f>
        <v>42113.110200000003</v>
      </c>
      <c r="S243">
        <f ca="1">G243-O243</f>
        <v>7.2969322334252157E-4</v>
      </c>
    </row>
    <row r="244" spans="1:19">
      <c r="A244" s="73" t="s">
        <v>1</v>
      </c>
      <c r="B244" s="74" t="s">
        <v>83</v>
      </c>
      <c r="C244" s="75">
        <v>57132.493499999997</v>
      </c>
      <c r="D244" s="75">
        <v>2.3E-3</v>
      </c>
      <c r="E244" s="30">
        <f>+(C244-C$7)/C$8</f>
        <v>9949.51645857527</v>
      </c>
      <c r="F244">
        <f>ROUND(2*E244,0)/2</f>
        <v>9949.5</v>
      </c>
      <c r="G244">
        <f>+C244-(C$7+F244*C$8)</f>
        <v>9.692044994153548E-3</v>
      </c>
      <c r="K244">
        <f>G244</f>
        <v>9.692044994153548E-3</v>
      </c>
      <c r="O244">
        <f ca="1">+C$11+C$12*F244</f>
        <v>8.9768510392897061E-3</v>
      </c>
      <c r="Q244" s="2">
        <f>+C244-15018.5</f>
        <v>42113.993499999997</v>
      </c>
      <c r="S244">
        <f ca="1">G244-O244</f>
        <v>7.1519395486384189E-4</v>
      </c>
    </row>
    <row r="245" spans="1:19">
      <c r="A245" s="73" t="s">
        <v>1</v>
      </c>
      <c r="B245" s="74" t="s">
        <v>83</v>
      </c>
      <c r="C245" s="75">
        <v>57514.3799</v>
      </c>
      <c r="D245" s="75">
        <v>1.1000000000000001E-3</v>
      </c>
      <c r="E245" s="30">
        <f>+(C245-C$7)/C$8</f>
        <v>10598.017993934838</v>
      </c>
      <c r="F245">
        <f>ROUND(2*E245,0)/2</f>
        <v>10598</v>
      </c>
      <c r="G245">
        <f>+C245-(C$7+F245*C$8)</f>
        <v>1.0596179999993183E-2</v>
      </c>
      <c r="K245">
        <f>G245</f>
        <v>1.0596179999993183E-2</v>
      </c>
      <c r="O245">
        <f ca="1">+C$11+C$12*F245</f>
        <v>9.7828338564184981E-3</v>
      </c>
      <c r="Q245" s="2">
        <f>+C245-15018.5</f>
        <v>42495.8799</v>
      </c>
      <c r="S245">
        <f ca="1">G245-O245</f>
        <v>8.1334614357468464E-4</v>
      </c>
    </row>
    <row r="246" spans="1:19">
      <c r="A246" s="73" t="s">
        <v>1</v>
      </c>
      <c r="B246" s="74" t="s">
        <v>83</v>
      </c>
      <c r="C246" s="75">
        <v>57515.556900000003</v>
      </c>
      <c r="D246" s="75">
        <v>1.6000000000000001E-3</v>
      </c>
      <c r="E246" s="30">
        <f>+(C246-C$7)/C$8</f>
        <v>10600.016720014426</v>
      </c>
      <c r="F246">
        <f>ROUND(2*E246,0)/2</f>
        <v>10600</v>
      </c>
      <c r="G246">
        <f>+C246-(C$7+F246*C$8)</f>
        <v>9.846000000834465E-3</v>
      </c>
      <c r="K246">
        <f>G246</f>
        <v>9.846000000834465E-3</v>
      </c>
      <c r="O246">
        <f ca="1">+C$11+C$12*F246</f>
        <v>9.7853195397404058E-3</v>
      </c>
      <c r="Q246" s="2">
        <f>+C246-15018.5</f>
        <v>42497.056900000003</v>
      </c>
      <c r="S246">
        <f ca="1">G246-O246</f>
        <v>6.0680461094059224E-5</v>
      </c>
    </row>
    <row r="247" spans="1:19">
      <c r="A247" s="76" t="s">
        <v>862</v>
      </c>
      <c r="B247" s="77" t="s">
        <v>83</v>
      </c>
      <c r="C247" s="78">
        <v>57524.390270000004</v>
      </c>
      <c r="D247" s="78">
        <v>1E-4</v>
      </c>
      <c r="E247" s="30">
        <f>+(C247-C$7)/C$8</f>
        <v>10615.017133769405</v>
      </c>
      <c r="F247">
        <f>ROUND(2*E247,0)/2</f>
        <v>10615</v>
      </c>
      <c r="G247">
        <f>+C247-(C$7+F247*C$8)</f>
        <v>1.0089650000736583E-2</v>
      </c>
      <c r="K247">
        <f>G247</f>
        <v>1.0089650000736583E-2</v>
      </c>
      <c r="O247">
        <f ca="1">+C$11+C$12*F247</f>
        <v>9.8039621646547181E-3</v>
      </c>
      <c r="Q247" s="2">
        <f>+C247-15018.5</f>
        <v>42505.890270000004</v>
      </c>
      <c r="S247">
        <f ca="1">G247-O247</f>
        <v>2.8568783608186495E-4</v>
      </c>
    </row>
    <row r="248" spans="1:19">
      <c r="A248" s="98" t="s">
        <v>1046</v>
      </c>
      <c r="B248" s="99" t="s">
        <v>83</v>
      </c>
      <c r="C248" s="100">
        <v>57542.646999999997</v>
      </c>
      <c r="D248" s="100">
        <v>1E-4</v>
      </c>
      <c r="E248" s="30">
        <f>+(C248-C$7)/C$8</f>
        <v>10646.01985456711</v>
      </c>
      <c r="F248">
        <f>ROUND(2*E248,0)/2</f>
        <v>10646</v>
      </c>
      <c r="G248">
        <f>+C248-(C$7+F248*C$8)</f>
        <v>1.1691859996062703E-2</v>
      </c>
      <c r="K248">
        <f>G248</f>
        <v>1.1691859996062703E-2</v>
      </c>
      <c r="O248">
        <f ca="1">+C$11+C$12*F248</f>
        <v>9.8424902561442991E-3</v>
      </c>
      <c r="Q248" s="2">
        <f>+C248-15018.5</f>
        <v>42524.146999999997</v>
      </c>
      <c r="S248">
        <f ca="1">G248-O248</f>
        <v>1.8493697399184043E-3</v>
      </c>
    </row>
    <row r="249" spans="1:19">
      <c r="A249" s="98" t="s">
        <v>1046</v>
      </c>
      <c r="B249" s="99" t="s">
        <v>83</v>
      </c>
      <c r="C249" s="100">
        <v>57575.622300000003</v>
      </c>
      <c r="D249" s="100">
        <v>1E-4</v>
      </c>
      <c r="E249" s="30">
        <f>+(C249-C$7)/C$8</f>
        <v>10702.016959148332</v>
      </c>
      <c r="F249">
        <f>ROUND(2*E249,0)/2</f>
        <v>10702</v>
      </c>
      <c r="G249">
        <f>+C249-(C$7+F249*C$8)</f>
        <v>9.986819997720886E-3</v>
      </c>
      <c r="K249">
        <f>G249</f>
        <v>9.986819997720886E-3</v>
      </c>
      <c r="O249">
        <f ca="1">+C$11+C$12*F249</f>
        <v>9.9120893891577327E-3</v>
      </c>
      <c r="Q249" s="2">
        <f>+C249-15018.5</f>
        <v>42557.122300000003</v>
      </c>
      <c r="S249">
        <f ca="1">G249-O249</f>
        <v>7.4730608563153278E-5</v>
      </c>
    </row>
    <row r="250" spans="1:19">
      <c r="A250" s="101" t="s">
        <v>1047</v>
      </c>
      <c r="B250" s="102" t="s">
        <v>83</v>
      </c>
      <c r="C250" s="103">
        <v>57825.896000000001</v>
      </c>
      <c r="D250" s="103">
        <v>1E-4</v>
      </c>
      <c r="E250" s="30">
        <f>+(C250-C$7)/C$8</f>
        <v>11127.019993323198</v>
      </c>
      <c r="F250">
        <f>ROUND(2*E250,0)/2</f>
        <v>11127</v>
      </c>
      <c r="G250">
        <f>+C250-(C$7+F250*C$8)</f>
        <v>1.1773569996876176E-2</v>
      </c>
      <c r="K250">
        <f>G250</f>
        <v>1.1773569996876176E-2</v>
      </c>
      <c r="O250">
        <f ca="1">+C$11+C$12*F250</f>
        <v>1.0440297095063262E-2</v>
      </c>
      <c r="Q250" s="2">
        <f>+C250-15018.5</f>
        <v>42807.396000000001</v>
      </c>
      <c r="S250">
        <f ca="1">G250-O250</f>
        <v>1.3332729018129142E-3</v>
      </c>
    </row>
    <row r="251" spans="1:19">
      <c r="A251" s="116" t="s">
        <v>1053</v>
      </c>
      <c r="B251" s="117" t="s">
        <v>83</v>
      </c>
      <c r="C251" s="111">
        <v>57853.572350000031</v>
      </c>
      <c r="D251" s="111">
        <v>1E-4</v>
      </c>
      <c r="E251" s="30">
        <f>+(C251-C$7)/C$8</f>
        <v>11174.018670071489</v>
      </c>
      <c r="F251">
        <f>ROUND(2*E251,0)/2</f>
        <v>11174</v>
      </c>
      <c r="G251">
        <f>+C251-(C$7+F251*C$8)</f>
        <v>1.0994340031174943E-2</v>
      </c>
      <c r="K251">
        <f>G251</f>
        <v>1.0994340031174943E-2</v>
      </c>
      <c r="O251">
        <f ca="1">+C$11+C$12*F251</f>
        <v>1.0498710653128109E-2</v>
      </c>
      <c r="Q251" s="2">
        <f>+C251-15018.5</f>
        <v>42835.072350000031</v>
      </c>
      <c r="S251">
        <f ca="1">G251-O251</f>
        <v>4.9562937804683432E-4</v>
      </c>
    </row>
    <row r="252" spans="1:19">
      <c r="A252" s="116" t="s">
        <v>1053</v>
      </c>
      <c r="B252" s="117" t="s">
        <v>83</v>
      </c>
      <c r="C252" s="111">
        <v>57853.572420000099</v>
      </c>
      <c r="D252" s="111">
        <v>1E-4</v>
      </c>
      <c r="E252" s="30">
        <f>+(C252-C$7)/C$8</f>
        <v>11174.018788942312</v>
      </c>
      <c r="F252">
        <f>ROUND(2*E252,0)/2</f>
        <v>11174</v>
      </c>
      <c r="G252">
        <f>+C252-(C$7+F252*C$8)</f>
        <v>1.1064340098528191E-2</v>
      </c>
      <c r="K252">
        <f>G252</f>
        <v>1.1064340098528191E-2</v>
      </c>
      <c r="O252">
        <f ca="1">+C$11+C$12*F252</f>
        <v>1.0498710653128109E-2</v>
      </c>
      <c r="Q252" s="2">
        <f>+C252-15018.5</f>
        <v>42835.072420000099</v>
      </c>
      <c r="S252">
        <f ca="1">G252-O252</f>
        <v>5.6562944540008292E-4</v>
      </c>
    </row>
    <row r="253" spans="1:19">
      <c r="A253" s="112" t="s">
        <v>0</v>
      </c>
      <c r="B253" s="107" t="s">
        <v>83</v>
      </c>
      <c r="C253" s="107">
        <v>57853.5726</v>
      </c>
      <c r="D253" s="107">
        <v>1.1999999999999999E-3</v>
      </c>
      <c r="E253" s="30">
        <f>+(C253-C$7)/C$8</f>
        <v>11174.019094609685</v>
      </c>
      <c r="F253">
        <f>ROUND(2*E253,0)/2</f>
        <v>11174</v>
      </c>
      <c r="G253">
        <f>+C253-(C$7+F253*C$8)</f>
        <v>1.124433999939356E-2</v>
      </c>
      <c r="K253">
        <f>G253</f>
        <v>1.124433999939356E-2</v>
      </c>
      <c r="O253">
        <f ca="1">+C$11+C$12*F253</f>
        <v>1.0498710653128109E-2</v>
      </c>
      <c r="Q253" s="2">
        <f>+C253-15018.5</f>
        <v>42835.0726</v>
      </c>
      <c r="S253">
        <f ca="1">G253-O253</f>
        <v>7.4562934626545146E-4</v>
      </c>
    </row>
    <row r="254" spans="1:19">
      <c r="A254" s="112" t="s">
        <v>0</v>
      </c>
      <c r="B254" s="107" t="s">
        <v>83</v>
      </c>
      <c r="C254" s="107">
        <v>57874.4784</v>
      </c>
      <c r="D254" s="107">
        <v>5.9999999999999995E-4</v>
      </c>
      <c r="E254" s="30">
        <f>+(C254-C$7)/C$8</f>
        <v>11209.520341571922</v>
      </c>
      <c r="F254">
        <f>ROUND(2*E254,0)/2</f>
        <v>11209.5</v>
      </c>
      <c r="G254">
        <f>+C254-(C$7+F254*C$8)</f>
        <v>1.1978644994087517E-2</v>
      </c>
      <c r="K254">
        <f>G254</f>
        <v>1.1978644994087517E-2</v>
      </c>
      <c r="O254">
        <f ca="1">+C$11+C$12*F254</f>
        <v>1.0542831532091982E-2</v>
      </c>
      <c r="Q254" s="2">
        <f>+C254-15018.5</f>
        <v>42855.9784</v>
      </c>
      <c r="S254">
        <f ca="1">G254-O254</f>
        <v>1.4358134619955349E-3</v>
      </c>
    </row>
    <row r="255" spans="1:19">
      <c r="A255" s="101" t="s">
        <v>1047</v>
      </c>
      <c r="B255" s="102" t="s">
        <v>83</v>
      </c>
      <c r="C255" s="103">
        <v>57881.837099999997</v>
      </c>
      <c r="D255" s="103">
        <v>1E-4</v>
      </c>
      <c r="E255" s="30">
        <f>+(C255-C$7)/C$8</f>
        <v>11222.016540044162</v>
      </c>
      <c r="F255">
        <f>ROUND(2*E255,0)/2</f>
        <v>11222</v>
      </c>
      <c r="G255">
        <f>+C255-(C$7+F255*C$8)</f>
        <v>9.7400199956609868E-3</v>
      </c>
      <c r="K255">
        <f>G255</f>
        <v>9.7400199956609868E-3</v>
      </c>
      <c r="O255">
        <f ca="1">+C$11+C$12*F255</f>
        <v>1.055836705285391E-2</v>
      </c>
      <c r="Q255" s="2">
        <f>+C255-15018.5</f>
        <v>42863.337099999997</v>
      </c>
      <c r="S255">
        <f ca="1">G255-O255</f>
        <v>-8.1834705719292279E-4</v>
      </c>
    </row>
    <row r="256" spans="1:19">
      <c r="A256" s="101" t="s">
        <v>1048</v>
      </c>
      <c r="B256" s="104" t="s">
        <v>83</v>
      </c>
      <c r="C256" s="101">
        <v>57940.725100000003</v>
      </c>
      <c r="D256" s="101">
        <v>5.0000000000000001E-4</v>
      </c>
      <c r="E256" s="30">
        <f>+(C256-C$7)/C$8</f>
        <v>11322.017373837294</v>
      </c>
      <c r="F256">
        <f>ROUND(2*E256,0)/2</f>
        <v>11322</v>
      </c>
      <c r="G256">
        <f>+C256-(C$7+F256*C$8)</f>
        <v>1.0231020001810975E-2</v>
      </c>
      <c r="K256">
        <f>G256</f>
        <v>1.0231020001810975E-2</v>
      </c>
      <c r="O256">
        <f ca="1">+C$11+C$12*F256</f>
        <v>1.0682651218949329E-2</v>
      </c>
      <c r="Q256" s="2">
        <f>+C256-15018.5</f>
        <v>42922.225100000003</v>
      </c>
      <c r="S256">
        <f ca="1">G256-O256</f>
        <v>-4.5163121713835339E-4</v>
      </c>
    </row>
    <row r="257" spans="1:19">
      <c r="A257" s="113" t="s">
        <v>1050</v>
      </c>
      <c r="B257" s="114" t="s">
        <v>83</v>
      </c>
      <c r="C257" s="115">
        <v>58238.697899999999</v>
      </c>
      <c r="D257" s="115">
        <v>1E-4</v>
      </c>
      <c r="E257" s="30">
        <f>+(C257-C$7)/C$8</f>
        <v>11828.020777717047</v>
      </c>
      <c r="F257">
        <f>ROUND(2*E257,0)/2</f>
        <v>11828</v>
      </c>
      <c r="G257">
        <f>+C257-(C$7+F257*C$8)</f>
        <v>1.2235479996888898E-2</v>
      </c>
      <c r="K257">
        <f>G257</f>
        <v>1.2235479996888898E-2</v>
      </c>
      <c r="O257">
        <f ca="1">+C$11+C$12*F257</f>
        <v>1.1311529099392148E-2</v>
      </c>
      <c r="Q257" s="2">
        <f>+C257-15018.5</f>
        <v>43220.197899999999</v>
      </c>
      <c r="S257">
        <f ca="1">G257-O257</f>
        <v>9.239508974967503E-4</v>
      </c>
    </row>
    <row r="258" spans="1:19">
      <c r="A258" s="113" t="s">
        <v>1051</v>
      </c>
      <c r="B258" s="114" t="s">
        <v>83</v>
      </c>
      <c r="C258" s="115">
        <v>58593.789400000001</v>
      </c>
      <c r="D258" s="115">
        <v>1E-4</v>
      </c>
      <c r="E258" s="30">
        <f>+(C258-C$7)/C$8</f>
        <v>12431.020473289163</v>
      </c>
      <c r="F258">
        <f>ROUND(2*E258,0)/2</f>
        <v>12431</v>
      </c>
      <c r="G258">
        <f>+C258-(C$7+F258*C$8)</f>
        <v>1.2056209998263512E-2</v>
      </c>
      <c r="K258">
        <f>G258</f>
        <v>1.2056209998263512E-2</v>
      </c>
      <c r="O258">
        <f ca="1">+C$11+C$12*F258</f>
        <v>1.2060962620947522E-2</v>
      </c>
      <c r="Q258" s="2">
        <f>+C258-15018.5</f>
        <v>43575.289400000001</v>
      </c>
      <c r="S258">
        <f ca="1">G258-O258</f>
        <v>-4.7526226840104852E-6</v>
      </c>
    </row>
    <row r="259" spans="1:19">
      <c r="A259" s="116" t="s">
        <v>1052</v>
      </c>
      <c r="B259" s="117" t="s">
        <v>83</v>
      </c>
      <c r="C259" s="111">
        <v>58970.669300000001</v>
      </c>
      <c r="D259" s="111">
        <v>1E-4</v>
      </c>
      <c r="E259" s="30">
        <f>+(C259-C$7)/C$8</f>
        <v>13071.02020566025</v>
      </c>
      <c r="F259">
        <f>ROUND(2*E259,0)/2</f>
        <v>13071</v>
      </c>
      <c r="G259">
        <f>+C259-(C$7+F259*C$8)</f>
        <v>1.1898609998752363E-2</v>
      </c>
      <c r="K259">
        <f>G259</f>
        <v>1.1898609998752363E-2</v>
      </c>
      <c r="O259">
        <f ca="1">+C$11+C$12*F259</f>
        <v>1.2856381283958202E-2</v>
      </c>
      <c r="Q259" s="2">
        <f>+C259-15018.5</f>
        <v>43952.169300000001</v>
      </c>
      <c r="S259">
        <f ca="1">G259-O259</f>
        <v>-9.5777128520583947E-4</v>
      </c>
    </row>
    <row r="260" spans="1:19" ht="12" customHeight="1">
      <c r="A260" s="48" t="s">
        <v>1049</v>
      </c>
      <c r="B260" s="33"/>
      <c r="C260" s="34">
        <v>58982.741699999999</v>
      </c>
      <c r="D260" s="34">
        <v>2.0000000000000001E-4</v>
      </c>
      <c r="E260" s="30">
        <f>+(C260-C$7)/C$8</f>
        <v>13091.520987922915</v>
      </c>
      <c r="F260">
        <f>ROUND(2*E260,0)/2</f>
        <v>13091.5</v>
      </c>
      <c r="G260">
        <f>+C260-(C$7+F260*C$8)</f>
        <v>1.2359264997940045E-2</v>
      </c>
      <c r="K260">
        <f>G260</f>
        <v>1.2359264997940045E-2</v>
      </c>
      <c r="O260">
        <f ca="1">+C$11+C$12*F260</f>
        <v>1.2881859538007764E-2</v>
      </c>
      <c r="Q260" s="2">
        <f>+C260-15018.5</f>
        <v>43964.241699999999</v>
      </c>
      <c r="S260">
        <f ca="1">G260-O260</f>
        <v>-5.225945400677192E-4</v>
      </c>
    </row>
    <row r="261" spans="1:19" ht="12" customHeight="1">
      <c r="A261" s="118" t="s">
        <v>1054</v>
      </c>
      <c r="B261" s="114" t="s">
        <v>83</v>
      </c>
      <c r="C261" s="115">
        <v>59371.694499999998</v>
      </c>
      <c r="D261" s="115">
        <v>1E-4</v>
      </c>
      <c r="E261" s="30">
        <f>+(C261-C$7)/C$8</f>
        <v>13752.02235163317</v>
      </c>
      <c r="F261">
        <f>ROUND(2*E261,0)/2</f>
        <v>13752</v>
      </c>
      <c r="G261">
        <f>+C261-(C$7+F261*C$8)</f>
        <v>1.3162319992261473E-2</v>
      </c>
      <c r="K261">
        <f>G261</f>
        <v>1.3162319992261473E-2</v>
      </c>
      <c r="O261">
        <f ca="1">+C$11+C$12*F261</f>
        <v>1.3702756455068006E-2</v>
      </c>
      <c r="Q261" s="2">
        <f>+C261-15018.5</f>
        <v>44353.194499999998</v>
      </c>
      <c r="S261">
        <f ca="1">G261-O261</f>
        <v>-5.4043646280653272E-4</v>
      </c>
    </row>
    <row r="262" spans="1:19" ht="12" customHeight="1">
      <c r="A262" s="118" t="s">
        <v>1054</v>
      </c>
      <c r="B262" s="114" t="s">
        <v>83</v>
      </c>
      <c r="C262" s="115">
        <v>59376.405400000003</v>
      </c>
      <c r="D262" s="115">
        <v>1E-4</v>
      </c>
      <c r="E262" s="30">
        <f>+(C262-C$7)/C$8</f>
        <v>13760.02218059521</v>
      </c>
      <c r="F262">
        <f>ROUND(2*E262,0)/2</f>
        <v>13760</v>
      </c>
      <c r="G262">
        <f>+C262-(C$7+F262*C$8)</f>
        <v>1.3061600002401974E-2</v>
      </c>
      <c r="K262">
        <f>G262</f>
        <v>1.3061600002401974E-2</v>
      </c>
      <c r="O262">
        <f ca="1">+C$11+C$12*F262</f>
        <v>1.3712699188355637E-2</v>
      </c>
      <c r="Q262" s="2">
        <f>+C262-15018.5</f>
        <v>44357.905400000003</v>
      </c>
      <c r="S262">
        <f ca="1">G262-O262</f>
        <v>-6.5109918595366266E-4</v>
      </c>
    </row>
    <row r="263" spans="1:19" ht="12" customHeight="1">
      <c r="A263" s="119" t="s">
        <v>1056</v>
      </c>
      <c r="B263" s="120" t="s">
        <v>83</v>
      </c>
      <c r="C263" s="121">
        <v>59383.472000000002</v>
      </c>
      <c r="D263" s="119">
        <v>8.9999999999999998E-4</v>
      </c>
      <c r="E263" s="30">
        <f>+(C263-C$7)/C$8</f>
        <v>13772.022348576502</v>
      </c>
      <c r="F263">
        <f>ROUND(2*E263,0)/2</f>
        <v>13772</v>
      </c>
      <c r="G263">
        <f>+C263-(C$7+F263*C$8)</f>
        <v>1.3160520000383258E-2</v>
      </c>
      <c r="K263">
        <f>G263</f>
        <v>1.3160520000383258E-2</v>
      </c>
      <c r="O263">
        <f ca="1">+C$11+C$12*F263</f>
        <v>1.3727613288287087E-2</v>
      </c>
      <c r="Q263" s="2">
        <f>+C263-15018.5</f>
        <v>44364.972000000002</v>
      </c>
      <c r="S263">
        <f ca="1">G263-O263</f>
        <v>-5.6709328790382867E-4</v>
      </c>
    </row>
    <row r="264" spans="1:19" ht="12" customHeight="1">
      <c r="A264" s="119" t="s">
        <v>1057</v>
      </c>
      <c r="B264" s="120" t="s">
        <v>83</v>
      </c>
      <c r="C264" s="121">
        <v>59712.652000000002</v>
      </c>
      <c r="D264" s="119">
        <v>1E-4</v>
      </c>
      <c r="E264" s="30">
        <f>+(C264-C$7)/C$8</f>
        <v>14331.020352720301</v>
      </c>
      <c r="F264">
        <f>ROUND(2*E264,0)/2</f>
        <v>14331</v>
      </c>
      <c r="G264">
        <f>+C264-(C$7+F264*C$8)</f>
        <v>1.1985209996055346E-2</v>
      </c>
      <c r="K264">
        <f>G264</f>
        <v>1.1985209996055346E-2</v>
      </c>
      <c r="O264">
        <f ca="1">+C$11+C$12*F264</f>
        <v>1.4422361776760479E-2</v>
      </c>
      <c r="Q264" s="2">
        <f>+C264-15018.5</f>
        <v>44694.152000000002</v>
      </c>
      <c r="S264">
        <f ca="1">G264-O264</f>
        <v>-2.4371517807051327E-3</v>
      </c>
    </row>
    <row r="265" spans="1:19" ht="12" customHeight="1">
      <c r="A265" s="119" t="s">
        <v>1057</v>
      </c>
      <c r="B265" s="120" t="s">
        <v>83</v>
      </c>
      <c r="C265" s="121">
        <v>59784.494599999998</v>
      </c>
      <c r="D265" s="119">
        <v>1E-4</v>
      </c>
      <c r="E265" s="30">
        <f>+(C265-C$7)/C$8</f>
        <v>14453.020079351625</v>
      </c>
      <c r="F265">
        <f>ROUND(2*E265,0)/2</f>
        <v>14453</v>
      </c>
      <c r="G265">
        <f>+C265-(C$7+F265*C$8)</f>
        <v>1.1824229994090274E-2</v>
      </c>
      <c r="K265">
        <f>G265</f>
        <v>1.1824229994090274E-2</v>
      </c>
      <c r="O265">
        <f ca="1">+C$11+C$12*F265</f>
        <v>1.457398845939689E-2</v>
      </c>
      <c r="Q265" s="2">
        <f>+C265-15018.5</f>
        <v>44765.994599999998</v>
      </c>
      <c r="S265">
        <f ca="1">G265-O265</f>
        <v>-2.7497584653066159E-3</v>
      </c>
    </row>
    <row r="266" spans="1:19" ht="12" customHeight="1">
      <c r="A266" s="32"/>
      <c r="B266" s="33"/>
      <c r="C266" s="34"/>
      <c r="D266" s="34"/>
    </row>
    <row r="267" spans="1:19" ht="12" customHeight="1">
      <c r="A267" s="32"/>
      <c r="B267" s="33"/>
      <c r="C267" s="34"/>
      <c r="D267" s="34"/>
    </row>
    <row r="268" spans="1:19">
      <c r="A268" s="32"/>
      <c r="B268" s="33"/>
      <c r="C268" s="34"/>
      <c r="D268" s="34"/>
    </row>
    <row r="269" spans="1:19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6:D259" name="Range1"/>
  </protectedRanges>
  <sortState xmlns:xlrd2="http://schemas.microsoft.com/office/spreadsheetml/2017/richdata2" ref="A21:S265">
    <sortCondition ref="C21:C265"/>
  </sortState>
  <phoneticPr fontId="8" type="noConversion"/>
  <hyperlinks>
    <hyperlink ref="H148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96"/>
  <sheetViews>
    <sheetView workbookViewId="0">
      <pane xSplit="14" ySplit="21" topLeftCell="O24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U2" s="80">
        <v>1.2400000000000001E-10</v>
      </c>
      <c r="V2">
        <v>-34000</v>
      </c>
      <c r="W2">
        <f t="shared" ref="W2:W26" si="0">+S$3+T$3*V2+U$3*V2^2</f>
        <v>0.14404399999686843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U3">
        <f>U2-U1</f>
        <v>1.2400000000000001E-10</v>
      </c>
      <c r="V3">
        <v>-32000</v>
      </c>
      <c r="W3">
        <f t="shared" si="0"/>
        <v>0.12767599999686843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0.11229999999686843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9.7915999996868439E-2</v>
      </c>
    </row>
    <row r="6" spans="1:23">
      <c r="A6" s="7" t="s">
        <v>3</v>
      </c>
      <c r="V6">
        <v>-26000</v>
      </c>
      <c r="W6">
        <f t="shared" si="0"/>
        <v>8.4523999996868437E-2</v>
      </c>
    </row>
    <row r="7" spans="1:23">
      <c r="A7" t="s">
        <v>4</v>
      </c>
      <c r="C7">
        <v>51273.471100000002</v>
      </c>
      <c r="D7" s="79" t="s">
        <v>863</v>
      </c>
      <c r="V7">
        <v>-24000</v>
      </c>
      <c r="W7">
        <f t="shared" si="0"/>
        <v>7.2123999996868429E-2</v>
      </c>
    </row>
    <row r="8" spans="1:23">
      <c r="A8" t="s">
        <v>5</v>
      </c>
      <c r="C8">
        <v>0.58887509000000005</v>
      </c>
      <c r="D8" s="79" t="s">
        <v>863</v>
      </c>
      <c r="V8">
        <v>-22000</v>
      </c>
      <c r="W8">
        <f t="shared" si="0"/>
        <v>6.0715999996868435E-2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5.0299999996868433E-2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4.0875999996868431E-2</v>
      </c>
    </row>
    <row r="11" spans="1:23">
      <c r="A11" s="12" t="s">
        <v>18</v>
      </c>
      <c r="B11" s="12"/>
      <c r="C11" s="26">
        <f ca="1">INTERCEPT(INDIRECT($D$9):G980,INDIRECT($C$9):F980)</f>
        <v>-4.1496775852879397E-3</v>
      </c>
      <c r="D11" s="5"/>
      <c r="E11" s="12"/>
      <c r="V11">
        <v>-16000</v>
      </c>
      <c r="W11">
        <f t="shared" si="0"/>
        <v>3.2443999996868429E-2</v>
      </c>
    </row>
    <row r="12" spans="1:23">
      <c r="A12" s="12" t="s">
        <v>19</v>
      </c>
      <c r="B12" s="12"/>
      <c r="C12" s="26">
        <f ca="1">SLOPE(INDIRECT($D$9):G980,INDIRECT($C$9):F980)</f>
        <v>1.3318024091627297E-6</v>
      </c>
      <c r="D12" s="5"/>
      <c r="E12" s="12"/>
      <c r="V12">
        <v>-14000</v>
      </c>
      <c r="W12">
        <f t="shared" si="0"/>
        <v>2.5003999996868431E-2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1.8555999996868428E-2</v>
      </c>
    </row>
    <row r="14" spans="1:23">
      <c r="A14" s="12"/>
      <c r="B14" s="12"/>
      <c r="C14" s="12"/>
      <c r="V14">
        <v>-10000</v>
      </c>
      <c r="W14">
        <f t="shared" si="0"/>
        <v>1.3099999996868429E-2</v>
      </c>
    </row>
    <row r="15" spans="1:23">
      <c r="A15" s="16" t="s">
        <v>20</v>
      </c>
      <c r="B15" s="12"/>
      <c r="C15" s="17">
        <f ca="1">(C7+C11)+(C8+C12)*INT(MAX(F21:F3521))</f>
        <v>59376.406514323564</v>
      </c>
      <c r="E15" s="18" t="s">
        <v>111</v>
      </c>
      <c r="F15" s="15">
        <v>1</v>
      </c>
      <c r="V15">
        <v>-8000</v>
      </c>
      <c r="W15">
        <f t="shared" si="0"/>
        <v>8.6359999968684282E-3</v>
      </c>
    </row>
    <row r="16" spans="1:23">
      <c r="A16" s="20" t="s">
        <v>6</v>
      </c>
      <c r="B16" s="12"/>
      <c r="C16" s="21">
        <f ca="1">+C8+C12</f>
        <v>0.58887642180240918</v>
      </c>
      <c r="E16" s="18" t="s">
        <v>100</v>
      </c>
      <c r="F16" s="19">
        <f ca="1">NOW()+15018.5+$C$5/24</f>
        <v>59955.86362280092</v>
      </c>
      <c r="V16">
        <v>-6000</v>
      </c>
      <c r="W16">
        <f t="shared" si="0"/>
        <v>5.1639999968684279E-3</v>
      </c>
    </row>
    <row r="17" spans="1:23" ht="13.5" thickBot="1">
      <c r="A17" s="18" t="s">
        <v>95</v>
      </c>
      <c r="B17" s="12"/>
      <c r="C17" s="12">
        <f>COUNT(C21:C2179)</f>
        <v>237</v>
      </c>
      <c r="E17" s="18" t="s">
        <v>112</v>
      </c>
      <c r="F17" s="19">
        <f ca="1">ROUND(2*(F16-$C$7)/$C$8,0)/2+F15</f>
        <v>14745</v>
      </c>
      <c r="V17">
        <v>-4000</v>
      </c>
      <c r="W17">
        <f t="shared" si="0"/>
        <v>2.6839999968684279E-3</v>
      </c>
    </row>
    <row r="18" spans="1:23" ht="14.25" thickTop="1" thickBot="1">
      <c r="A18" s="20" t="s">
        <v>7</v>
      </c>
      <c r="B18" s="12"/>
      <c r="C18" s="23">
        <f ca="1">+C15</f>
        <v>59376.406514323564</v>
      </c>
      <c r="D18" s="24">
        <f ca="1">+C16</f>
        <v>0.58887642180240918</v>
      </c>
      <c r="E18" s="18" t="s">
        <v>101</v>
      </c>
      <c r="F18" s="10">
        <f ca="1">ROUND(2*(F16-$C$15)/$C$16,0)/2+F15</f>
        <v>985</v>
      </c>
      <c r="V18">
        <v>-2000</v>
      </c>
      <c r="W18">
        <f t="shared" si="0"/>
        <v>1.1959999968684278E-3</v>
      </c>
    </row>
    <row r="19" spans="1:23" ht="13.5" thickTop="1">
      <c r="E19" s="18" t="s">
        <v>102</v>
      </c>
      <c r="F19" s="22">
        <f ca="1">+$C$15+$C$16*F18-15018.5-$C$5/24</f>
        <v>44938.345623132271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51" t="s">
        <v>135</v>
      </c>
      <c r="U20" s="52" t="s">
        <v>134</v>
      </c>
      <c r="V20">
        <v>2000</v>
      </c>
      <c r="W20">
        <f t="shared" si="0"/>
        <v>1.1959999968684278E-3</v>
      </c>
    </row>
    <row r="21" spans="1:23">
      <c r="A21" s="70" t="s">
        <v>153</v>
      </c>
      <c r="B21" s="71" t="s">
        <v>83</v>
      </c>
      <c r="C21" s="72">
        <v>32061.453000000001</v>
      </c>
      <c r="D21" s="72" t="s">
        <v>147</v>
      </c>
      <c r="E21" s="30">
        <f t="shared" ref="E21:E84" si="1">+(C21-C$7)/C$8</f>
        <v>-32624.946149445717</v>
      </c>
      <c r="F21">
        <f t="shared" ref="F21:F84" si="2">ROUND(2*E21,0)/2</f>
        <v>-32625</v>
      </c>
      <c r="G21">
        <f t="shared" ref="G21:G30" si="3">+C21-(C$7+F21*C$8)</f>
        <v>3.1711250001535518E-2</v>
      </c>
      <c r="Q21" s="2"/>
      <c r="V21">
        <v>4000</v>
      </c>
      <c r="W21">
        <f t="shared" si="0"/>
        <v>2.6839999968684279E-3</v>
      </c>
    </row>
    <row r="22" spans="1:23">
      <c r="A22" s="70" t="s">
        <v>158</v>
      </c>
      <c r="B22" s="71" t="s">
        <v>83</v>
      </c>
      <c r="C22" s="72">
        <v>34092.480000000003</v>
      </c>
      <c r="D22" s="72" t="s">
        <v>147</v>
      </c>
      <c r="E22" s="30">
        <f t="shared" si="1"/>
        <v>-29175.951558759258</v>
      </c>
      <c r="F22">
        <f t="shared" si="2"/>
        <v>-29176</v>
      </c>
      <c r="G22">
        <f t="shared" si="3"/>
        <v>2.8525840003567282E-2</v>
      </c>
      <c r="Q22" s="2"/>
      <c r="V22">
        <v>6000</v>
      </c>
      <c r="W22">
        <f t="shared" si="0"/>
        <v>5.1639999968684279E-3</v>
      </c>
    </row>
    <row r="23" spans="1:23">
      <c r="A23" s="70" t="s">
        <v>158</v>
      </c>
      <c r="B23" s="71" t="s">
        <v>83</v>
      </c>
      <c r="C23" s="72">
        <v>34926.328999999998</v>
      </c>
      <c r="D23" s="72" t="s">
        <v>147</v>
      </c>
      <c r="E23" s="30">
        <f t="shared" si="1"/>
        <v>-27759.948378865887</v>
      </c>
      <c r="F23">
        <f t="shared" si="2"/>
        <v>-27760</v>
      </c>
      <c r="G23">
        <f t="shared" si="3"/>
        <v>3.039839999837568E-2</v>
      </c>
      <c r="Q23" s="2"/>
      <c r="V23">
        <v>8000</v>
      </c>
      <c r="W23">
        <f t="shared" si="0"/>
        <v>8.6359999968684282E-3</v>
      </c>
    </row>
    <row r="24" spans="1:23">
      <c r="A24" s="70" t="s">
        <v>153</v>
      </c>
      <c r="B24" s="71" t="s">
        <v>83</v>
      </c>
      <c r="C24" s="72">
        <v>35957.438000000002</v>
      </c>
      <c r="D24" s="72" t="s">
        <v>147</v>
      </c>
      <c r="E24" s="30">
        <f t="shared" si="1"/>
        <v>-26008.967538429923</v>
      </c>
      <c r="F24">
        <f t="shared" si="2"/>
        <v>-26009</v>
      </c>
      <c r="G24">
        <f t="shared" si="3"/>
        <v>1.9115809998766053E-2</v>
      </c>
      <c r="Q24" s="2"/>
      <c r="V24">
        <v>10000</v>
      </c>
      <c r="W24">
        <f t="shared" si="0"/>
        <v>1.3099999996868429E-2</v>
      </c>
    </row>
    <row r="25" spans="1:23">
      <c r="A25" s="70" t="s">
        <v>158</v>
      </c>
      <c r="B25" s="71" t="s">
        <v>83</v>
      </c>
      <c r="C25" s="72">
        <v>36037.535000000003</v>
      </c>
      <c r="D25" s="72" t="s">
        <v>147</v>
      </c>
      <c r="E25" s="30">
        <f t="shared" si="1"/>
        <v>-25872.950577685326</v>
      </c>
      <c r="F25">
        <f t="shared" si="2"/>
        <v>-25873</v>
      </c>
      <c r="G25">
        <f t="shared" si="3"/>
        <v>2.9103570006554946E-2</v>
      </c>
      <c r="Q25" s="2"/>
      <c r="V25">
        <v>12000</v>
      </c>
      <c r="W25">
        <f t="shared" si="0"/>
        <v>1.8555999996868428E-2</v>
      </c>
    </row>
    <row r="26" spans="1:23">
      <c r="A26" s="70" t="s">
        <v>158</v>
      </c>
      <c r="B26" s="71" t="s">
        <v>83</v>
      </c>
      <c r="C26" s="72">
        <v>37080.42</v>
      </c>
      <c r="D26" s="72" t="s">
        <v>147</v>
      </c>
      <c r="E26" s="30">
        <f t="shared" si="1"/>
        <v>-24101.972287535551</v>
      </c>
      <c r="F26">
        <f t="shared" si="2"/>
        <v>-24102</v>
      </c>
      <c r="G26">
        <f t="shared" si="3"/>
        <v>1.6319179994752631E-2</v>
      </c>
      <c r="Q26" s="2"/>
      <c r="V26">
        <v>14000</v>
      </c>
      <c r="W26">
        <f t="shared" si="0"/>
        <v>2.5003999996868431E-2</v>
      </c>
    </row>
    <row r="27" spans="1:23">
      <c r="A27" s="70" t="s">
        <v>158</v>
      </c>
      <c r="B27" s="71" t="s">
        <v>83</v>
      </c>
      <c r="C27" s="72">
        <v>37191.72</v>
      </c>
      <c r="D27" s="72" t="s">
        <v>147</v>
      </c>
      <c r="E27" s="30">
        <f t="shared" si="1"/>
        <v>-23912.967858769505</v>
      </c>
      <c r="F27">
        <f t="shared" si="2"/>
        <v>-23913</v>
      </c>
      <c r="G27">
        <f t="shared" si="3"/>
        <v>1.8927170000097249E-2</v>
      </c>
      <c r="Q27" s="2"/>
    </row>
    <row r="28" spans="1:23">
      <c r="A28" s="70" t="s">
        <v>153</v>
      </c>
      <c r="B28" s="71" t="s">
        <v>83</v>
      </c>
      <c r="C28" s="72">
        <v>37202.32</v>
      </c>
      <c r="D28" s="72" t="s">
        <v>147</v>
      </c>
      <c r="E28" s="30">
        <f t="shared" si="1"/>
        <v>-23894.967436982268</v>
      </c>
      <c r="F28">
        <f t="shared" si="2"/>
        <v>-23895</v>
      </c>
      <c r="G28">
        <f t="shared" si="3"/>
        <v>1.9175549998180941E-2</v>
      </c>
      <c r="Q28" s="2"/>
    </row>
    <row r="29" spans="1:23">
      <c r="A29" s="70" t="s">
        <v>158</v>
      </c>
      <c r="B29" s="71" t="s">
        <v>83</v>
      </c>
      <c r="C29" s="72">
        <v>37402.538</v>
      </c>
      <c r="D29" s="72" t="s">
        <v>147</v>
      </c>
      <c r="E29" s="30">
        <f t="shared" si="1"/>
        <v>-23554.966639869246</v>
      </c>
      <c r="F29">
        <f t="shared" si="2"/>
        <v>-23555</v>
      </c>
      <c r="G29">
        <f t="shared" si="3"/>
        <v>1.964494999992894E-2</v>
      </c>
      <c r="Q29" s="2"/>
    </row>
    <row r="30" spans="1:23">
      <c r="A30" s="70" t="s">
        <v>158</v>
      </c>
      <c r="B30" s="71" t="s">
        <v>83</v>
      </c>
      <c r="C30" s="72">
        <v>37789.423999999999</v>
      </c>
      <c r="D30" s="72" t="s">
        <v>147</v>
      </c>
      <c r="E30" s="30">
        <f t="shared" si="1"/>
        <v>-22897.975018776906</v>
      </c>
      <c r="F30">
        <f t="shared" si="2"/>
        <v>-22898</v>
      </c>
      <c r="G30">
        <f t="shared" si="3"/>
        <v>1.4710819996253122E-2</v>
      </c>
      <c r="Q30" s="2"/>
    </row>
    <row r="31" spans="1:23">
      <c r="A31" t="s">
        <v>14</v>
      </c>
      <c r="B31" s="5"/>
      <c r="C31" s="25">
        <v>37898.3681</v>
      </c>
      <c r="D31" s="25" t="s">
        <v>16</v>
      </c>
      <c r="E31">
        <f t="shared" si="1"/>
        <v>-22712.971268660731</v>
      </c>
      <c r="F31">
        <f t="shared" si="2"/>
        <v>-22713</v>
      </c>
      <c r="Q31" s="2"/>
    </row>
    <row r="32" spans="1:23">
      <c r="A32" s="70" t="s">
        <v>158</v>
      </c>
      <c r="B32" s="71" t="s">
        <v>83</v>
      </c>
      <c r="C32" s="72">
        <v>37898.372000000003</v>
      </c>
      <c r="D32" s="72" t="s">
        <v>147</v>
      </c>
      <c r="E32" s="30">
        <f t="shared" si="1"/>
        <v>-22712.964645864031</v>
      </c>
      <c r="F32">
        <f t="shared" si="2"/>
        <v>-22713</v>
      </c>
      <c r="G32">
        <f t="shared" ref="G32:G63" si="4">+C32-(C$7+F32*C$8)</f>
        <v>2.0819170000322629E-2</v>
      </c>
      <c r="Q32" s="2"/>
    </row>
    <row r="33" spans="1:33">
      <c r="A33" s="70" t="s">
        <v>158</v>
      </c>
      <c r="B33" s="71" t="s">
        <v>83</v>
      </c>
      <c r="C33" s="72">
        <v>38502.552000000003</v>
      </c>
      <c r="D33" s="72" t="s">
        <v>147</v>
      </c>
      <c r="E33" s="30">
        <f t="shared" si="1"/>
        <v>-21686.97456705122</v>
      </c>
      <c r="F33">
        <f t="shared" si="2"/>
        <v>-21687</v>
      </c>
      <c r="G33">
        <f t="shared" si="4"/>
        <v>1.4976830003433861E-2</v>
      </c>
      <c r="Q33" s="2"/>
    </row>
    <row r="34" spans="1:33">
      <c r="A34" s="70" t="s">
        <v>158</v>
      </c>
      <c r="B34" s="71" t="s">
        <v>83</v>
      </c>
      <c r="C34" s="72">
        <v>38935.375999999997</v>
      </c>
      <c r="D34" s="72" t="s">
        <v>147</v>
      </c>
      <c r="E34" s="30">
        <f t="shared" si="1"/>
        <v>-20951.97319350018</v>
      </c>
      <c r="F34">
        <f t="shared" si="2"/>
        <v>-20952</v>
      </c>
      <c r="G34">
        <f t="shared" si="4"/>
        <v>1.5785679992404766E-2</v>
      </c>
      <c r="Q34" s="2"/>
    </row>
    <row r="35" spans="1:33">
      <c r="A35" s="70" t="s">
        <v>158</v>
      </c>
      <c r="B35" s="71" t="s">
        <v>83</v>
      </c>
      <c r="C35" s="72">
        <v>40764.410000000003</v>
      </c>
      <c r="D35" s="72" t="s">
        <v>147</v>
      </c>
      <c r="E35" s="30">
        <f t="shared" si="1"/>
        <v>-17845.993621499591</v>
      </c>
      <c r="F35">
        <f t="shared" si="2"/>
        <v>-17846</v>
      </c>
      <c r="G35">
        <f t="shared" si="4"/>
        <v>3.7561400022241287E-3</v>
      </c>
      <c r="Q35" s="2"/>
    </row>
    <row r="36" spans="1:33">
      <c r="A36" t="s">
        <v>30</v>
      </c>
      <c r="B36" s="5" t="s">
        <v>82</v>
      </c>
      <c r="C36" s="25">
        <v>42200.383999999998</v>
      </c>
      <c r="D36" s="25"/>
      <c r="E36">
        <f t="shared" si="1"/>
        <v>-15407.490067205939</v>
      </c>
      <c r="F36">
        <f t="shared" si="2"/>
        <v>-15407.5</v>
      </c>
      <c r="G36">
        <f t="shared" si="4"/>
        <v>5.8491749950917438E-3</v>
      </c>
      <c r="I36">
        <f t="shared" ref="I36:I63" si="5">G36</f>
        <v>5.8491749950917438E-3</v>
      </c>
      <c r="Q36" s="2">
        <f t="shared" ref="Q36:Q84" si="6"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 t="shared" si="1"/>
        <v>-15405.506624503336</v>
      </c>
      <c r="F37">
        <f t="shared" si="2"/>
        <v>-15405.5</v>
      </c>
      <c r="G37">
        <f t="shared" si="4"/>
        <v>-3.9010050022625364E-3</v>
      </c>
      <c r="I37">
        <f t="shared" si="5"/>
        <v>-3.9010050022625364E-3</v>
      </c>
      <c r="Q37" s="2">
        <f t="shared" si="6"/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 t="shared" si="1"/>
        <v>-15404.000362793413</v>
      </c>
      <c r="F38">
        <f t="shared" si="2"/>
        <v>-15404</v>
      </c>
      <c r="G38">
        <f t="shared" si="4"/>
        <v>-2.1363999985624105E-4</v>
      </c>
      <c r="I38">
        <f t="shared" si="5"/>
        <v>-2.1363999985624105E-4</v>
      </c>
      <c r="Q38" s="2">
        <f t="shared" si="6"/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 t="shared" si="1"/>
        <v>-15386.986567898472</v>
      </c>
      <c r="F39">
        <f t="shared" si="2"/>
        <v>-15387</v>
      </c>
      <c r="G39">
        <f t="shared" si="4"/>
        <v>7.9098299975157715E-3</v>
      </c>
      <c r="I39">
        <f t="shared" si="5"/>
        <v>7.9098299975157715E-3</v>
      </c>
      <c r="Q39" s="2">
        <f t="shared" si="6"/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 t="shared" si="1"/>
        <v>-15383.496863485943</v>
      </c>
      <c r="F40">
        <f t="shared" si="2"/>
        <v>-15383.5</v>
      </c>
      <c r="G40">
        <f t="shared" si="4"/>
        <v>1.8470149952918291E-3</v>
      </c>
      <c r="I40">
        <f t="shared" si="5"/>
        <v>1.8470149952918291E-3</v>
      </c>
      <c r="Q40" s="2">
        <f t="shared" si="6"/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 t="shared" si="1"/>
        <v>-15381.993998082005</v>
      </c>
      <c r="F41">
        <f t="shared" si="2"/>
        <v>-15382</v>
      </c>
      <c r="G41">
        <f t="shared" si="4"/>
        <v>3.5343799972906709E-3</v>
      </c>
      <c r="I41">
        <f t="shared" si="5"/>
        <v>3.5343799972906709E-3</v>
      </c>
      <c r="Q41" s="2">
        <f t="shared" si="6"/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 t="shared" si="1"/>
        <v>-15373.496440476027</v>
      </c>
      <c r="F42">
        <f t="shared" si="2"/>
        <v>-15373.5</v>
      </c>
      <c r="G42">
        <f t="shared" si="4"/>
        <v>2.0961150003131479E-3</v>
      </c>
      <c r="I42">
        <f t="shared" si="5"/>
        <v>2.0961150003131479E-3</v>
      </c>
      <c r="Q42" s="2">
        <f t="shared" si="6"/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 t="shared" si="1"/>
        <v>-15371.50620516144</v>
      </c>
      <c r="F43">
        <f t="shared" si="2"/>
        <v>-15371.5</v>
      </c>
      <c r="G43">
        <f t="shared" si="4"/>
        <v>-3.6540650035021827E-3</v>
      </c>
      <c r="I43">
        <f t="shared" si="5"/>
        <v>-3.6540650035021827E-3</v>
      </c>
      <c r="Q43" s="2">
        <f t="shared" si="6"/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 t="shared" si="1"/>
        <v>-15308.992098816745</v>
      </c>
      <c r="F44">
        <f t="shared" si="2"/>
        <v>-15309</v>
      </c>
      <c r="G44">
        <f t="shared" si="4"/>
        <v>4.6528099992428906E-3</v>
      </c>
      <c r="I44">
        <f t="shared" si="5"/>
        <v>4.6528099992428906E-3</v>
      </c>
      <c r="Q44" s="2">
        <f t="shared" si="6"/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 t="shared" si="1"/>
        <v>-15257.994866109897</v>
      </c>
      <c r="F45">
        <f t="shared" si="2"/>
        <v>-15258</v>
      </c>
      <c r="G45">
        <f t="shared" si="4"/>
        <v>3.0232199933379889E-3</v>
      </c>
      <c r="I45">
        <f t="shared" si="5"/>
        <v>3.0232199933379889E-3</v>
      </c>
      <c r="Q45" s="2">
        <f t="shared" si="6"/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 t="shared" si="1"/>
        <v>-15244.513229452443</v>
      </c>
      <c r="F46">
        <f t="shared" si="2"/>
        <v>-15244.5</v>
      </c>
      <c r="G46">
        <f t="shared" si="4"/>
        <v>-7.79049500124529E-3</v>
      </c>
      <c r="I46">
        <f t="shared" si="5"/>
        <v>-7.79049500124529E-3</v>
      </c>
      <c r="Q46" s="2">
        <f t="shared" si="6"/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 t="shared" si="1"/>
        <v>-15244.489455310468</v>
      </c>
      <c r="F47">
        <f t="shared" si="2"/>
        <v>-15244.5</v>
      </c>
      <c r="G47">
        <f t="shared" si="4"/>
        <v>6.2095049943309277E-3</v>
      </c>
      <c r="I47">
        <f t="shared" si="5"/>
        <v>6.2095049943309277E-3</v>
      </c>
      <c r="Q47" s="2">
        <f t="shared" si="6"/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 t="shared" si="1"/>
        <v>-15174.999336446717</v>
      </c>
      <c r="F48">
        <f t="shared" si="2"/>
        <v>-15175</v>
      </c>
      <c r="G48">
        <f t="shared" si="4"/>
        <v>3.9074999949662015E-4</v>
      </c>
      <c r="I48">
        <f t="shared" si="5"/>
        <v>3.9074999949662015E-4</v>
      </c>
      <c r="Q48" s="2">
        <f t="shared" si="6"/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 t="shared" si="1"/>
        <v>-15060.504766808876</v>
      </c>
      <c r="F49">
        <f t="shared" si="2"/>
        <v>-15060.5</v>
      </c>
      <c r="G49">
        <f t="shared" si="4"/>
        <v>-2.8070550033589825E-3</v>
      </c>
      <c r="I49">
        <f t="shared" si="5"/>
        <v>-2.8070550033589825E-3</v>
      </c>
      <c r="Q49" s="2">
        <f t="shared" si="6"/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 t="shared" si="1"/>
        <v>-15060.499672349872</v>
      </c>
      <c r="F50">
        <f t="shared" si="2"/>
        <v>-15060.5</v>
      </c>
      <c r="G50">
        <f t="shared" si="4"/>
        <v>1.9294500089017674E-4</v>
      </c>
      <c r="I50">
        <f t="shared" si="5"/>
        <v>1.9294500089017674E-4</v>
      </c>
      <c r="Q50" s="2">
        <f t="shared" si="6"/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 t="shared" si="1"/>
        <v>-14973.988965979195</v>
      </c>
      <c r="F51">
        <f t="shared" si="2"/>
        <v>-14974</v>
      </c>
      <c r="G51">
        <f t="shared" si="4"/>
        <v>6.4976599969668314E-3</v>
      </c>
      <c r="I51">
        <f t="shared" si="5"/>
        <v>6.4976599969668314E-3</v>
      </c>
      <c r="Q51" s="2">
        <f t="shared" si="6"/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 t="shared" si="1"/>
        <v>-14912.996404721422</v>
      </c>
      <c r="F52">
        <f t="shared" si="2"/>
        <v>-14913</v>
      </c>
      <c r="G52">
        <f t="shared" si="4"/>
        <v>2.1171699918340892E-3</v>
      </c>
      <c r="I52">
        <f t="shared" si="5"/>
        <v>2.1171699918340892E-3</v>
      </c>
      <c r="Q52" s="2">
        <f t="shared" si="6"/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 t="shared" si="1"/>
        <v>-14909.494813237894</v>
      </c>
      <c r="F53">
        <f t="shared" si="2"/>
        <v>-14909.5</v>
      </c>
      <c r="G53">
        <f t="shared" si="4"/>
        <v>3.0543550019501708E-3</v>
      </c>
      <c r="I53">
        <f t="shared" si="5"/>
        <v>3.0543550019501708E-3</v>
      </c>
      <c r="Q53" s="2">
        <f t="shared" si="6"/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 t="shared" si="1"/>
        <v>-14882.494180557042</v>
      </c>
      <c r="F54">
        <f t="shared" si="2"/>
        <v>-14882.5</v>
      </c>
      <c r="G54">
        <f t="shared" si="4"/>
        <v>3.4269249954377301E-3</v>
      </c>
      <c r="I54">
        <f t="shared" si="5"/>
        <v>3.4269249954377301E-3</v>
      </c>
      <c r="Q54" s="2">
        <f t="shared" si="6"/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 t="shared" si="1"/>
        <v>-14870.488238855552</v>
      </c>
      <c r="F55">
        <f t="shared" si="2"/>
        <v>-14870.5</v>
      </c>
      <c r="G55">
        <f t="shared" si="4"/>
        <v>6.9258449948392808E-3</v>
      </c>
      <c r="I55">
        <f t="shared" si="5"/>
        <v>6.9258449948392808E-3</v>
      </c>
      <c r="Q55" s="2">
        <f t="shared" si="6"/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 t="shared" si="1"/>
        <v>-14856.998111433108</v>
      </c>
      <c r="F56">
        <f t="shared" si="2"/>
        <v>-14857</v>
      </c>
      <c r="G56">
        <f t="shared" si="4"/>
        <v>1.1121299976366572E-3</v>
      </c>
      <c r="I56">
        <f t="shared" si="5"/>
        <v>1.1121299976366572E-3</v>
      </c>
      <c r="Q56" s="2">
        <f t="shared" si="6"/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 t="shared" si="1"/>
        <v>-14782.488252304918</v>
      </c>
      <c r="F57">
        <f t="shared" si="2"/>
        <v>-14782.5</v>
      </c>
      <c r="G57">
        <f t="shared" si="4"/>
        <v>6.9179249985609204E-3</v>
      </c>
      <c r="I57">
        <f t="shared" si="5"/>
        <v>6.9179249985609204E-3</v>
      </c>
      <c r="Q57" s="2">
        <f t="shared" si="6"/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 t="shared" si="1"/>
        <v>-14779.000246045396</v>
      </c>
      <c r="F58">
        <f t="shared" si="2"/>
        <v>-14779</v>
      </c>
      <c r="G58">
        <f t="shared" si="4"/>
        <v>-1.4489000750472769E-4</v>
      </c>
      <c r="I58">
        <f t="shared" si="5"/>
        <v>-1.4489000750472769E-4</v>
      </c>
      <c r="Q58" s="2">
        <f t="shared" si="6"/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 t="shared" si="1"/>
        <v>-14717.995797716623</v>
      </c>
      <c r="F59">
        <f t="shared" si="2"/>
        <v>-14718</v>
      </c>
      <c r="G59">
        <f t="shared" si="4"/>
        <v>2.4746199997025542E-3</v>
      </c>
      <c r="I59">
        <f t="shared" si="5"/>
        <v>2.4746199997025542E-3</v>
      </c>
      <c r="Q59" s="2">
        <f t="shared" si="6"/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 t="shared" si="1"/>
        <v>-14701.010871422674</v>
      </c>
      <c r="F60">
        <f t="shared" si="2"/>
        <v>-14701</v>
      </c>
      <c r="G60">
        <f t="shared" si="4"/>
        <v>-6.4019100027508102E-3</v>
      </c>
      <c r="I60">
        <f t="shared" si="5"/>
        <v>-6.4019100027508102E-3</v>
      </c>
      <c r="Q60" s="2">
        <f t="shared" si="6"/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 t="shared" si="1"/>
        <v>-14692.48274706271</v>
      </c>
      <c r="F61">
        <f t="shared" si="2"/>
        <v>-14692.5</v>
      </c>
      <c r="G61">
        <f t="shared" si="4"/>
        <v>1.0159824996662792E-2</v>
      </c>
      <c r="I61">
        <f t="shared" si="5"/>
        <v>1.0159824996662792E-2</v>
      </c>
      <c r="Q61" s="2">
        <f t="shared" si="6"/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 t="shared" si="1"/>
        <v>-14531.497842776818</v>
      </c>
      <c r="F62">
        <f t="shared" si="2"/>
        <v>-14531.5</v>
      </c>
      <c r="G62">
        <f t="shared" si="4"/>
        <v>1.2703349930234253E-3</v>
      </c>
      <c r="I62">
        <f t="shared" si="5"/>
        <v>1.2703349930234253E-3</v>
      </c>
      <c r="Q62" s="2">
        <f t="shared" si="6"/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 t="shared" si="1"/>
        <v>-14422.006031873412</v>
      </c>
      <c r="F63">
        <f t="shared" si="2"/>
        <v>-14422</v>
      </c>
      <c r="G63">
        <f t="shared" si="4"/>
        <v>-3.5520199962775223E-3</v>
      </c>
      <c r="I63">
        <f t="shared" si="5"/>
        <v>-3.5520199962775223E-3</v>
      </c>
      <c r="Q63" s="2">
        <f t="shared" si="6"/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 t="shared" si="1"/>
        <v>-14403.48767342154</v>
      </c>
      <c r="F64">
        <f t="shared" si="2"/>
        <v>-14403.5</v>
      </c>
      <c r="G64">
        <f t="shared" ref="G64:G95" si="7">+C64-(C$7+F64*C$8)</f>
        <v>7.2588149996590801E-3</v>
      </c>
      <c r="I64">
        <f t="shared" ref="I64:I92" si="8">G64</f>
        <v>7.2588149996590801E-3</v>
      </c>
      <c r="Q64" s="2">
        <f t="shared" si="6"/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 t="shared" si="1"/>
        <v>-14326.990975284762</v>
      </c>
      <c r="F65">
        <f t="shared" si="2"/>
        <v>-14327</v>
      </c>
      <c r="G65">
        <f t="shared" si="7"/>
        <v>5.314429996360559E-3</v>
      </c>
      <c r="I65">
        <f t="shared" si="8"/>
        <v>5.314429996360559E-3</v>
      </c>
      <c r="Q65" s="2">
        <f t="shared" si="6"/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 t="shared" si="1"/>
        <v>-14325.488109880822</v>
      </c>
      <c r="F66">
        <f t="shared" si="2"/>
        <v>-14325.5</v>
      </c>
      <c r="G66">
        <f t="shared" si="7"/>
        <v>7.0017949983594008E-3</v>
      </c>
      <c r="I66">
        <f t="shared" si="8"/>
        <v>7.0017949983594008E-3</v>
      </c>
      <c r="Q66" s="2">
        <f t="shared" si="6"/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 t="shared" si="1"/>
        <v>-14320.498936370368</v>
      </c>
      <c r="F67">
        <f t="shared" si="2"/>
        <v>-14320.5</v>
      </c>
      <c r="G67">
        <f t="shared" si="7"/>
        <v>6.2634499772684649E-4</v>
      </c>
      <c r="I67">
        <f t="shared" si="8"/>
        <v>6.2634499772684649E-4</v>
      </c>
      <c r="Q67" s="2">
        <f t="shared" si="6"/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 t="shared" si="1"/>
        <v>-14289.991617746984</v>
      </c>
      <c r="F68">
        <f t="shared" si="2"/>
        <v>-14290</v>
      </c>
      <c r="G68">
        <f t="shared" si="7"/>
        <v>4.9360999983036891E-3</v>
      </c>
      <c r="I68">
        <f t="shared" si="8"/>
        <v>4.9360999983036891E-3</v>
      </c>
      <c r="Q68" s="2">
        <f t="shared" si="6"/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 t="shared" si="1"/>
        <v>-14269.500005510516</v>
      </c>
      <c r="F69">
        <f t="shared" si="2"/>
        <v>-14269.5</v>
      </c>
      <c r="G69">
        <f t="shared" si="7"/>
        <v>-3.2450043363496661E-6</v>
      </c>
      <c r="I69">
        <f t="shared" si="8"/>
        <v>-3.2450043363496661E-6</v>
      </c>
      <c r="Q69" s="2">
        <f t="shared" si="6"/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 t="shared" si="1"/>
        <v>-14255.997991017084</v>
      </c>
      <c r="F70">
        <f t="shared" si="2"/>
        <v>-14256</v>
      </c>
      <c r="G70">
        <f t="shared" si="7"/>
        <v>1.1830399962491356E-3</v>
      </c>
      <c r="I70">
        <f t="shared" si="8"/>
        <v>1.1830399962491356E-3</v>
      </c>
      <c r="Q70" s="2">
        <f t="shared" si="6"/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 t="shared" si="1"/>
        <v>-14248.982920979053</v>
      </c>
      <c r="F71">
        <f t="shared" si="2"/>
        <v>-14249</v>
      </c>
      <c r="G71">
        <f t="shared" si="7"/>
        <v>1.0057409999717493E-2</v>
      </c>
      <c r="I71">
        <f t="shared" si="8"/>
        <v>1.0057409999717493E-2</v>
      </c>
      <c r="Q71" s="2">
        <f t="shared" si="6"/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 t="shared" si="1"/>
        <v>-14242.501070982644</v>
      </c>
      <c r="F72">
        <f t="shared" si="2"/>
        <v>-14242.5</v>
      </c>
      <c r="G72">
        <f t="shared" si="7"/>
        <v>-6.306750001385808E-4</v>
      </c>
      <c r="I72">
        <f t="shared" si="8"/>
        <v>-6.306750001385808E-4</v>
      </c>
      <c r="Q72" s="2">
        <f t="shared" si="6"/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 t="shared" si="1"/>
        <v>-14210.005215197678</v>
      </c>
      <c r="F73">
        <f t="shared" si="2"/>
        <v>-14210</v>
      </c>
      <c r="G73">
        <f t="shared" si="7"/>
        <v>-3.0710999999428168E-3</v>
      </c>
      <c r="I73">
        <f t="shared" si="8"/>
        <v>-3.0710999999428168E-3</v>
      </c>
      <c r="Q73" s="2">
        <f t="shared" si="6"/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 t="shared" si="1"/>
        <v>-13747.993823274133</v>
      </c>
      <c r="F74">
        <f t="shared" si="2"/>
        <v>-13748</v>
      </c>
      <c r="G74">
        <f t="shared" si="7"/>
        <v>3.6373199982335791E-3</v>
      </c>
      <c r="I74">
        <f t="shared" si="8"/>
        <v>3.6373199982335791E-3</v>
      </c>
      <c r="Q74" s="2">
        <f t="shared" si="6"/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 t="shared" si="1"/>
        <v>-13617.499256081634</v>
      </c>
      <c r="F75">
        <f t="shared" si="2"/>
        <v>-13617.5</v>
      </c>
      <c r="G75">
        <f t="shared" si="7"/>
        <v>4.3807499605463818E-4</v>
      </c>
      <c r="I75">
        <f t="shared" si="8"/>
        <v>4.3807499605463818E-4</v>
      </c>
      <c r="Q75" s="2">
        <f t="shared" si="6"/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 t="shared" si="1"/>
        <v>-13547.997250146895</v>
      </c>
      <c r="F76">
        <f t="shared" si="2"/>
        <v>-13548</v>
      </c>
      <c r="G76">
        <f t="shared" si="7"/>
        <v>1.6193199917324819E-3</v>
      </c>
      <c r="I76">
        <f t="shared" si="8"/>
        <v>1.6193199917324819E-3</v>
      </c>
      <c r="Q76" s="2">
        <f t="shared" si="6"/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 t="shared" si="1"/>
        <v>-13441.000025998728</v>
      </c>
      <c r="F77">
        <f t="shared" si="2"/>
        <v>-13441</v>
      </c>
      <c r="G77">
        <f t="shared" si="7"/>
        <v>-1.5310004528146237E-5</v>
      </c>
      <c r="I77">
        <f t="shared" si="8"/>
        <v>-1.5310004528146237E-5</v>
      </c>
      <c r="Q77" s="2">
        <f t="shared" si="6"/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 t="shared" si="1"/>
        <v>-13062.001145268345</v>
      </c>
      <c r="F78">
        <f t="shared" si="2"/>
        <v>-13062</v>
      </c>
      <c r="G78">
        <f t="shared" si="7"/>
        <v>-6.7441999999573454E-4</v>
      </c>
      <c r="I78">
        <f t="shared" si="8"/>
        <v>-6.7441999999573454E-4</v>
      </c>
      <c r="Q78" s="2">
        <f t="shared" si="6"/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 t="shared" si="1"/>
        <v>-12802.513178134266</v>
      </c>
      <c r="F79">
        <f t="shared" si="2"/>
        <v>-12802.5</v>
      </c>
      <c r="G79">
        <f t="shared" si="7"/>
        <v>-7.7602750025107525E-3</v>
      </c>
      <c r="I79">
        <f t="shared" si="8"/>
        <v>-7.7602750025107525E-3</v>
      </c>
      <c r="Q79" s="2">
        <f t="shared" si="6"/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 t="shared" si="1"/>
        <v>-12750.006287411485</v>
      </c>
      <c r="F80">
        <f t="shared" si="2"/>
        <v>-12750</v>
      </c>
      <c r="G80">
        <f t="shared" si="7"/>
        <v>-3.7025000056019053E-3</v>
      </c>
      <c r="I80">
        <f t="shared" si="8"/>
        <v>-3.7025000056019053E-3</v>
      </c>
      <c r="Q80" s="2">
        <f t="shared" si="6"/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 t="shared" si="1"/>
        <v>-12741.505333499508</v>
      </c>
      <c r="F81">
        <f t="shared" si="2"/>
        <v>-12741.5</v>
      </c>
      <c r="G81">
        <f t="shared" si="7"/>
        <v>-3.1407650021719746E-3</v>
      </c>
      <c r="I81">
        <f t="shared" si="8"/>
        <v>-3.1407650021719746E-3</v>
      </c>
      <c r="Q81" s="2">
        <f t="shared" si="6"/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 t="shared" si="1"/>
        <v>-12313.504549835856</v>
      </c>
      <c r="F82">
        <f t="shared" si="2"/>
        <v>-12313.5</v>
      </c>
      <c r="G82">
        <f t="shared" si="7"/>
        <v>-2.6792849967023358E-3</v>
      </c>
      <c r="I82">
        <f t="shared" si="8"/>
        <v>-2.6792849967023358E-3</v>
      </c>
      <c r="Q82" s="2">
        <f t="shared" si="6"/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 t="shared" si="1"/>
        <v>-12206.495438616701</v>
      </c>
      <c r="F83">
        <f t="shared" si="2"/>
        <v>-12206.5</v>
      </c>
      <c r="G83">
        <f t="shared" si="7"/>
        <v>2.6860849975491874E-3</v>
      </c>
      <c r="I83">
        <f t="shared" si="8"/>
        <v>2.6860849975491874E-3</v>
      </c>
      <c r="Q83" s="2">
        <f t="shared" si="6"/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 t="shared" si="1"/>
        <v>-12142.001285875414</v>
      </c>
      <c r="F84">
        <f t="shared" si="2"/>
        <v>-12142</v>
      </c>
      <c r="G84">
        <f t="shared" si="7"/>
        <v>-7.5721999746747315E-4</v>
      </c>
      <c r="I84">
        <f t="shared" si="8"/>
        <v>-7.5721999746747315E-4</v>
      </c>
      <c r="Q84" s="2">
        <f t="shared" si="6"/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 t="shared" ref="E85:E148" si="9">+(C85-C$7)/C$8</f>
        <v>-11702.004749428277</v>
      </c>
      <c r="F85">
        <f t="shared" ref="F85:F148" si="10">ROUND(2*E85,0)/2</f>
        <v>-11702</v>
      </c>
      <c r="G85">
        <f t="shared" si="7"/>
        <v>-2.7968200083705597E-3</v>
      </c>
      <c r="I85">
        <f t="shared" si="8"/>
        <v>-2.7968200083705597E-3</v>
      </c>
      <c r="Q85" s="2">
        <f t="shared" ref="Q85:Q148" si="11"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 t="shared" si="9"/>
        <v>-11608.507841620538</v>
      </c>
      <c r="F86">
        <f t="shared" si="10"/>
        <v>-11608.5</v>
      </c>
      <c r="G86">
        <f t="shared" si="7"/>
        <v>-4.6177350013749674E-3</v>
      </c>
      <c r="I86">
        <f t="shared" si="8"/>
        <v>-4.6177350013749674E-3</v>
      </c>
      <c r="Q86" s="2">
        <f t="shared" si="11"/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 t="shared" si="9"/>
        <v>-11498.503188511515</v>
      </c>
      <c r="F87">
        <f t="shared" si="10"/>
        <v>-11498.5</v>
      </c>
      <c r="G87">
        <f t="shared" si="7"/>
        <v>-1.8776350043481216E-3</v>
      </c>
      <c r="I87">
        <f t="shared" si="8"/>
        <v>-1.8776350043481216E-3</v>
      </c>
      <c r="Q87" s="2">
        <f t="shared" si="11"/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 t="shared" si="9"/>
        <v>-11160.003558649429</v>
      </c>
      <c r="F88">
        <f t="shared" si="10"/>
        <v>-11160</v>
      </c>
      <c r="G88">
        <f t="shared" si="7"/>
        <v>-2.0956000007572584E-3</v>
      </c>
      <c r="I88">
        <f t="shared" si="8"/>
        <v>-2.0956000007572584E-3</v>
      </c>
      <c r="Q88" s="2">
        <f t="shared" si="11"/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 t="shared" si="9"/>
        <v>-11142.998254519476</v>
      </c>
      <c r="F89">
        <f t="shared" si="10"/>
        <v>-11143</v>
      </c>
      <c r="G89">
        <f t="shared" si="7"/>
        <v>1.0278699992340989E-3</v>
      </c>
      <c r="I89">
        <f t="shared" si="8"/>
        <v>1.0278699992340989E-3</v>
      </c>
      <c r="Q89" s="2">
        <f t="shared" si="11"/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 t="shared" si="9"/>
        <v>-10951.494144539214</v>
      </c>
      <c r="F90">
        <f t="shared" si="10"/>
        <v>-10951.5</v>
      </c>
      <c r="G90">
        <f t="shared" si="7"/>
        <v>3.4481350012356415E-3</v>
      </c>
      <c r="I90">
        <f t="shared" si="8"/>
        <v>3.4481350012356415E-3</v>
      </c>
      <c r="Q90" s="2">
        <f t="shared" si="11"/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 t="shared" si="9"/>
        <v>-6790.9938251930525</v>
      </c>
      <c r="F91">
        <f t="shared" si="10"/>
        <v>-6791</v>
      </c>
      <c r="G91">
        <f t="shared" si="7"/>
        <v>3.6361899983603507E-3</v>
      </c>
      <c r="I91">
        <f t="shared" si="8"/>
        <v>3.6361899983603507E-3</v>
      </c>
      <c r="Q91" s="2">
        <f t="shared" si="11"/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 t="shared" si="9"/>
        <v>-6740.0152721691775</v>
      </c>
      <c r="F92">
        <f t="shared" si="10"/>
        <v>-6740</v>
      </c>
      <c r="G92">
        <f t="shared" si="7"/>
        <v>-8.9933999988716096E-3</v>
      </c>
      <c r="I92">
        <f t="shared" si="8"/>
        <v>-8.9933999988716096E-3</v>
      </c>
      <c r="Q92" s="2">
        <f t="shared" si="11"/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 t="shared" si="9"/>
        <v>-6127.0177008166529</v>
      </c>
      <c r="F93">
        <f t="shared" si="10"/>
        <v>-6127</v>
      </c>
      <c r="G93">
        <f t="shared" si="7"/>
        <v>-1.0423569998238236E-2</v>
      </c>
      <c r="I93">
        <f>G93</f>
        <v>-1.0423569998238236E-2</v>
      </c>
      <c r="Q93" s="2">
        <f t="shared" si="11"/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 t="shared" si="9"/>
        <v>-6075.9983921208232</v>
      </c>
      <c r="F94">
        <f t="shared" si="10"/>
        <v>-6076</v>
      </c>
      <c r="G94">
        <f t="shared" si="7"/>
        <v>9.4683999486733228E-4</v>
      </c>
      <c r="I94">
        <f t="shared" ref="I94:I103" si="12">G94</f>
        <v>9.4683999486733228E-4</v>
      </c>
      <c r="Q94" s="2">
        <f t="shared" si="11"/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 t="shared" si="9"/>
        <v>-6020.0170803625006</v>
      </c>
      <c r="F95">
        <f t="shared" si="10"/>
        <v>-6020</v>
      </c>
      <c r="G95">
        <f t="shared" si="7"/>
        <v>-1.0058200008643325E-2</v>
      </c>
      <c r="I95">
        <f t="shared" si="12"/>
        <v>-1.0058200008643325E-2</v>
      </c>
      <c r="Q95" s="2">
        <f t="shared" si="11"/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 t="shared" si="9"/>
        <v>-5997.9954322741078</v>
      </c>
      <c r="F96">
        <f t="shared" si="10"/>
        <v>-5998</v>
      </c>
      <c r="G96">
        <f t="shared" ref="G96:G127" si="13">+C96-(C$7+F96*C$8)</f>
        <v>2.6898199939751066E-3</v>
      </c>
      <c r="I96">
        <f t="shared" si="12"/>
        <v>2.6898199939751066E-3</v>
      </c>
      <c r="Q96" s="2">
        <f t="shared" si="11"/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 t="shared" si="9"/>
        <v>-5976.0043509396874</v>
      </c>
      <c r="F97">
        <f t="shared" si="10"/>
        <v>-5976</v>
      </c>
      <c r="G97">
        <f t="shared" si="13"/>
        <v>-2.5621599997975864E-3</v>
      </c>
      <c r="I97">
        <f t="shared" si="12"/>
        <v>-2.5621599997975864E-3</v>
      </c>
      <c r="Q97" s="2">
        <f t="shared" si="11"/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 t="shared" si="9"/>
        <v>-5564.9935880289995</v>
      </c>
      <c r="F98">
        <f t="shared" si="10"/>
        <v>-5565</v>
      </c>
      <c r="G98">
        <f t="shared" si="13"/>
        <v>3.7758499966003001E-3</v>
      </c>
      <c r="I98">
        <f t="shared" si="12"/>
        <v>3.7758499966003001E-3</v>
      </c>
      <c r="Q98" s="2">
        <f t="shared" si="11"/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 t="shared" si="9"/>
        <v>-5536.0095126455444</v>
      </c>
      <c r="F99">
        <f t="shared" si="10"/>
        <v>-5536</v>
      </c>
      <c r="G99">
        <f t="shared" si="13"/>
        <v>-5.6017599999904633E-3</v>
      </c>
      <c r="I99">
        <f t="shared" si="12"/>
        <v>-5.6017599999904633E-3</v>
      </c>
      <c r="Q99" s="2">
        <f t="shared" si="11"/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 t="shared" si="9"/>
        <v>-5530.991470534098</v>
      </c>
      <c r="F100">
        <f t="shared" si="10"/>
        <v>-5531</v>
      </c>
      <c r="G100">
        <f t="shared" si="13"/>
        <v>5.0227899992023595E-3</v>
      </c>
      <c r="I100">
        <f t="shared" si="12"/>
        <v>5.0227899992023595E-3</v>
      </c>
      <c r="Q100" s="2">
        <f t="shared" si="11"/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 t="shared" si="9"/>
        <v>-5441.0012486688884</v>
      </c>
      <c r="F101">
        <f t="shared" si="10"/>
        <v>-5441</v>
      </c>
      <c r="G101">
        <f t="shared" si="13"/>
        <v>-7.3531000089133158E-4</v>
      </c>
      <c r="I101">
        <f t="shared" si="12"/>
        <v>-7.3531000089133158E-4</v>
      </c>
      <c r="Q101" s="2">
        <f t="shared" si="11"/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 t="shared" si="9"/>
        <v>-5412.0171732854333</v>
      </c>
      <c r="F102">
        <f t="shared" si="10"/>
        <v>-5412</v>
      </c>
      <c r="G102">
        <f t="shared" si="13"/>
        <v>-1.0112920004758053E-2</v>
      </c>
      <c r="I102">
        <f t="shared" si="12"/>
        <v>-1.0112920004758053E-2</v>
      </c>
      <c r="Q102" s="2">
        <f t="shared" si="11"/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 t="shared" si="9"/>
        <v>-5407.0008293269793</v>
      </c>
      <c r="F103">
        <f t="shared" si="10"/>
        <v>-5407</v>
      </c>
      <c r="G103">
        <f t="shared" si="13"/>
        <v>-4.8837000213097781E-4</v>
      </c>
      <c r="I103">
        <f t="shared" si="12"/>
        <v>-4.8837000213097781E-4</v>
      </c>
      <c r="Q103" s="2">
        <f t="shared" si="11"/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 t="shared" si="9"/>
        <v>-5390.0294882570106</v>
      </c>
      <c r="F104">
        <f t="shared" si="10"/>
        <v>-5390</v>
      </c>
      <c r="G104">
        <f t="shared" si="13"/>
        <v>-1.7364899998938199E-2</v>
      </c>
      <c r="I104">
        <f>G104</f>
        <v>-1.7364899998938199E-2</v>
      </c>
      <c r="Q104" s="2">
        <f t="shared" si="11"/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 t="shared" si="9"/>
        <v>-5345.9844939272316</v>
      </c>
      <c r="F105">
        <f t="shared" si="10"/>
        <v>-5346</v>
      </c>
      <c r="G105">
        <f t="shared" si="13"/>
        <v>9.1311399955884553E-3</v>
      </c>
      <c r="I105">
        <f>G105</f>
        <v>9.1311399955884553E-3</v>
      </c>
      <c r="Q105" s="2">
        <f t="shared" si="11"/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 t="shared" si="9"/>
        <v>-5333.9989300617308</v>
      </c>
      <c r="F106">
        <f t="shared" si="10"/>
        <v>-5334</v>
      </c>
      <c r="G106">
        <f t="shared" si="13"/>
        <v>6.3005999254528433E-4</v>
      </c>
      <c r="I106">
        <f>G106</f>
        <v>6.3005999254528433E-4</v>
      </c>
      <c r="Q106" s="2">
        <f t="shared" si="11"/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 t="shared" si="9"/>
        <v>-4951.987525911486</v>
      </c>
      <c r="F107">
        <f t="shared" si="10"/>
        <v>-4952</v>
      </c>
      <c r="G107">
        <f t="shared" si="13"/>
        <v>7.3456799946143292E-3</v>
      </c>
      <c r="I107">
        <f>G107</f>
        <v>7.3456799946143292E-3</v>
      </c>
      <c r="Q107" s="2">
        <f t="shared" si="11"/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 t="shared" si="9"/>
        <v>-4950.0261591978779</v>
      </c>
      <c r="F108">
        <f t="shared" si="10"/>
        <v>-4950</v>
      </c>
      <c r="G108">
        <f t="shared" si="13"/>
        <v>-1.5404500001750421E-2</v>
      </c>
      <c r="I108">
        <f>G108</f>
        <v>-1.5404500001750421E-2</v>
      </c>
      <c r="Q108" s="2">
        <f t="shared" si="11"/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 t="shared" si="9"/>
        <v>-4872.011312280174</v>
      </c>
      <c r="F109">
        <f t="shared" si="10"/>
        <v>-4872</v>
      </c>
      <c r="G109">
        <f t="shared" si="13"/>
        <v>-6.6615200048545375E-3</v>
      </c>
      <c r="I109">
        <f t="shared" ref="I109:I123" si="14">G109</f>
        <v>-6.6615200048545375E-3</v>
      </c>
      <c r="Q109" s="2">
        <f t="shared" si="11"/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 t="shared" si="9"/>
        <v>-4867.0238369227</v>
      </c>
      <c r="F110">
        <f t="shared" si="10"/>
        <v>-4867</v>
      </c>
      <c r="G110">
        <f t="shared" si="13"/>
        <v>-1.403697000205284E-2</v>
      </c>
      <c r="I110">
        <f t="shared" si="14"/>
        <v>-1.403697000205284E-2</v>
      </c>
      <c r="Q110" s="2">
        <f t="shared" si="11"/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 t="shared" si="9"/>
        <v>-4807.5018761618885</v>
      </c>
      <c r="F111">
        <f t="shared" si="10"/>
        <v>-4807.5</v>
      </c>
      <c r="G111">
        <f t="shared" si="13"/>
        <v>-1.1048250016756356E-3</v>
      </c>
      <c r="I111">
        <f t="shared" si="14"/>
        <v>-1.1048250016756356E-3</v>
      </c>
      <c r="Q111" s="2">
        <f t="shared" si="11"/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 t="shared" si="9"/>
        <v>-4776.9996519975084</v>
      </c>
      <c r="F112">
        <f t="shared" si="10"/>
        <v>-4777</v>
      </c>
      <c r="G112">
        <f t="shared" si="13"/>
        <v>2.0493000192800537E-4</v>
      </c>
      <c r="I112">
        <f t="shared" si="14"/>
        <v>2.0493000192800537E-4</v>
      </c>
      <c r="Q112" s="2">
        <f t="shared" si="11"/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 t="shared" si="9"/>
        <v>-4743.0026289616098</v>
      </c>
      <c r="F113">
        <f t="shared" si="10"/>
        <v>-4743</v>
      </c>
      <c r="G113">
        <f t="shared" si="13"/>
        <v>-1.5481300069950521E-3</v>
      </c>
      <c r="I113">
        <f t="shared" si="14"/>
        <v>-1.5481300069950521E-3</v>
      </c>
      <c r="Q113" s="2">
        <f t="shared" si="11"/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 t="shared" si="9"/>
        <v>-4271.0162863231417</v>
      </c>
      <c r="F114">
        <f t="shared" si="10"/>
        <v>-4271</v>
      </c>
      <c r="G114">
        <f t="shared" si="13"/>
        <v>-9.5906100032152608E-3</v>
      </c>
      <c r="I114">
        <f t="shared" si="14"/>
        <v>-9.5906100032152608E-3</v>
      </c>
      <c r="Q114" s="2">
        <f t="shared" si="11"/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 t="shared" si="9"/>
        <v>-4254.0041895811928</v>
      </c>
      <c r="F115">
        <f t="shared" si="10"/>
        <v>-4254</v>
      </c>
      <c r="G115">
        <f t="shared" si="13"/>
        <v>-2.4671400024089962E-3</v>
      </c>
      <c r="I115">
        <f t="shared" si="14"/>
        <v>-2.4671400024089962E-3</v>
      </c>
      <c r="Q115" s="2">
        <f t="shared" si="11"/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 t="shared" si="9"/>
        <v>-4220.0071665452942</v>
      </c>
      <c r="F116">
        <f t="shared" si="10"/>
        <v>-4220</v>
      </c>
      <c r="G116">
        <f t="shared" si="13"/>
        <v>-4.2202000040560961E-3</v>
      </c>
      <c r="I116">
        <f t="shared" si="14"/>
        <v>-4.2202000040560961E-3</v>
      </c>
      <c r="Q116" s="2">
        <f t="shared" si="11"/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 t="shared" si="9"/>
        <v>-3662.9909069510804</v>
      </c>
      <c r="F117">
        <f t="shared" si="10"/>
        <v>-3663</v>
      </c>
      <c r="G117">
        <f t="shared" si="13"/>
        <v>5.3546700000879355E-3</v>
      </c>
      <c r="I117">
        <f t="shared" si="14"/>
        <v>5.3546700000879355E-3</v>
      </c>
      <c r="Q117" s="2">
        <f t="shared" si="11"/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 t="shared" si="9"/>
        <v>-3578.0102364323157</v>
      </c>
      <c r="F118">
        <f t="shared" si="10"/>
        <v>-3578</v>
      </c>
      <c r="G118">
        <f t="shared" si="13"/>
        <v>-6.027980001817923E-3</v>
      </c>
      <c r="I118">
        <f t="shared" si="14"/>
        <v>-6.027980001817923E-3</v>
      </c>
      <c r="Q118" s="2">
        <f t="shared" si="11"/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 t="shared" si="9"/>
        <v>-3561.0083286083618</v>
      </c>
      <c r="F119">
        <f t="shared" si="10"/>
        <v>-3561</v>
      </c>
      <c r="G119">
        <f t="shared" si="13"/>
        <v>-4.9045100022340193E-3</v>
      </c>
      <c r="I119">
        <f t="shared" si="14"/>
        <v>-4.9045100022340193E-3</v>
      </c>
      <c r="Q119" s="2">
        <f t="shared" si="11"/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 t="shared" si="9"/>
        <v>-3499.9970876676052</v>
      </c>
      <c r="F120">
        <f t="shared" si="10"/>
        <v>-3500</v>
      </c>
      <c r="G120">
        <f t="shared" si="13"/>
        <v>1.7149999985122122E-3</v>
      </c>
      <c r="I120">
        <f t="shared" si="14"/>
        <v>1.7149999985122122E-3</v>
      </c>
      <c r="Q120" s="2">
        <f t="shared" si="11"/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 t="shared" si="9"/>
        <v>-3058.5043086132318</v>
      </c>
      <c r="F121">
        <f t="shared" si="10"/>
        <v>-3058.5</v>
      </c>
      <c r="G121">
        <f t="shared" si="13"/>
        <v>-2.5372350064571947E-3</v>
      </c>
      <c r="I121">
        <f t="shared" si="14"/>
        <v>-2.5372350064571947E-3</v>
      </c>
      <c r="Q121" s="2">
        <f t="shared" si="11"/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 t="shared" si="9"/>
        <v>-2926.0060906974359</v>
      </c>
      <c r="F122">
        <f t="shared" si="10"/>
        <v>-2926</v>
      </c>
      <c r="G122">
        <f t="shared" si="13"/>
        <v>-3.5866600010194816E-3</v>
      </c>
      <c r="I122">
        <f t="shared" si="14"/>
        <v>-3.5866600010194816E-3</v>
      </c>
      <c r="Q122" s="2">
        <f t="shared" si="11"/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 t="shared" si="9"/>
        <v>-2909.0126736384841</v>
      </c>
      <c r="F123">
        <f t="shared" si="10"/>
        <v>-2909</v>
      </c>
      <c r="G123">
        <f t="shared" si="13"/>
        <v>-7.4631900060921907E-3</v>
      </c>
      <c r="I123">
        <f t="shared" si="14"/>
        <v>-7.4631900060921907E-3</v>
      </c>
      <c r="Q123" s="2">
        <f t="shared" si="11"/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 t="shared" si="9"/>
        <v>-2892.0328418035128</v>
      </c>
      <c r="F124">
        <f t="shared" si="10"/>
        <v>-2892</v>
      </c>
      <c r="G124">
        <f t="shared" si="13"/>
        <v>-1.9339719998242799E-2</v>
      </c>
      <c r="I124">
        <f t="shared" ref="I124:I131" si="15">G124</f>
        <v>-1.9339719998242799E-2</v>
      </c>
      <c r="Q124" s="2">
        <f t="shared" si="11"/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 t="shared" si="9"/>
        <v>-2892.0260491915287</v>
      </c>
      <c r="F125">
        <f t="shared" si="10"/>
        <v>-2892</v>
      </c>
      <c r="G125">
        <f t="shared" si="13"/>
        <v>-1.533972000470385E-2</v>
      </c>
      <c r="I125">
        <f t="shared" si="15"/>
        <v>-1.533972000470385E-2</v>
      </c>
      <c r="Q125" s="2">
        <f t="shared" si="11"/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 t="shared" si="9"/>
        <v>-2892.0158602735337</v>
      </c>
      <c r="F126">
        <f t="shared" si="10"/>
        <v>-2892</v>
      </c>
      <c r="G126">
        <f t="shared" si="13"/>
        <v>-9.3397200034814887E-3</v>
      </c>
      <c r="I126">
        <f t="shared" si="15"/>
        <v>-9.3397200034814887E-3</v>
      </c>
      <c r="Q126" s="2">
        <f t="shared" si="11"/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 t="shared" si="9"/>
        <v>-2892.0124639675355</v>
      </c>
      <c r="F127">
        <f t="shared" si="10"/>
        <v>-2892</v>
      </c>
      <c r="G127">
        <f t="shared" si="13"/>
        <v>-7.339720003074035E-3</v>
      </c>
      <c r="I127">
        <f t="shared" si="15"/>
        <v>-7.339720003074035E-3</v>
      </c>
      <c r="Q127" s="2">
        <f t="shared" si="11"/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 t="shared" si="9"/>
        <v>-2892.0039732025339</v>
      </c>
      <c r="F128">
        <f t="shared" si="10"/>
        <v>-2892</v>
      </c>
      <c r="G128">
        <f t="shared" ref="G128:G159" si="16">+C128-(C$7+F128*C$8)</f>
        <v>-2.3397199984174222E-3</v>
      </c>
      <c r="I128">
        <f t="shared" si="15"/>
        <v>-2.3397199984174222E-3</v>
      </c>
      <c r="Q128" s="2">
        <f t="shared" si="11"/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 t="shared" si="9"/>
        <v>-2875.0122542965873</v>
      </c>
      <c r="F129">
        <f t="shared" si="10"/>
        <v>-2875</v>
      </c>
      <c r="G129">
        <f t="shared" si="16"/>
        <v>-7.216250007331837E-3</v>
      </c>
      <c r="I129">
        <f t="shared" si="15"/>
        <v>-7.216250007331837E-3</v>
      </c>
      <c r="Q129" s="2">
        <f t="shared" si="11"/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 t="shared" si="9"/>
        <v>-2369.0034163272271</v>
      </c>
      <c r="F130">
        <f t="shared" si="10"/>
        <v>-2369</v>
      </c>
      <c r="G130">
        <f t="shared" si="16"/>
        <v>-2.0117900057812221E-3</v>
      </c>
      <c r="I130">
        <f t="shared" si="15"/>
        <v>-2.0117900057812221E-3</v>
      </c>
      <c r="Q130" s="2">
        <f t="shared" si="11"/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 t="shared" si="9"/>
        <v>-2339.9955668017833</v>
      </c>
      <c r="F131">
        <f t="shared" si="10"/>
        <v>-2340</v>
      </c>
      <c r="G131">
        <f t="shared" si="16"/>
        <v>2.6106000004801899E-3</v>
      </c>
      <c r="I131">
        <f t="shared" si="15"/>
        <v>2.6106000004801899E-3</v>
      </c>
      <c r="Q131" s="2">
        <f t="shared" si="11"/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70" t="s">
        <v>463</v>
      </c>
      <c r="B132" s="71" t="s">
        <v>83</v>
      </c>
      <c r="C132" s="72">
        <v>49898.418700000002</v>
      </c>
      <c r="D132" s="72" t="s">
        <v>147</v>
      </c>
      <c r="E132" s="30">
        <f t="shared" si="9"/>
        <v>-2335.0493565621878</v>
      </c>
      <c r="F132">
        <f t="shared" si="10"/>
        <v>-2335</v>
      </c>
      <c r="G132">
        <f t="shared" si="16"/>
        <v>-2.9064850001304876E-2</v>
      </c>
      <c r="Q132" s="2">
        <f t="shared" si="11"/>
        <v>34879.918700000002</v>
      </c>
    </row>
    <row r="133" spans="1:33">
      <c r="A133" s="70" t="s">
        <v>463</v>
      </c>
      <c r="B133" s="71" t="s">
        <v>83</v>
      </c>
      <c r="C133" s="72">
        <v>49905.486400000002</v>
      </c>
      <c r="D133" s="72" t="s">
        <v>147</v>
      </c>
      <c r="E133" s="30">
        <f t="shared" si="9"/>
        <v>-2323.0473206125953</v>
      </c>
      <c r="F133">
        <f t="shared" si="10"/>
        <v>-2323</v>
      </c>
      <c r="G133">
        <f t="shared" si="16"/>
        <v>-2.7865930002008099E-2</v>
      </c>
      <c r="Q133" s="2">
        <f t="shared" si="11"/>
        <v>34886.986400000002</v>
      </c>
    </row>
    <row r="134" spans="1:33">
      <c r="A134" s="70" t="s">
        <v>463</v>
      </c>
      <c r="B134" s="71" t="s">
        <v>83</v>
      </c>
      <c r="C134" s="72">
        <v>49915.506000000001</v>
      </c>
      <c r="D134" s="72" t="s">
        <v>147</v>
      </c>
      <c r="E134" s="30">
        <f t="shared" si="9"/>
        <v>-2306.0325068258553</v>
      </c>
      <c r="F134">
        <f t="shared" si="10"/>
        <v>-2306</v>
      </c>
      <c r="G134">
        <f t="shared" si="16"/>
        <v>-1.9142459997965489E-2</v>
      </c>
      <c r="Q134" s="2">
        <f t="shared" si="11"/>
        <v>34897.006000000001</v>
      </c>
    </row>
    <row r="135" spans="1:33">
      <c r="A135" s="32" t="s">
        <v>75</v>
      </c>
      <c r="B135" s="33"/>
      <c r="C135" s="40">
        <v>49918.466</v>
      </c>
      <c r="D135" s="34">
        <v>5.0000000000000001E-3</v>
      </c>
      <c r="E135" s="30">
        <f t="shared" si="9"/>
        <v>-2301.0059739494195</v>
      </c>
      <c r="F135">
        <f t="shared" si="10"/>
        <v>-2301</v>
      </c>
      <c r="G135">
        <f t="shared" si="16"/>
        <v>-3.5179100013920106E-3</v>
      </c>
      <c r="I135">
        <f>G135</f>
        <v>-3.5179100013920106E-3</v>
      </c>
      <c r="Q135" s="2">
        <f t="shared" si="11"/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 t="shared" si="9"/>
        <v>-1841.0119877884481</v>
      </c>
      <c r="F136">
        <f t="shared" si="10"/>
        <v>-1841</v>
      </c>
      <c r="G136">
        <f t="shared" si="16"/>
        <v>-7.0593100026599132E-3</v>
      </c>
      <c r="I136">
        <f>G136</f>
        <v>-7.0593100026599132E-3</v>
      </c>
      <c r="Q136" s="2">
        <f t="shared" si="11"/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70" t="s">
        <v>463</v>
      </c>
      <c r="B137" s="71" t="s">
        <v>83</v>
      </c>
      <c r="C137" s="72">
        <v>50193.469599999997</v>
      </c>
      <c r="D137" s="72" t="s">
        <v>147</v>
      </c>
      <c r="E137" s="30">
        <f t="shared" si="9"/>
        <v>-1834.00778592962</v>
      </c>
      <c r="F137">
        <f t="shared" si="10"/>
        <v>-1834</v>
      </c>
      <c r="G137">
        <f t="shared" si="16"/>
        <v>-4.5849400048609823E-3</v>
      </c>
      <c r="Q137" s="2">
        <f t="shared" si="11"/>
        <v>35174.969599999997</v>
      </c>
    </row>
    <row r="138" spans="1:33">
      <c r="A138" s="70" t="s">
        <v>463</v>
      </c>
      <c r="B138" s="71" t="s">
        <v>83</v>
      </c>
      <c r="C138" s="72">
        <v>50193.4738</v>
      </c>
      <c r="D138" s="72" t="s">
        <v>147</v>
      </c>
      <c r="E138" s="30">
        <f t="shared" si="9"/>
        <v>-1834.0006536870198</v>
      </c>
      <c r="F138">
        <f t="shared" si="10"/>
        <v>-1834</v>
      </c>
      <c r="G138">
        <f t="shared" si="16"/>
        <v>-3.849400018225424E-4</v>
      </c>
      <c r="Q138" s="2">
        <f t="shared" si="11"/>
        <v>35174.9738</v>
      </c>
    </row>
    <row r="139" spans="1:33">
      <c r="A139" s="70" t="s">
        <v>463</v>
      </c>
      <c r="B139" s="71" t="s">
        <v>83</v>
      </c>
      <c r="C139" s="72">
        <v>50200.539900000003</v>
      </c>
      <c r="D139" s="72" t="s">
        <v>147</v>
      </c>
      <c r="E139" s="30">
        <f t="shared" si="9"/>
        <v>-1822.0013347822185</v>
      </c>
      <c r="F139">
        <f t="shared" si="10"/>
        <v>-1822</v>
      </c>
      <c r="G139">
        <f t="shared" si="16"/>
        <v>-7.8601999848615378E-4</v>
      </c>
      <c r="Q139" s="2">
        <f t="shared" si="11"/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 t="shared" si="9"/>
        <v>-1807.0064739875477</v>
      </c>
      <c r="F140">
        <f t="shared" si="10"/>
        <v>-1807</v>
      </c>
      <c r="G140">
        <f t="shared" si="16"/>
        <v>-3.8123699996504001E-3</v>
      </c>
      <c r="I140">
        <f>G140</f>
        <v>-3.8123699996504001E-3</v>
      </c>
      <c r="Q140" s="2">
        <f t="shared" si="11"/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 t="shared" si="9"/>
        <v>-1756.0075431276955</v>
      </c>
      <c r="F141">
        <f t="shared" si="10"/>
        <v>-1756</v>
      </c>
      <c r="G141">
        <f t="shared" si="16"/>
        <v>-4.4419600017135963E-3</v>
      </c>
      <c r="I141">
        <f>G141</f>
        <v>-4.4419600017135963E-3</v>
      </c>
      <c r="Q141" s="2">
        <f t="shared" si="11"/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 t="shared" si="9"/>
        <v>-1739.0005408447505</v>
      </c>
      <c r="F142">
        <f t="shared" si="10"/>
        <v>-1739</v>
      </c>
      <c r="G142">
        <f t="shared" si="16"/>
        <v>-3.1848999788053334E-4</v>
      </c>
      <c r="I142">
        <f>G142</f>
        <v>-3.1848999788053334E-4</v>
      </c>
      <c r="Q142" s="2">
        <f t="shared" si="11"/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 t="shared" si="9"/>
        <v>-1631.9914296255963</v>
      </c>
      <c r="F143">
        <f t="shared" si="10"/>
        <v>-1632</v>
      </c>
      <c r="G143">
        <f t="shared" si="16"/>
        <v>5.0468799963709898E-3</v>
      </c>
      <c r="I143">
        <f>G143</f>
        <v>5.0468799963709898E-3</v>
      </c>
      <c r="Q143" s="2">
        <f t="shared" si="11"/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70" t="s">
        <v>463</v>
      </c>
      <c r="B144" s="71" t="s">
        <v>83</v>
      </c>
      <c r="C144" s="72">
        <v>50515.586499999998</v>
      </c>
      <c r="D144" s="72" t="s">
        <v>147</v>
      </c>
      <c r="E144" s="30">
        <f t="shared" si="9"/>
        <v>-1287.0040062316184</v>
      </c>
      <c r="F144">
        <f t="shared" si="10"/>
        <v>-1287</v>
      </c>
      <c r="G144">
        <f t="shared" si="16"/>
        <v>-2.3591700082761236E-3</v>
      </c>
      <c r="Q144" s="2">
        <f t="shared" si="11"/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 t="shared" si="9"/>
        <v>-1216.0084747344333</v>
      </c>
      <c r="F145">
        <f t="shared" si="10"/>
        <v>-1216</v>
      </c>
      <c r="G145">
        <f t="shared" si="16"/>
        <v>-4.9905600026249886E-3</v>
      </c>
      <c r="I145">
        <f>G145</f>
        <v>-4.9905600026249886E-3</v>
      </c>
      <c r="Q145" s="2">
        <f t="shared" si="11"/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 t="shared" si="9"/>
        <v>-1193.9970155640353</v>
      </c>
      <c r="F146">
        <f t="shared" si="10"/>
        <v>-1194</v>
      </c>
      <c r="G146">
        <f t="shared" si="16"/>
        <v>1.7574599987710826E-3</v>
      </c>
      <c r="I146">
        <f>G146</f>
        <v>1.7574599987710826E-3</v>
      </c>
      <c r="Q146" s="2">
        <f t="shared" si="11"/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70" t="s">
        <v>463</v>
      </c>
      <c r="B147" s="71" t="s">
        <v>83</v>
      </c>
      <c r="C147" s="72">
        <v>50660.444799999997</v>
      </c>
      <c r="D147" s="72" t="s">
        <v>147</v>
      </c>
      <c r="E147" s="30">
        <f t="shared" si="9"/>
        <v>-1041.0124496860701</v>
      </c>
      <c r="F147">
        <f t="shared" si="10"/>
        <v>-1041</v>
      </c>
      <c r="G147">
        <f t="shared" si="16"/>
        <v>-7.3313100074301474E-3</v>
      </c>
      <c r="Q147" s="2">
        <f t="shared" si="11"/>
        <v>35641.944799999997</v>
      </c>
    </row>
    <row r="148" spans="1:33">
      <c r="A148" s="70" t="s">
        <v>463</v>
      </c>
      <c r="B148" s="71" t="s">
        <v>83</v>
      </c>
      <c r="C148" s="72">
        <v>50660.446100000001</v>
      </c>
      <c r="D148" s="72" t="s">
        <v>147</v>
      </c>
      <c r="E148" s="30">
        <f t="shared" si="9"/>
        <v>-1041.0102420871656</v>
      </c>
      <c r="F148">
        <f t="shared" si="10"/>
        <v>-1041</v>
      </c>
      <c r="G148">
        <f t="shared" si="16"/>
        <v>-6.0313100038911216E-3</v>
      </c>
      <c r="Q148" s="2">
        <f t="shared" si="11"/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 t="shared" ref="E149:E212" si="17">+(C149-C$7)/C$8</f>
        <v>-1041.003619290477</v>
      </c>
      <c r="F149">
        <f t="shared" ref="F149:F212" si="18">ROUND(2*E149,0)/2</f>
        <v>-1041</v>
      </c>
      <c r="G149">
        <f t="shared" si="16"/>
        <v>-2.1313100078259595E-3</v>
      </c>
      <c r="I149">
        <f>G149</f>
        <v>-2.1313100078259595E-3</v>
      </c>
      <c r="Q149" s="2">
        <f t="shared" ref="Q149:Q212" si="19"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70" t="s">
        <v>463</v>
      </c>
      <c r="B150" s="71" t="s">
        <v>83</v>
      </c>
      <c r="C150" s="72">
        <v>50660.451699999998</v>
      </c>
      <c r="D150" s="72" t="s">
        <v>147</v>
      </c>
      <c r="E150" s="30">
        <f t="shared" si="17"/>
        <v>-1041.0007324303779</v>
      </c>
      <c r="F150">
        <f t="shared" si="18"/>
        <v>-1041</v>
      </c>
      <c r="G150">
        <f t="shared" si="16"/>
        <v>-4.3131000711582601E-4</v>
      </c>
      <c r="Q150" s="2">
        <f t="shared" si="19"/>
        <v>35641.951699999998</v>
      </c>
    </row>
    <row r="151" spans="1:33">
      <c r="A151" s="70" t="s">
        <v>463</v>
      </c>
      <c r="B151" s="71" t="s">
        <v>83</v>
      </c>
      <c r="C151" s="72">
        <v>50660.453099999999</v>
      </c>
      <c r="D151" s="72" t="s">
        <v>147</v>
      </c>
      <c r="E151" s="30">
        <f t="shared" si="17"/>
        <v>-1040.9983550161778</v>
      </c>
      <c r="F151">
        <f t="shared" si="18"/>
        <v>-1041</v>
      </c>
      <c r="G151">
        <f t="shared" si="16"/>
        <v>9.6868999389698729E-4</v>
      </c>
      <c r="Q151" s="2">
        <f t="shared" si="19"/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 t="shared" si="17"/>
        <v>-1019.0210287210581</v>
      </c>
      <c r="F152">
        <f t="shared" si="18"/>
        <v>-1019</v>
      </c>
      <c r="G152">
        <f t="shared" si="16"/>
        <v>-1.2383290006255265E-2</v>
      </c>
      <c r="I152">
        <f>G152</f>
        <v>-1.2383290006255265E-2</v>
      </c>
      <c r="Q152" s="2">
        <f t="shared" si="19"/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 t="shared" si="17"/>
        <v>-980.01105803270445</v>
      </c>
      <c r="F153">
        <f t="shared" si="18"/>
        <v>-980</v>
      </c>
      <c r="G153">
        <f t="shared" si="16"/>
        <v>-6.5118000056827441E-3</v>
      </c>
      <c r="I153">
        <f>G153</f>
        <v>-6.5118000056827441E-3</v>
      </c>
      <c r="Q153" s="2">
        <f t="shared" si="19"/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70" t="s">
        <v>531</v>
      </c>
      <c r="B154" s="71" t="s">
        <v>83</v>
      </c>
      <c r="C154" s="72">
        <v>50956.07</v>
      </c>
      <c r="D154" s="72" t="s">
        <v>147</v>
      </c>
      <c r="E154" s="30">
        <f t="shared" si="17"/>
        <v>-538.99562978628069</v>
      </c>
      <c r="F154">
        <f t="shared" si="18"/>
        <v>-539</v>
      </c>
      <c r="G154">
        <f t="shared" si="16"/>
        <v>2.5735099989105947E-3</v>
      </c>
      <c r="Q154" s="2">
        <f t="shared" si="19"/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 t="shared" si="17"/>
        <v>-1.0188917982498467E-3</v>
      </c>
      <c r="F155">
        <f t="shared" si="18"/>
        <v>0</v>
      </c>
      <c r="G155">
        <f t="shared" si="16"/>
        <v>-5.9999999939464033E-4</v>
      </c>
      <c r="J155">
        <f>G155</f>
        <v>-5.9999999939464033E-4</v>
      </c>
      <c r="Q155" s="2">
        <f t="shared" si="19"/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 t="shared" si="17"/>
        <v>17.499976098496521</v>
      </c>
      <c r="F156">
        <f t="shared" si="18"/>
        <v>17.5</v>
      </c>
      <c r="G156">
        <f t="shared" si="16"/>
        <v>-1.4074998034629971E-5</v>
      </c>
      <c r="K156">
        <f>G156</f>
        <v>-1.4074998034629971E-5</v>
      </c>
      <c r="Q156" s="2">
        <f t="shared" si="19"/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 t="shared" si="17"/>
        <v>64.997994736028517</v>
      </c>
      <c r="F157">
        <f t="shared" si="18"/>
        <v>65</v>
      </c>
      <c r="G157">
        <f t="shared" si="16"/>
        <v>-1.1808499984908849E-3</v>
      </c>
      <c r="K157">
        <f>G157</f>
        <v>-1.1808499984908849E-3</v>
      </c>
      <c r="Q157" s="2">
        <f t="shared" si="19"/>
        <v>36293.246800000001</v>
      </c>
      <c r="S157">
        <f>G157-O157</f>
        <v>-1.1808499984908849E-3</v>
      </c>
    </row>
    <row r="158" spans="1:33">
      <c r="A158" s="70" t="s">
        <v>549</v>
      </c>
      <c r="B158" s="71" t="s">
        <v>82</v>
      </c>
      <c r="C158" s="72">
        <v>51659.478999999999</v>
      </c>
      <c r="D158" s="72" t="s">
        <v>147</v>
      </c>
      <c r="E158" s="30">
        <f t="shared" si="17"/>
        <v>655.50047294409558</v>
      </c>
      <c r="F158">
        <f t="shared" si="18"/>
        <v>655.5</v>
      </c>
      <c r="G158">
        <f t="shared" si="16"/>
        <v>2.7850499463966116E-4</v>
      </c>
      <c r="Q158" s="2">
        <f t="shared" si="19"/>
        <v>36640.978999999999</v>
      </c>
    </row>
    <row r="159" spans="1:33">
      <c r="A159" s="34" t="s">
        <v>87</v>
      </c>
      <c r="B159" s="35"/>
      <c r="C159" s="36">
        <v>51680.383900000001</v>
      </c>
      <c r="D159" s="36">
        <v>1E-4</v>
      </c>
      <c r="E159" s="30">
        <f t="shared" si="17"/>
        <v>691.00019156863675</v>
      </c>
      <c r="F159">
        <f t="shared" si="18"/>
        <v>691</v>
      </c>
      <c r="G159">
        <f t="shared" si="16"/>
        <v>1.1280999751761556E-4</v>
      </c>
      <c r="Q159" s="2">
        <f t="shared" si="19"/>
        <v>36661.883900000001</v>
      </c>
      <c r="S159">
        <f>G159-O159</f>
        <v>1.1280999751761556E-4</v>
      </c>
    </row>
    <row r="160" spans="1:33">
      <c r="A160" s="34" t="s">
        <v>106</v>
      </c>
      <c r="B160" s="37" t="s">
        <v>83</v>
      </c>
      <c r="C160" s="38">
        <v>52009.565499999997</v>
      </c>
      <c r="D160" s="38">
        <v>5.0000000000000002E-5</v>
      </c>
      <c r="E160" s="30">
        <f t="shared" si="17"/>
        <v>1250.0009127572273</v>
      </c>
      <c r="F160">
        <f t="shared" si="18"/>
        <v>1250</v>
      </c>
      <c r="G160">
        <f>+C160-(C$7+F160*C$8)</f>
        <v>5.3749999642604962E-4</v>
      </c>
      <c r="Q160" s="2">
        <f t="shared" si="19"/>
        <v>36991.065499999997</v>
      </c>
      <c r="S160">
        <f>G160-O160</f>
        <v>5.3749999642604962E-4</v>
      </c>
    </row>
    <row r="161" spans="1:21">
      <c r="A161" s="35" t="s">
        <v>86</v>
      </c>
      <c r="B161" s="37" t="s">
        <v>83</v>
      </c>
      <c r="C161" s="39">
        <v>52147.362099999998</v>
      </c>
      <c r="D161" s="38">
        <v>1.2999999999999999E-3</v>
      </c>
      <c r="E161" s="30">
        <f t="shared" si="17"/>
        <v>1484.0006222711779</v>
      </c>
      <c r="F161">
        <f t="shared" si="18"/>
        <v>1484</v>
      </c>
      <c r="G161">
        <f>+C161-(C$7+F161*C$8)</f>
        <v>3.6643999919760972E-4</v>
      </c>
      <c r="K161">
        <f>G161</f>
        <v>3.6643999919760972E-4</v>
      </c>
      <c r="Q161" s="2">
        <f t="shared" si="19"/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 t="shared" si="17"/>
        <v>1484.0220189989659</v>
      </c>
      <c r="F162">
        <f t="shared" si="18"/>
        <v>1484</v>
      </c>
      <c r="Q162" s="2">
        <f t="shared" si="19"/>
        <v>37128.8747</v>
      </c>
      <c r="U162" s="10">
        <v>4.008581000380218E-2</v>
      </c>
    </row>
    <row r="163" spans="1:21">
      <c r="A163" s="70" t="s">
        <v>574</v>
      </c>
      <c r="B163" s="71" t="s">
        <v>83</v>
      </c>
      <c r="C163" s="72">
        <v>52352.292099999999</v>
      </c>
      <c r="D163" s="72" t="s">
        <v>147</v>
      </c>
      <c r="E163" s="30">
        <f t="shared" si="17"/>
        <v>1832.0031163145247</v>
      </c>
      <c r="F163">
        <f t="shared" si="18"/>
        <v>1832</v>
      </c>
      <c r="G163">
        <f t="shared" ref="G163:G194" si="20">+C163-(C$7+F163*C$8)</f>
        <v>1.8351199978496879E-3</v>
      </c>
      <c r="Q163" s="2">
        <f t="shared" si="19"/>
        <v>37333.792099999999</v>
      </c>
    </row>
    <row r="164" spans="1:21">
      <c r="A164" s="70" t="s">
        <v>579</v>
      </c>
      <c r="B164" s="71" t="s">
        <v>83</v>
      </c>
      <c r="C164" s="72">
        <v>52360.535799999998</v>
      </c>
      <c r="D164" s="72" t="s">
        <v>147</v>
      </c>
      <c r="E164" s="30">
        <f t="shared" si="17"/>
        <v>1846.002180190701</v>
      </c>
      <c r="F164">
        <f t="shared" si="18"/>
        <v>1846</v>
      </c>
      <c r="G164">
        <f t="shared" si="20"/>
        <v>1.2838599941460416E-3</v>
      </c>
      <c r="Q164" s="2">
        <f t="shared" si="19"/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 t="shared" si="17"/>
        <v>1868.002601366614</v>
      </c>
      <c r="F165">
        <f t="shared" si="18"/>
        <v>1868</v>
      </c>
      <c r="G165">
        <f t="shared" si="20"/>
        <v>1.5318799996748567E-3</v>
      </c>
      <c r="Q165" s="2">
        <f t="shared" si="19"/>
        <v>37354.991300000002</v>
      </c>
      <c r="S165">
        <f t="shared" ref="S165:S184" si="21">G165-O165</f>
        <v>1.5318799996748567E-3</v>
      </c>
    </row>
    <row r="166" spans="1:21">
      <c r="A166" s="41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 t="shared" si="17"/>
        <v>1962.0004643089835</v>
      </c>
      <c r="F166">
        <f t="shared" si="18"/>
        <v>1962</v>
      </c>
      <c r="G166">
        <f t="shared" si="20"/>
        <v>2.7341999521013349E-4</v>
      </c>
      <c r="Q166" s="2">
        <f t="shared" si="19"/>
        <v>37410.344299999997</v>
      </c>
      <c r="S166">
        <f t="shared" si="21"/>
        <v>2.7341999521013349E-4</v>
      </c>
    </row>
    <row r="167" spans="1:21">
      <c r="A167" s="41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 t="shared" si="17"/>
        <v>1962.0004643089835</v>
      </c>
      <c r="F167">
        <f t="shared" si="18"/>
        <v>1962</v>
      </c>
      <c r="G167">
        <f t="shared" si="20"/>
        <v>2.7341999521013349E-4</v>
      </c>
      <c r="Q167" s="2">
        <f t="shared" si="19"/>
        <v>37410.344299999997</v>
      </c>
      <c r="S167">
        <f t="shared" si="21"/>
        <v>2.7341999521013349E-4</v>
      </c>
    </row>
    <row r="168" spans="1:21">
      <c r="A168" s="34" t="s">
        <v>106</v>
      </c>
      <c r="B168" s="37" t="s">
        <v>82</v>
      </c>
      <c r="C168" s="38">
        <v>52510.405299999999</v>
      </c>
      <c r="D168" s="38">
        <v>2.9999999999999997E-4</v>
      </c>
      <c r="E168" s="30">
        <f t="shared" si="17"/>
        <v>2100.5035210438191</v>
      </c>
      <c r="F168">
        <f t="shared" si="18"/>
        <v>2100.5</v>
      </c>
      <c r="G168">
        <f t="shared" si="20"/>
        <v>2.0734549980261363E-3</v>
      </c>
      <c r="Q168" s="2">
        <f t="shared" si="19"/>
        <v>37491.905299999999</v>
      </c>
      <c r="S168">
        <f t="shared" si="21"/>
        <v>2.0734549980261363E-3</v>
      </c>
    </row>
    <row r="169" spans="1:21">
      <c r="A169" s="42" t="s">
        <v>93</v>
      </c>
      <c r="B169" s="37" t="s">
        <v>83</v>
      </c>
      <c r="C169" s="38">
        <v>52692.6613</v>
      </c>
      <c r="D169" s="38">
        <v>1E-4</v>
      </c>
      <c r="E169" s="30">
        <f t="shared" si="17"/>
        <v>2410.002093992458</v>
      </c>
      <c r="F169">
        <f t="shared" si="18"/>
        <v>2410</v>
      </c>
      <c r="G169">
        <f t="shared" si="20"/>
        <v>1.2330999961704947E-3</v>
      </c>
      <c r="Q169" s="2">
        <f t="shared" si="19"/>
        <v>37674.1613</v>
      </c>
      <c r="S169">
        <f t="shared" si="21"/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 t="shared" si="17"/>
        <v>2459.0024685880289</v>
      </c>
      <c r="F170">
        <f t="shared" si="18"/>
        <v>2459</v>
      </c>
      <c r="G170">
        <f t="shared" si="20"/>
        <v>1.4536899980157614E-3</v>
      </c>
      <c r="Q170" s="2">
        <f t="shared" si="19"/>
        <v>37703.0164</v>
      </c>
      <c r="S170">
        <f t="shared" si="21"/>
        <v>1.4536899980157614E-3</v>
      </c>
    </row>
    <row r="171" spans="1:21">
      <c r="A171" s="43" t="s">
        <v>107</v>
      </c>
      <c r="B171" s="44" t="s">
        <v>83</v>
      </c>
      <c r="C171" s="43">
        <v>52741.538699999997</v>
      </c>
      <c r="D171" s="43">
        <v>1E-4</v>
      </c>
      <c r="E171" s="30">
        <f t="shared" si="17"/>
        <v>2493.003397375825</v>
      </c>
      <c r="F171">
        <f t="shared" si="18"/>
        <v>2493</v>
      </c>
      <c r="G171">
        <f t="shared" si="20"/>
        <v>2.0006299964734353E-3</v>
      </c>
      <c r="Q171" s="2">
        <f t="shared" si="19"/>
        <v>37723.038699999997</v>
      </c>
      <c r="S171">
        <f t="shared" si="21"/>
        <v>2.0006299964734353E-3</v>
      </c>
    </row>
    <row r="172" spans="1:21">
      <c r="A172" s="41" t="s">
        <v>127</v>
      </c>
      <c r="B172" s="33" t="s">
        <v>83</v>
      </c>
      <c r="C172" s="34">
        <v>53091.9185</v>
      </c>
      <c r="D172" s="34">
        <v>2.9999999999999997E-4</v>
      </c>
      <c r="E172" s="30">
        <f t="shared" si="17"/>
        <v>3088.0019054635122</v>
      </c>
      <c r="F172">
        <f t="shared" si="18"/>
        <v>3088</v>
      </c>
      <c r="G172">
        <f t="shared" si="20"/>
        <v>1.1220800006412901E-3</v>
      </c>
      <c r="Q172" s="2">
        <f t="shared" si="19"/>
        <v>38073.4185</v>
      </c>
      <c r="S172">
        <f t="shared" si="21"/>
        <v>1.1220800006412901E-3</v>
      </c>
    </row>
    <row r="173" spans="1:21">
      <c r="A173" s="41" t="s">
        <v>125</v>
      </c>
      <c r="B173" s="33" t="s">
        <v>83</v>
      </c>
      <c r="C173" s="34">
        <v>53091.9185</v>
      </c>
      <c r="D173" s="34">
        <v>2.9999999999999997E-4</v>
      </c>
      <c r="E173" s="30">
        <f t="shared" si="17"/>
        <v>3088.0019054635122</v>
      </c>
      <c r="F173">
        <f t="shared" si="18"/>
        <v>3088</v>
      </c>
      <c r="G173">
        <f t="shared" si="20"/>
        <v>1.1220800006412901E-3</v>
      </c>
      <c r="Q173" s="2">
        <f t="shared" si="19"/>
        <v>38073.4185</v>
      </c>
      <c r="S173">
        <f t="shared" si="21"/>
        <v>1.1220800006412901E-3</v>
      </c>
    </row>
    <row r="174" spans="1:21">
      <c r="A174" s="42" t="s">
        <v>92</v>
      </c>
      <c r="B174" s="33" t="s">
        <v>82</v>
      </c>
      <c r="C174" s="34">
        <v>53107.525099999999</v>
      </c>
      <c r="D174" s="34">
        <v>1E-4</v>
      </c>
      <c r="E174" s="30">
        <f t="shared" si="17"/>
        <v>3114.5043000545265</v>
      </c>
      <c r="F174">
        <f t="shared" si="18"/>
        <v>3114.5</v>
      </c>
      <c r="G174">
        <f t="shared" si="20"/>
        <v>2.5321949942735955E-3</v>
      </c>
      <c r="Q174" s="2">
        <f t="shared" si="19"/>
        <v>38089.025099999999</v>
      </c>
      <c r="S174">
        <f t="shared" si="21"/>
        <v>2.5321949942735955E-3</v>
      </c>
    </row>
    <row r="175" spans="1:21">
      <c r="A175" s="42" t="s">
        <v>92</v>
      </c>
      <c r="B175" s="37"/>
      <c r="C175" s="34">
        <v>53165.529499999997</v>
      </c>
      <c r="D175" s="34">
        <v>3.0000000000000001E-3</v>
      </c>
      <c r="E175" s="30">
        <f t="shared" si="17"/>
        <v>3213.0046458579091</v>
      </c>
      <c r="F175">
        <f t="shared" si="18"/>
        <v>3213</v>
      </c>
      <c r="G175">
        <f t="shared" si="20"/>
        <v>2.7358299921615981E-3</v>
      </c>
      <c r="Q175" s="2">
        <f t="shared" si="19"/>
        <v>38147.029499999997</v>
      </c>
      <c r="S175">
        <f t="shared" si="21"/>
        <v>2.7358299921615981E-3</v>
      </c>
    </row>
    <row r="176" spans="1:21">
      <c r="A176" s="42" t="s">
        <v>94</v>
      </c>
      <c r="B176" s="37" t="s">
        <v>83</v>
      </c>
      <c r="C176" s="39">
        <v>53448.188699999999</v>
      </c>
      <c r="D176" s="36">
        <v>2.9999999999999997E-4</v>
      </c>
      <c r="E176" s="30">
        <f t="shared" si="17"/>
        <v>3693.0032139753034</v>
      </c>
      <c r="F176">
        <f t="shared" si="18"/>
        <v>3693</v>
      </c>
      <c r="G176">
        <f t="shared" si="20"/>
        <v>1.8926299962913617E-3</v>
      </c>
      <c r="Q176" s="2">
        <f t="shared" si="19"/>
        <v>38429.688699999999</v>
      </c>
      <c r="S176">
        <f t="shared" si="21"/>
        <v>1.8926299962913617E-3</v>
      </c>
    </row>
    <row r="177" spans="1:19">
      <c r="A177" s="41" t="s">
        <v>94</v>
      </c>
      <c r="B177" s="37" t="s">
        <v>83</v>
      </c>
      <c r="C177" s="38">
        <v>53448.188699999999</v>
      </c>
      <c r="D177" s="38">
        <v>2.9999999999999997E-4</v>
      </c>
      <c r="E177" s="30">
        <f t="shared" si="17"/>
        <v>3693.0032139753034</v>
      </c>
      <c r="F177">
        <f t="shared" si="18"/>
        <v>3693</v>
      </c>
      <c r="G177">
        <f t="shared" si="20"/>
        <v>1.8926299962913617E-3</v>
      </c>
      <c r="Q177" s="2">
        <f t="shared" si="19"/>
        <v>38429.688699999999</v>
      </c>
      <c r="S177">
        <f t="shared" si="21"/>
        <v>1.8926299962913617E-3</v>
      </c>
    </row>
    <row r="178" spans="1:19">
      <c r="A178" s="41" t="s">
        <v>96</v>
      </c>
      <c r="B178" s="35"/>
      <c r="C178" s="34">
        <v>53463.498299999999</v>
      </c>
      <c r="D178" s="34">
        <v>1E-4</v>
      </c>
      <c r="E178" s="30">
        <f t="shared" si="17"/>
        <v>3719.001257125678</v>
      </c>
      <c r="F178">
        <f t="shared" si="18"/>
        <v>3719</v>
      </c>
      <c r="G178">
        <f t="shared" si="20"/>
        <v>7.4028999370057136E-4</v>
      </c>
      <c r="Q178" s="2">
        <f t="shared" si="19"/>
        <v>38444.998299999999</v>
      </c>
      <c r="S178">
        <f t="shared" si="21"/>
        <v>7.4028999370057136E-4</v>
      </c>
    </row>
    <row r="179" spans="1:19">
      <c r="A179" s="45" t="s">
        <v>91</v>
      </c>
      <c r="B179" s="37"/>
      <c r="C179" s="46">
        <v>53473.804400000001</v>
      </c>
      <c r="D179" s="38">
        <v>5.0000000000000001E-4</v>
      </c>
      <c r="E179" s="30">
        <f t="shared" si="17"/>
        <v>3736.5025917465759</v>
      </c>
      <c r="F179">
        <f t="shared" si="18"/>
        <v>3736.5</v>
      </c>
      <c r="G179">
        <f t="shared" si="20"/>
        <v>1.5262149972841144E-3</v>
      </c>
      <c r="Q179" s="2">
        <f t="shared" si="19"/>
        <v>38455.304400000001</v>
      </c>
      <c r="S179">
        <f t="shared" si="21"/>
        <v>1.5262149972841144E-3</v>
      </c>
    </row>
    <row r="180" spans="1:19">
      <c r="A180" s="43" t="s">
        <v>119</v>
      </c>
      <c r="B180" s="44" t="s">
        <v>83</v>
      </c>
      <c r="C180" s="43">
        <v>53492.353179999998</v>
      </c>
      <c r="D180" s="43" t="s">
        <v>120</v>
      </c>
      <c r="E180" s="30">
        <f t="shared" si="17"/>
        <v>3768.0012581275864</v>
      </c>
      <c r="F180">
        <f t="shared" si="18"/>
        <v>3768</v>
      </c>
      <c r="G180">
        <f t="shared" si="20"/>
        <v>7.4087999382754788E-4</v>
      </c>
      <c r="Q180" s="2">
        <f t="shared" si="19"/>
        <v>38473.853179999998</v>
      </c>
      <c r="S180">
        <f t="shared" si="21"/>
        <v>7.4087999382754788E-4</v>
      </c>
    </row>
    <row r="181" spans="1:19">
      <c r="A181" s="43" t="s">
        <v>119</v>
      </c>
      <c r="B181" s="44" t="s">
        <v>83</v>
      </c>
      <c r="C181" s="43">
        <v>53493.533060000002</v>
      </c>
      <c r="D181" s="43" t="s">
        <v>121</v>
      </c>
      <c r="E181" s="30">
        <f t="shared" si="17"/>
        <v>3770.0048748878116</v>
      </c>
      <c r="F181">
        <f t="shared" si="18"/>
        <v>3770</v>
      </c>
      <c r="G181">
        <f t="shared" si="20"/>
        <v>2.8707000019494444E-3</v>
      </c>
      <c r="Q181" s="2">
        <f t="shared" si="19"/>
        <v>38475.033060000002</v>
      </c>
      <c r="S181">
        <f t="shared" si="21"/>
        <v>2.8707000019494444E-3</v>
      </c>
    </row>
    <row r="182" spans="1:19">
      <c r="A182" s="43" t="s">
        <v>119</v>
      </c>
      <c r="B182" s="44" t="s">
        <v>83</v>
      </c>
      <c r="C182" s="43">
        <v>53499.420599999998</v>
      </c>
      <c r="D182" s="43" t="s">
        <v>120</v>
      </c>
      <c r="E182" s="30">
        <f t="shared" si="17"/>
        <v>3780.0028185943388</v>
      </c>
      <c r="F182">
        <f t="shared" si="18"/>
        <v>3780</v>
      </c>
      <c r="G182">
        <f t="shared" si="20"/>
        <v>1.6597999929217622E-3</v>
      </c>
      <c r="Q182" s="2">
        <f t="shared" si="19"/>
        <v>38480.920599999998</v>
      </c>
      <c r="S182">
        <f t="shared" si="21"/>
        <v>1.6597999929217622E-3</v>
      </c>
    </row>
    <row r="183" spans="1:19">
      <c r="A183" s="43" t="s">
        <v>119</v>
      </c>
      <c r="B183" s="44" t="s">
        <v>83</v>
      </c>
      <c r="C183" s="43">
        <v>53502.36436</v>
      </c>
      <c r="D183" s="43" t="s">
        <v>120</v>
      </c>
      <c r="E183" s="30">
        <f t="shared" si="17"/>
        <v>3785.0017734660792</v>
      </c>
      <c r="F183">
        <f t="shared" si="18"/>
        <v>3785</v>
      </c>
      <c r="G183">
        <f t="shared" si="20"/>
        <v>1.0443499995744787E-3</v>
      </c>
      <c r="Q183" s="2">
        <f t="shared" si="19"/>
        <v>38483.86436</v>
      </c>
      <c r="S183">
        <f t="shared" si="21"/>
        <v>1.0443499995744787E-3</v>
      </c>
    </row>
    <row r="184" spans="1:19">
      <c r="A184" s="42" t="s">
        <v>92</v>
      </c>
      <c r="B184" s="37"/>
      <c r="C184" s="34">
        <v>53503.542300000001</v>
      </c>
      <c r="D184" s="34">
        <v>2E-3</v>
      </c>
      <c r="E184" s="30">
        <f t="shared" si="17"/>
        <v>3787.0020958094838</v>
      </c>
      <c r="F184">
        <f t="shared" si="18"/>
        <v>3787</v>
      </c>
      <c r="G184">
        <f t="shared" si="20"/>
        <v>1.2341699984972365E-3</v>
      </c>
      <c r="Q184" s="2">
        <f t="shared" si="19"/>
        <v>38485.042300000001</v>
      </c>
      <c r="S184">
        <f t="shared" si="21"/>
        <v>1.2341699984972365E-3</v>
      </c>
    </row>
    <row r="185" spans="1:19">
      <c r="A185" s="70" t="s">
        <v>672</v>
      </c>
      <c r="B185" s="71" t="s">
        <v>83</v>
      </c>
      <c r="C185" s="72">
        <v>53550.064700000003</v>
      </c>
      <c r="D185" s="72" t="s">
        <v>147</v>
      </c>
      <c r="E185" s="30">
        <f t="shared" si="17"/>
        <v>3866.0042488806921</v>
      </c>
      <c r="F185">
        <f t="shared" si="18"/>
        <v>3866</v>
      </c>
      <c r="G185">
        <f t="shared" si="20"/>
        <v>2.5020600005518645E-3</v>
      </c>
      <c r="Q185" s="2">
        <f t="shared" si="19"/>
        <v>38531.564700000003</v>
      </c>
    </row>
    <row r="186" spans="1:19">
      <c r="A186" s="70" t="s">
        <v>677</v>
      </c>
      <c r="B186" s="71" t="s">
        <v>83</v>
      </c>
      <c r="C186" s="72">
        <v>53747.337899999999</v>
      </c>
      <c r="D186" s="72" t="s">
        <v>147</v>
      </c>
      <c r="E186" s="30">
        <f t="shared" si="17"/>
        <v>4201.0043250428471</v>
      </c>
      <c r="F186">
        <f t="shared" si="18"/>
        <v>4201</v>
      </c>
      <c r="G186">
        <f t="shared" si="20"/>
        <v>2.5469099928159267E-3</v>
      </c>
      <c r="Q186" s="2">
        <f t="shared" si="19"/>
        <v>38728.837899999999</v>
      </c>
    </row>
    <row r="187" spans="1:19">
      <c r="A187" s="43" t="s">
        <v>119</v>
      </c>
      <c r="B187" s="44" t="s">
        <v>83</v>
      </c>
      <c r="C187" s="43">
        <v>53801.514210000001</v>
      </c>
      <c r="D187" s="43" t="s">
        <v>120</v>
      </c>
      <c r="E187" s="30">
        <f t="shared" si="17"/>
        <v>4293.0039883330746</v>
      </c>
      <c r="F187">
        <f t="shared" si="18"/>
        <v>4293</v>
      </c>
      <c r="G187">
        <f t="shared" si="20"/>
        <v>2.3486299978685565E-3</v>
      </c>
      <c r="O187">
        <f t="shared" ref="O187:O218" ca="1" si="22">+C$11+C$12*F187</f>
        <v>1.567750157247659E-3</v>
      </c>
      <c r="Q187" s="2">
        <f t="shared" si="19"/>
        <v>38783.014210000001</v>
      </c>
      <c r="S187">
        <f t="shared" ref="S187:S204" ca="1" si="23">G187-O187</f>
        <v>7.8087984062089749E-4</v>
      </c>
    </row>
    <row r="188" spans="1:19">
      <c r="A188" s="41" t="s">
        <v>97</v>
      </c>
      <c r="B188" s="33" t="s">
        <v>82</v>
      </c>
      <c r="C188" s="34">
        <v>53859.517</v>
      </c>
      <c r="D188" s="34">
        <v>3.0000000000000001E-3</v>
      </c>
      <c r="E188" s="30">
        <f t="shared" si="17"/>
        <v>4391.5016001101303</v>
      </c>
      <c r="F188">
        <f t="shared" si="18"/>
        <v>4391.5</v>
      </c>
      <c r="G188">
        <f t="shared" si="20"/>
        <v>9.4226499641081318E-4</v>
      </c>
      <c r="O188">
        <f t="shared" ca="1" si="22"/>
        <v>1.6989326945501875E-3</v>
      </c>
      <c r="Q188" s="2">
        <f t="shared" si="19"/>
        <v>38841.017</v>
      </c>
      <c r="S188">
        <f t="shared" ca="1" si="23"/>
        <v>-7.5666769813937437E-4</v>
      </c>
    </row>
    <row r="189" spans="1:19">
      <c r="A189" s="43" t="s">
        <v>119</v>
      </c>
      <c r="B189" s="44" t="s">
        <v>83</v>
      </c>
      <c r="C189" s="43">
        <v>53900.445760000002</v>
      </c>
      <c r="D189" s="43" t="s">
        <v>121</v>
      </c>
      <c r="E189" s="30">
        <f t="shared" si="17"/>
        <v>4461.0048966411532</v>
      </c>
      <c r="F189">
        <f t="shared" si="18"/>
        <v>4461</v>
      </c>
      <c r="G189">
        <f t="shared" si="20"/>
        <v>2.8835100019932725E-3</v>
      </c>
      <c r="O189">
        <f t="shared" ca="1" si="22"/>
        <v>1.7914929619869974E-3</v>
      </c>
      <c r="Q189" s="2">
        <f t="shared" si="19"/>
        <v>38881.945760000002</v>
      </c>
      <c r="S189">
        <f t="shared" ca="1" si="23"/>
        <v>1.092017040006275E-3</v>
      </c>
    </row>
    <row r="190" spans="1:19">
      <c r="A190" s="43" t="s">
        <v>119</v>
      </c>
      <c r="B190" s="44" t="s">
        <v>83</v>
      </c>
      <c r="C190" s="43">
        <v>54172.505389999998</v>
      </c>
      <c r="D190" s="43">
        <v>2.9999999999999997E-4</v>
      </c>
      <c r="E190" s="30">
        <f t="shared" si="17"/>
        <v>4923.0037731770853</v>
      </c>
      <c r="F190">
        <f t="shared" si="18"/>
        <v>4923</v>
      </c>
      <c r="G190">
        <f t="shared" si="20"/>
        <v>2.2219299935386516E-3</v>
      </c>
      <c r="O190">
        <f t="shared" ca="1" si="22"/>
        <v>2.4067856750201785E-3</v>
      </c>
      <c r="Q190" s="2">
        <f t="shared" si="19"/>
        <v>39154.005389999998</v>
      </c>
      <c r="S190">
        <f t="shared" ca="1" si="23"/>
        <v>-1.8485568148152685E-4</v>
      </c>
    </row>
    <row r="191" spans="1:19">
      <c r="A191" s="43" t="s">
        <v>119</v>
      </c>
      <c r="B191" s="44" t="s">
        <v>83</v>
      </c>
      <c r="C191" s="43">
        <v>54172.505989999998</v>
      </c>
      <c r="D191" s="43">
        <v>2.9999999999999997E-4</v>
      </c>
      <c r="E191" s="30">
        <f t="shared" si="17"/>
        <v>4923.0047920688839</v>
      </c>
      <c r="F191">
        <f t="shared" si="18"/>
        <v>4923</v>
      </c>
      <c r="G191">
        <f t="shared" si="20"/>
        <v>2.8219299929332919E-3</v>
      </c>
      <c r="O191">
        <f t="shared" ca="1" si="22"/>
        <v>2.4067856750201785E-3</v>
      </c>
      <c r="Q191" s="2">
        <f t="shared" si="19"/>
        <v>39154.005989999998</v>
      </c>
      <c r="S191">
        <f t="shared" ca="1" si="23"/>
        <v>4.1514431791311347E-4</v>
      </c>
    </row>
    <row r="192" spans="1:19">
      <c r="A192" s="43" t="s">
        <v>119</v>
      </c>
      <c r="B192" s="44" t="s">
        <v>83</v>
      </c>
      <c r="C192" s="43">
        <v>54172.506289999998</v>
      </c>
      <c r="D192" s="43">
        <v>4.0000000000000002E-4</v>
      </c>
      <c r="E192" s="30">
        <f t="shared" si="17"/>
        <v>4923.0053015147823</v>
      </c>
      <c r="F192">
        <f t="shared" si="18"/>
        <v>4923</v>
      </c>
      <c r="G192">
        <f t="shared" si="20"/>
        <v>3.1219299926306121E-3</v>
      </c>
      <c r="O192">
        <f t="shared" ca="1" si="22"/>
        <v>2.4067856750201785E-3</v>
      </c>
      <c r="Q192" s="2">
        <f t="shared" si="19"/>
        <v>39154.006289999998</v>
      </c>
      <c r="S192">
        <f t="shared" ca="1" si="23"/>
        <v>7.1514431761043364E-4</v>
      </c>
    </row>
    <row r="193" spans="1:19">
      <c r="A193" s="43" t="s">
        <v>119</v>
      </c>
      <c r="B193" s="44" t="s">
        <v>83</v>
      </c>
      <c r="C193" s="43">
        <v>54185.46153</v>
      </c>
      <c r="D193" s="43">
        <v>2.0000000000000001E-4</v>
      </c>
      <c r="E193" s="30">
        <f t="shared" si="17"/>
        <v>4945.0052811709147</v>
      </c>
      <c r="F193">
        <f t="shared" si="18"/>
        <v>4945</v>
      </c>
      <c r="G193">
        <f t="shared" si="20"/>
        <v>3.109949997451622E-3</v>
      </c>
      <c r="O193">
        <f t="shared" ca="1" si="22"/>
        <v>2.4360853280217584E-3</v>
      </c>
      <c r="Q193" s="2">
        <f t="shared" si="19"/>
        <v>39166.96153</v>
      </c>
      <c r="S193">
        <f t="shared" ca="1" si="23"/>
        <v>6.7386466942986369E-4</v>
      </c>
    </row>
    <row r="194" spans="1:19">
      <c r="A194" s="43" t="s">
        <v>119</v>
      </c>
      <c r="B194" s="44" t="s">
        <v>83</v>
      </c>
      <c r="C194" s="43">
        <v>54185.46183</v>
      </c>
      <c r="D194" s="43">
        <v>2.0000000000000001E-4</v>
      </c>
      <c r="E194" s="30">
        <f t="shared" si="17"/>
        <v>4945.005790616814</v>
      </c>
      <c r="F194">
        <f t="shared" si="18"/>
        <v>4945</v>
      </c>
      <c r="G194">
        <f t="shared" si="20"/>
        <v>3.4099499971489422E-3</v>
      </c>
      <c r="O194">
        <f t="shared" ca="1" si="22"/>
        <v>2.4360853280217584E-3</v>
      </c>
      <c r="Q194" s="2">
        <f t="shared" si="19"/>
        <v>39166.96183</v>
      </c>
      <c r="S194">
        <f t="shared" ca="1" si="23"/>
        <v>9.7386466912718385E-4</v>
      </c>
    </row>
    <row r="195" spans="1:19">
      <c r="A195" s="34" t="s">
        <v>104</v>
      </c>
      <c r="B195" s="37"/>
      <c r="C195" s="34">
        <v>54199.593399999998</v>
      </c>
      <c r="D195" s="34">
        <v>1.4E-3</v>
      </c>
      <c r="E195" s="30">
        <f t="shared" si="17"/>
        <v>4969.003358590011</v>
      </c>
      <c r="F195">
        <f t="shared" si="18"/>
        <v>4969</v>
      </c>
      <c r="G195">
        <f t="shared" ref="G195:G226" si="24">+C195-(C$7+F195*C$8)</f>
        <v>1.9777899942710064E-3</v>
      </c>
      <c r="O195">
        <f t="shared" ca="1" si="22"/>
        <v>2.4680485858416638E-3</v>
      </c>
      <c r="Q195" s="2">
        <f t="shared" si="19"/>
        <v>39181.093399999998</v>
      </c>
      <c r="S195">
        <f t="shared" ca="1" si="23"/>
        <v>-4.902585915706574E-4</v>
      </c>
    </row>
    <row r="196" spans="1:19">
      <c r="A196" s="35" t="s">
        <v>103</v>
      </c>
      <c r="B196" s="37" t="s">
        <v>82</v>
      </c>
      <c r="C196" s="38">
        <v>54213.432999999997</v>
      </c>
      <c r="D196" s="38">
        <v>2.0000000000000001E-4</v>
      </c>
      <c r="E196" s="30">
        <f t="shared" si="17"/>
        <v>4992.5051168321525</v>
      </c>
      <c r="F196">
        <f t="shared" si="18"/>
        <v>4992.5</v>
      </c>
      <c r="G196">
        <f t="shared" si="24"/>
        <v>3.0131749954307452E-3</v>
      </c>
      <c r="O196">
        <f t="shared" ca="1" si="22"/>
        <v>2.4993459424569884E-3</v>
      </c>
      <c r="Q196" s="2">
        <f t="shared" si="19"/>
        <v>39194.932999999997</v>
      </c>
      <c r="S196">
        <f t="shared" ca="1" si="23"/>
        <v>5.1382905297375683E-4</v>
      </c>
    </row>
    <row r="197" spans="1:19">
      <c r="A197" s="43" t="s">
        <v>122</v>
      </c>
      <c r="B197" s="44" t="s">
        <v>83</v>
      </c>
      <c r="C197" s="43">
        <v>54556.452969999998</v>
      </c>
      <c r="D197" s="43">
        <v>2.0000000000000001E-4</v>
      </c>
      <c r="E197" s="30">
        <f t="shared" si="17"/>
        <v>5575.0055075347063</v>
      </c>
      <c r="F197">
        <f t="shared" si="18"/>
        <v>5575</v>
      </c>
      <c r="G197">
        <f t="shared" si="24"/>
        <v>3.2432499938295223E-3</v>
      </c>
      <c r="O197">
        <f t="shared" ca="1" si="22"/>
        <v>3.2751208457942787E-3</v>
      </c>
      <c r="Q197" s="2">
        <f t="shared" si="19"/>
        <v>39537.952969999998</v>
      </c>
      <c r="S197">
        <f t="shared" ca="1" si="23"/>
        <v>-3.1870851964756371E-5</v>
      </c>
    </row>
    <row r="198" spans="1:19">
      <c r="A198" s="43" t="s">
        <v>122</v>
      </c>
      <c r="B198" s="44" t="s">
        <v>83</v>
      </c>
      <c r="C198" s="43">
        <v>54556.453070000003</v>
      </c>
      <c r="D198" s="43">
        <v>2.0000000000000001E-4</v>
      </c>
      <c r="E198" s="30">
        <f t="shared" si="17"/>
        <v>5575.0056773500137</v>
      </c>
      <c r="F198">
        <f t="shared" si="18"/>
        <v>5575</v>
      </c>
      <c r="G198">
        <f t="shared" si="24"/>
        <v>3.3432499985792674E-3</v>
      </c>
      <c r="O198">
        <f t="shared" ca="1" si="22"/>
        <v>3.2751208457942787E-3</v>
      </c>
      <c r="Q198" s="2">
        <f t="shared" si="19"/>
        <v>39537.953070000003</v>
      </c>
      <c r="S198">
        <f t="shared" ca="1" si="23"/>
        <v>6.812915278498876E-5</v>
      </c>
    </row>
    <row r="199" spans="1:19">
      <c r="A199" s="43" t="s">
        <v>122</v>
      </c>
      <c r="B199" s="44" t="s">
        <v>83</v>
      </c>
      <c r="C199" s="43">
        <v>54556.453370000003</v>
      </c>
      <c r="D199" s="43">
        <v>2.0000000000000001E-4</v>
      </c>
      <c r="E199" s="30">
        <f t="shared" si="17"/>
        <v>5575.006186795913</v>
      </c>
      <c r="F199">
        <f t="shared" si="18"/>
        <v>5575</v>
      </c>
      <c r="G199">
        <f t="shared" si="24"/>
        <v>3.6432499982765876E-3</v>
      </c>
      <c r="O199">
        <f t="shared" ca="1" si="22"/>
        <v>3.2751208457942787E-3</v>
      </c>
      <c r="Q199" s="2">
        <f t="shared" si="19"/>
        <v>39537.953370000003</v>
      </c>
      <c r="S199">
        <f t="shared" ca="1" si="23"/>
        <v>3.6812915248230892E-4</v>
      </c>
    </row>
    <row r="200" spans="1:19">
      <c r="A200" s="41" t="s">
        <v>124</v>
      </c>
      <c r="B200" s="33" t="s">
        <v>83</v>
      </c>
      <c r="C200" s="34">
        <v>54911.5452</v>
      </c>
      <c r="D200" s="34">
        <v>1E-4</v>
      </c>
      <c r="E200" s="30">
        <f t="shared" si="17"/>
        <v>6178.0064427585103</v>
      </c>
      <c r="F200">
        <f t="shared" si="18"/>
        <v>6178</v>
      </c>
      <c r="G200">
        <f t="shared" si="24"/>
        <v>3.7939799949526787E-3</v>
      </c>
      <c r="O200">
        <f t="shared" ca="1" si="22"/>
        <v>4.0781976985194051E-3</v>
      </c>
      <c r="Q200" s="2">
        <f t="shared" si="19"/>
        <v>39893.0452</v>
      </c>
      <c r="S200">
        <f t="shared" ca="1" si="23"/>
        <v>-2.8421770356672638E-4</v>
      </c>
    </row>
    <row r="201" spans="1:19">
      <c r="A201" s="43" t="s">
        <v>115</v>
      </c>
      <c r="B201" s="44" t="s">
        <v>83</v>
      </c>
      <c r="C201" s="43">
        <v>54924.500899999999</v>
      </c>
      <c r="D201" s="43">
        <v>1E-4</v>
      </c>
      <c r="E201" s="30">
        <f t="shared" si="17"/>
        <v>6200.0072035650146</v>
      </c>
      <c r="F201">
        <f t="shared" si="18"/>
        <v>6200</v>
      </c>
      <c r="G201">
        <f t="shared" si="24"/>
        <v>4.2419999954290688E-3</v>
      </c>
      <c r="O201">
        <f t="shared" ca="1" si="22"/>
        <v>4.1074973515209849E-3</v>
      </c>
      <c r="Q201" s="2">
        <f t="shared" si="19"/>
        <v>39906.000899999999</v>
      </c>
      <c r="S201">
        <f t="shared" ca="1" si="23"/>
        <v>1.3450264390808386E-4</v>
      </c>
    </row>
    <row r="202" spans="1:19">
      <c r="A202" s="43" t="s">
        <v>114</v>
      </c>
      <c r="B202" s="44" t="s">
        <v>83</v>
      </c>
      <c r="C202" s="43">
        <v>54930.388800000001</v>
      </c>
      <c r="D202" s="43">
        <v>1E-4</v>
      </c>
      <c r="E202" s="30">
        <f t="shared" si="17"/>
        <v>6210.0057586066305</v>
      </c>
      <c r="F202">
        <f t="shared" si="18"/>
        <v>6210</v>
      </c>
      <c r="G202">
        <f t="shared" si="24"/>
        <v>3.3910999991348945E-3</v>
      </c>
      <c r="O202">
        <f t="shared" ca="1" si="22"/>
        <v>4.1208153756126112E-3</v>
      </c>
      <c r="Q202" s="2">
        <f t="shared" si="19"/>
        <v>39911.888800000001</v>
      </c>
      <c r="S202">
        <f t="shared" ca="1" si="23"/>
        <v>-7.2971537647771676E-4</v>
      </c>
    </row>
    <row r="203" spans="1:19">
      <c r="A203" s="41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 t="shared" si="17"/>
        <v>6244.0074176002163</v>
      </c>
      <c r="F203">
        <f t="shared" si="18"/>
        <v>6244</v>
      </c>
      <c r="G203">
        <f t="shared" si="24"/>
        <v>4.3680399976437911E-3</v>
      </c>
      <c r="O203">
        <f t="shared" ca="1" si="22"/>
        <v>4.1660966575241447E-3</v>
      </c>
      <c r="Q203" s="2">
        <f t="shared" si="19"/>
        <v>39931.911529999998</v>
      </c>
      <c r="S203">
        <f t="shared" ca="1" si="23"/>
        <v>2.0194334011964642E-4</v>
      </c>
    </row>
    <row r="204" spans="1:19">
      <c r="A204" s="41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 t="shared" si="17"/>
        <v>6244.0075874155236</v>
      </c>
      <c r="F204">
        <f t="shared" si="18"/>
        <v>6244</v>
      </c>
      <c r="G204">
        <f t="shared" si="24"/>
        <v>4.4680400023935363E-3</v>
      </c>
      <c r="O204">
        <f t="shared" ca="1" si="22"/>
        <v>4.1660966575241447E-3</v>
      </c>
      <c r="Q204" s="2">
        <f t="shared" si="19"/>
        <v>39931.911630000002</v>
      </c>
      <c r="S204">
        <f t="shared" ca="1" si="23"/>
        <v>3.0194334486939155E-4</v>
      </c>
    </row>
    <row r="205" spans="1:19">
      <c r="A205" s="70" t="s">
        <v>745</v>
      </c>
      <c r="B205" s="71" t="s">
        <v>82</v>
      </c>
      <c r="C205" s="72">
        <v>54960.1276</v>
      </c>
      <c r="D205" s="72" t="s">
        <v>147</v>
      </c>
      <c r="E205" s="30">
        <f t="shared" si="17"/>
        <v>6260.5067910072357</v>
      </c>
      <c r="F205">
        <f t="shared" si="18"/>
        <v>6260.5</v>
      </c>
      <c r="G205">
        <f t="shared" si="24"/>
        <v>3.9990549994399771E-3</v>
      </c>
      <c r="O205">
        <f t="shared" ca="1" si="22"/>
        <v>4.1880713972753296E-3</v>
      </c>
      <c r="Q205" s="2">
        <f t="shared" si="19"/>
        <v>39941.6276</v>
      </c>
    </row>
    <row r="206" spans="1:19">
      <c r="A206" s="43" t="s">
        <v>110</v>
      </c>
      <c r="B206" s="44" t="s">
        <v>82</v>
      </c>
      <c r="C206" s="43">
        <v>55269.877200000003</v>
      </c>
      <c r="D206" s="43">
        <v>2.9999999999999997E-4</v>
      </c>
      <c r="E206" s="30">
        <f t="shared" si="17"/>
        <v>6786.5090031232257</v>
      </c>
      <c r="F206">
        <f t="shared" si="18"/>
        <v>6786.5</v>
      </c>
      <c r="G206">
        <f t="shared" si="24"/>
        <v>5.3017149984952994E-3</v>
      </c>
      <c r="O206">
        <f t="shared" ca="1" si="22"/>
        <v>4.8885994644949247E-3</v>
      </c>
      <c r="Q206" s="2">
        <f t="shared" si="19"/>
        <v>40251.377200000003</v>
      </c>
      <c r="S206">
        <f ca="1">G206-O206</f>
        <v>4.1311553400037466E-4</v>
      </c>
    </row>
    <row r="207" spans="1:19">
      <c r="A207" s="41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 t="shared" si="17"/>
        <v>6796.0057879167562</v>
      </c>
      <c r="F207">
        <f t="shared" si="18"/>
        <v>6796</v>
      </c>
      <c r="G207">
        <f t="shared" si="24"/>
        <v>3.4083600039593875E-3</v>
      </c>
      <c r="O207">
        <f t="shared" ca="1" si="22"/>
        <v>4.9012515873819709E-3</v>
      </c>
      <c r="Q207" s="2">
        <f t="shared" si="19"/>
        <v>40256.969620000003</v>
      </c>
      <c r="S207">
        <f ca="1">G207-O207</f>
        <v>-1.4928915834225833E-3</v>
      </c>
    </row>
    <row r="208" spans="1:19">
      <c r="A208" s="41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 t="shared" si="17"/>
        <v>6796.0061275473472</v>
      </c>
      <c r="F208">
        <f t="shared" si="18"/>
        <v>6796</v>
      </c>
      <c r="G208">
        <f t="shared" si="24"/>
        <v>3.6083599989069626E-3</v>
      </c>
      <c r="O208">
        <f t="shared" ca="1" si="22"/>
        <v>4.9012515873819709E-3</v>
      </c>
      <c r="Q208" s="2">
        <f t="shared" si="19"/>
        <v>40256.969819999998</v>
      </c>
      <c r="S208">
        <f ca="1">G208-O208</f>
        <v>-1.2928915884750083E-3</v>
      </c>
    </row>
    <row r="209" spans="1:19">
      <c r="A209" s="43" t="s">
        <v>113</v>
      </c>
      <c r="B209" s="44" t="s">
        <v>83</v>
      </c>
      <c r="C209" s="43">
        <v>55275.469819999998</v>
      </c>
      <c r="D209" s="43">
        <v>2.0000000000000001E-4</v>
      </c>
      <c r="E209" s="30">
        <f t="shared" si="17"/>
        <v>6796.0061275473472</v>
      </c>
      <c r="F209">
        <f t="shared" si="18"/>
        <v>6796</v>
      </c>
      <c r="G209">
        <f t="shared" si="24"/>
        <v>3.6083599989069626E-3</v>
      </c>
      <c r="O209">
        <f t="shared" ca="1" si="22"/>
        <v>4.9012515873819709E-3</v>
      </c>
      <c r="Q209" s="2">
        <f t="shared" si="19"/>
        <v>40256.969819999998</v>
      </c>
      <c r="S209">
        <f ca="1">G209-O209</f>
        <v>-1.2928915884750083E-3</v>
      </c>
    </row>
    <row r="210" spans="1:19">
      <c r="A210" s="43" t="s">
        <v>116</v>
      </c>
      <c r="B210" s="44" t="s">
        <v>82</v>
      </c>
      <c r="C210" s="43">
        <v>55293.432200000003</v>
      </c>
      <c r="D210" s="43">
        <v>2.0000000000000001E-4</v>
      </c>
      <c r="E210" s="30">
        <f t="shared" si="17"/>
        <v>6826.5089970098752</v>
      </c>
      <c r="F210">
        <f t="shared" si="18"/>
        <v>6826.5</v>
      </c>
      <c r="G210">
        <f t="shared" si="24"/>
        <v>5.2981150001869537E-3</v>
      </c>
      <c r="O210">
        <f t="shared" ca="1" si="22"/>
        <v>4.941871560861435E-3</v>
      </c>
      <c r="Q210" s="2">
        <f t="shared" si="19"/>
        <v>40274.932200000003</v>
      </c>
      <c r="S210">
        <f ca="1">G210-O210</f>
        <v>3.5624343932551868E-4</v>
      </c>
    </row>
    <row r="211" spans="1:19">
      <c r="A211" s="70" t="s">
        <v>762</v>
      </c>
      <c r="B211" s="71" t="s">
        <v>83</v>
      </c>
      <c r="C211" s="72">
        <v>55349.080199999997</v>
      </c>
      <c r="D211" s="72" t="s">
        <v>147</v>
      </c>
      <c r="E211" s="30">
        <f t="shared" si="17"/>
        <v>6921.0078150868867</v>
      </c>
      <c r="F211">
        <f t="shared" si="18"/>
        <v>6921</v>
      </c>
      <c r="G211">
        <f t="shared" si="24"/>
        <v>4.6021099915378727E-3</v>
      </c>
      <c r="O211">
        <f t="shared" ca="1" si="22"/>
        <v>5.0677268885273132E-3</v>
      </c>
      <c r="Q211" s="2">
        <f t="shared" si="19"/>
        <v>40330.580199999997</v>
      </c>
    </row>
    <row r="212" spans="1:19">
      <c r="A212" s="41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 t="shared" si="17"/>
        <v>6998.0074042527394</v>
      </c>
      <c r="F212">
        <f t="shared" si="18"/>
        <v>6998</v>
      </c>
      <c r="G212">
        <f t="shared" si="24"/>
        <v>4.3601799989119172E-3</v>
      </c>
      <c r="O212">
        <f t="shared" ca="1" si="22"/>
        <v>5.1702756740328428E-3</v>
      </c>
      <c r="Q212" s="2">
        <f t="shared" si="19"/>
        <v>40375.923340000001</v>
      </c>
      <c r="S212">
        <f t="shared" ref="S212:S247" ca="1" si="25">G212-O212</f>
        <v>-8.1009567512092557E-4</v>
      </c>
    </row>
    <row r="213" spans="1:19">
      <c r="A213" s="41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 t="shared" ref="E213:E247" si="26">+(C213-C$7)/C$8</f>
        <v>6998.0091024057328</v>
      </c>
      <c r="F213">
        <f t="shared" ref="F213:F249" si="27">ROUND(2*E213,0)/2</f>
        <v>6998</v>
      </c>
      <c r="G213">
        <f t="shared" si="24"/>
        <v>5.3601799954776652E-3</v>
      </c>
      <c r="O213">
        <f t="shared" ca="1" si="22"/>
        <v>5.1702756740328428E-3</v>
      </c>
      <c r="Q213" s="2">
        <f t="shared" ref="Q213:Q247" si="28">+C213-15018.5</f>
        <v>40375.924339999998</v>
      </c>
      <c r="S213">
        <f t="shared" ca="1" si="25"/>
        <v>1.8990432144482244E-4</v>
      </c>
    </row>
    <row r="214" spans="1:19">
      <c r="A214" s="43" t="s">
        <v>118</v>
      </c>
      <c r="B214" s="44" t="s">
        <v>82</v>
      </c>
      <c r="C214" s="43">
        <v>55629.681900000003</v>
      </c>
      <c r="D214" s="43">
        <v>8.0000000000000004E-4</v>
      </c>
      <c r="E214" s="30">
        <f t="shared" si="26"/>
        <v>7397.5124334092661</v>
      </c>
      <c r="F214">
        <f t="shared" si="27"/>
        <v>7397.5</v>
      </c>
      <c r="G214">
        <f t="shared" si="24"/>
        <v>7.32172500283923E-3</v>
      </c>
      <c r="O214">
        <f t="shared" ca="1" si="22"/>
        <v>5.7023307364933535E-3</v>
      </c>
      <c r="Q214" s="2">
        <f t="shared" si="28"/>
        <v>40611.181900000003</v>
      </c>
      <c r="S214">
        <f t="shared" ca="1" si="25"/>
        <v>1.6193942663458765E-3</v>
      </c>
    </row>
    <row r="215" spans="1:19">
      <c r="A215" s="43" t="s">
        <v>117</v>
      </c>
      <c r="B215" s="44" t="s">
        <v>82</v>
      </c>
      <c r="C215" s="43">
        <v>55660.890800000001</v>
      </c>
      <c r="D215" s="43">
        <v>2.0000000000000001E-4</v>
      </c>
      <c r="E215" s="30">
        <f t="shared" si="26"/>
        <v>7450.5099205333991</v>
      </c>
      <c r="F215">
        <f t="shared" si="27"/>
        <v>7450.5</v>
      </c>
      <c r="G215">
        <f t="shared" si="24"/>
        <v>5.841954996867571E-3</v>
      </c>
      <c r="O215">
        <f t="shared" ca="1" si="22"/>
        <v>5.7729162641789776E-3</v>
      </c>
      <c r="Q215" s="2">
        <f t="shared" si="28"/>
        <v>40642.390800000001</v>
      </c>
      <c r="S215">
        <f t="shared" ca="1" si="25"/>
        <v>6.9038732688593389E-5</v>
      </c>
    </row>
    <row r="216" spans="1:19">
      <c r="A216" s="41" t="s">
        <v>127</v>
      </c>
      <c r="B216" s="33" t="s">
        <v>83</v>
      </c>
      <c r="C216" s="34">
        <v>55748.335700000003</v>
      </c>
      <c r="D216" s="34">
        <v>1E-4</v>
      </c>
      <c r="E216" s="30">
        <f t="shared" si="26"/>
        <v>7599.0047396978543</v>
      </c>
      <c r="F216">
        <f t="shared" si="27"/>
        <v>7599</v>
      </c>
      <c r="G216">
        <f t="shared" si="24"/>
        <v>2.7910900025744922E-3</v>
      </c>
      <c r="O216">
        <f t="shared" ca="1" si="22"/>
        <v>5.9706889219396436E-3</v>
      </c>
      <c r="Q216" s="2">
        <f t="shared" si="28"/>
        <v>40729.835700000003</v>
      </c>
      <c r="S216">
        <f t="shared" ca="1" si="25"/>
        <v>-3.1795989193651513E-3</v>
      </c>
    </row>
    <row r="217" spans="1:19">
      <c r="A217" s="41" t="s">
        <v>125</v>
      </c>
      <c r="B217" s="33" t="s">
        <v>83</v>
      </c>
      <c r="C217" s="34">
        <v>55748.335700000003</v>
      </c>
      <c r="D217" s="34">
        <v>1E-4</v>
      </c>
      <c r="E217" s="30">
        <f t="shared" si="26"/>
        <v>7599.0047396978543</v>
      </c>
      <c r="F217">
        <f t="shared" si="27"/>
        <v>7599</v>
      </c>
      <c r="G217">
        <f t="shared" si="24"/>
        <v>2.7910900025744922E-3</v>
      </c>
      <c r="O217">
        <f t="shared" ca="1" si="22"/>
        <v>5.9706889219396436E-3</v>
      </c>
      <c r="Q217" s="2">
        <f t="shared" si="28"/>
        <v>40729.835700000003</v>
      </c>
      <c r="S217">
        <f t="shared" ca="1" si="25"/>
        <v>-3.1795989193651513E-3</v>
      </c>
    </row>
    <row r="218" spans="1:19">
      <c r="A218" s="70" t="s">
        <v>785</v>
      </c>
      <c r="B218" s="71" t="s">
        <v>83</v>
      </c>
      <c r="C218" s="72">
        <v>55775.427000000003</v>
      </c>
      <c r="D218" s="72" t="s">
        <v>147</v>
      </c>
      <c r="E218" s="30">
        <f t="shared" si="26"/>
        <v>7645.0099120341474</v>
      </c>
      <c r="F218">
        <f t="shared" si="27"/>
        <v>7645</v>
      </c>
      <c r="G218">
        <f t="shared" si="24"/>
        <v>5.8369499965920113E-3</v>
      </c>
      <c r="O218">
        <f t="shared" ca="1" si="22"/>
        <v>6.031951832761129E-3</v>
      </c>
      <c r="Q218" s="2">
        <f t="shared" si="28"/>
        <v>40756.927000000003</v>
      </c>
      <c r="S218">
        <f t="shared" ca="1" si="25"/>
        <v>-1.9500183616911766E-4</v>
      </c>
    </row>
    <row r="219" spans="1:19">
      <c r="A219" s="47" t="s">
        <v>126</v>
      </c>
      <c r="B219" s="33"/>
      <c r="C219" s="34">
        <v>56026.877800000002</v>
      </c>
      <c r="D219" s="34">
        <v>2.0000000000000001E-4</v>
      </c>
      <c r="E219" s="30">
        <f t="shared" si="26"/>
        <v>8072.0118421038987</v>
      </c>
      <c r="F219">
        <f t="shared" si="27"/>
        <v>8072</v>
      </c>
      <c r="G219">
        <f t="shared" si="24"/>
        <v>6.9735200013383292E-3</v>
      </c>
      <c r="O219">
        <f t="shared" ref="O219:O247" ca="1" si="29">+C$11+C$12*F219</f>
        <v>6.6006314614736146E-3</v>
      </c>
      <c r="Q219" s="2">
        <f t="shared" si="28"/>
        <v>41008.377800000002</v>
      </c>
      <c r="S219">
        <f t="shared" ca="1" si="25"/>
        <v>3.728885398647146E-4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 t="shared" si="26"/>
        <v>8089.0134102972488</v>
      </c>
      <c r="F220">
        <f t="shared" si="27"/>
        <v>8089</v>
      </c>
      <c r="G220">
        <f t="shared" si="24"/>
        <v>7.8969899986987002E-3</v>
      </c>
      <c r="O220">
        <f t="shared" ca="1" si="29"/>
        <v>6.6232721024293813E-3</v>
      </c>
      <c r="Q220" s="2">
        <f t="shared" si="28"/>
        <v>41018.389600000002</v>
      </c>
      <c r="S220">
        <f t="shared" ca="1" si="25"/>
        <v>1.2737178962693189E-3</v>
      </c>
    </row>
    <row r="221" spans="1:19">
      <c r="A221" s="35" t="s">
        <v>130</v>
      </c>
      <c r="B221" s="37" t="s">
        <v>82</v>
      </c>
      <c r="C221" s="38">
        <v>56049.549400000004</v>
      </c>
      <c r="D221" s="38">
        <v>2.9999999999999997E-4</v>
      </c>
      <c r="E221" s="30">
        <f t="shared" si="26"/>
        <v>8110.5116876314141</v>
      </c>
      <c r="F221">
        <f t="shared" si="27"/>
        <v>8110.5</v>
      </c>
      <c r="G221">
        <f t="shared" si="24"/>
        <v>6.8825549969915301E-3</v>
      </c>
      <c r="O221">
        <f t="shared" ca="1" si="29"/>
        <v>6.6519058542263794E-3</v>
      </c>
      <c r="Q221" s="2">
        <f t="shared" si="28"/>
        <v>41031.049400000004</v>
      </c>
      <c r="S221">
        <f t="shared" ca="1" si="25"/>
        <v>2.306491427651507E-4</v>
      </c>
    </row>
    <row r="222" spans="1:19">
      <c r="A222" s="41" t="s">
        <v>128</v>
      </c>
      <c r="B222" s="37" t="s">
        <v>82</v>
      </c>
      <c r="C222" s="38">
        <v>56055.437299999998</v>
      </c>
      <c r="D222" s="38">
        <v>5.0000000000000001E-4</v>
      </c>
      <c r="E222" s="30">
        <f t="shared" si="26"/>
        <v>8120.5102426730173</v>
      </c>
      <c r="F222">
        <f t="shared" si="27"/>
        <v>8120.5</v>
      </c>
      <c r="G222">
        <f t="shared" si="24"/>
        <v>6.0316549934213981E-3</v>
      </c>
      <c r="O222">
        <f t="shared" ca="1" si="29"/>
        <v>6.6652238783180074E-3</v>
      </c>
      <c r="Q222" s="2">
        <f t="shared" si="28"/>
        <v>41036.937299999998</v>
      </c>
      <c r="S222">
        <f t="shared" ca="1" si="25"/>
        <v>-6.3356888489660926E-4</v>
      </c>
    </row>
    <row r="223" spans="1:19">
      <c r="A223" s="35" t="s">
        <v>130</v>
      </c>
      <c r="B223" s="37" t="s">
        <v>83</v>
      </c>
      <c r="C223" s="38">
        <v>56057.499499999998</v>
      </c>
      <c r="D223" s="38">
        <v>5.0000000000000001E-4</v>
      </c>
      <c r="E223" s="30">
        <f t="shared" si="26"/>
        <v>8124.0121737871359</v>
      </c>
      <c r="F223">
        <f t="shared" si="27"/>
        <v>8124</v>
      </c>
      <c r="G223">
        <f t="shared" si="24"/>
        <v>7.1688399984850548E-3</v>
      </c>
      <c r="O223">
        <f t="shared" ca="1" si="29"/>
        <v>6.6698851867500767E-3</v>
      </c>
      <c r="Q223" s="2">
        <f t="shared" si="28"/>
        <v>41038.999499999998</v>
      </c>
      <c r="S223">
        <f t="shared" ca="1" si="25"/>
        <v>4.9895481173497808E-4</v>
      </c>
    </row>
    <row r="224" spans="1:19">
      <c r="A224" s="35" t="s">
        <v>130</v>
      </c>
      <c r="B224" s="37" t="s">
        <v>83</v>
      </c>
      <c r="C224" s="38">
        <v>56067.5098</v>
      </c>
      <c r="D224" s="38">
        <v>1E-4</v>
      </c>
      <c r="E224" s="30">
        <f t="shared" si="26"/>
        <v>8141.0111947509904</v>
      </c>
      <c r="F224">
        <f t="shared" si="27"/>
        <v>8141</v>
      </c>
      <c r="G224">
        <f t="shared" si="24"/>
        <v>6.5923099973588251E-3</v>
      </c>
      <c r="O224">
        <f t="shared" ca="1" si="29"/>
        <v>6.6925258277058435E-3</v>
      </c>
      <c r="Q224" s="2">
        <f t="shared" si="28"/>
        <v>41049.0098</v>
      </c>
      <c r="S224">
        <f t="shared" ca="1" si="25"/>
        <v>-1.0021583034701843E-4</v>
      </c>
    </row>
    <row r="225" spans="1:19">
      <c r="A225" s="35" t="s">
        <v>130</v>
      </c>
      <c r="B225" s="37" t="s">
        <v>82</v>
      </c>
      <c r="C225" s="38">
        <v>56078.4038</v>
      </c>
      <c r="D225" s="38">
        <v>2.0000000000000001E-4</v>
      </c>
      <c r="E225" s="30">
        <f t="shared" si="26"/>
        <v>8159.5108735198792</v>
      </c>
      <c r="F225">
        <f t="shared" si="27"/>
        <v>8159.5</v>
      </c>
      <c r="G225">
        <f t="shared" si="24"/>
        <v>6.4031449946924113E-3</v>
      </c>
      <c r="O225">
        <f t="shared" ca="1" si="29"/>
        <v>6.717164172275354E-3</v>
      </c>
      <c r="Q225" s="2">
        <f t="shared" si="28"/>
        <v>41059.9038</v>
      </c>
      <c r="S225">
        <f t="shared" ca="1" si="25"/>
        <v>-3.1401917758294273E-4</v>
      </c>
    </row>
    <row r="226" spans="1:19">
      <c r="A226" s="53" t="s">
        <v>131</v>
      </c>
      <c r="B226" s="54" t="s">
        <v>83</v>
      </c>
      <c r="C226" s="55">
        <v>56090.476699999999</v>
      </c>
      <c r="D226" s="55">
        <v>2.0000000000000001E-4</v>
      </c>
      <c r="E226" s="30">
        <f t="shared" si="26"/>
        <v>8180.0125048590462</v>
      </c>
      <c r="F226">
        <f t="shared" si="27"/>
        <v>8180</v>
      </c>
      <c r="G226">
        <f t="shared" si="24"/>
        <v>7.3637999958009459E-3</v>
      </c>
      <c r="O226">
        <f t="shared" ca="1" si="29"/>
        <v>6.7444661216631884E-3</v>
      </c>
      <c r="Q226" s="2">
        <f t="shared" si="28"/>
        <v>41071.976699999999</v>
      </c>
      <c r="S226">
        <f t="shared" ca="1" si="25"/>
        <v>6.1933387413775753E-4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 t="shared" si="26"/>
        <v>8671.5141915749882</v>
      </c>
      <c r="F227">
        <f t="shared" si="27"/>
        <v>8671.5</v>
      </c>
      <c r="G227">
        <f t="shared" ref="G227:G247" si="30">+C227-(C$7+F227*C$8)</f>
        <v>8.3570649949251674E-3</v>
      </c>
      <c r="O227">
        <f t="shared" ca="1" si="29"/>
        <v>7.3990470057666716E-3</v>
      </c>
      <c r="Q227" s="2">
        <f t="shared" si="28"/>
        <v>41361.409800000001</v>
      </c>
      <c r="S227">
        <f t="shared" ca="1" si="25"/>
        <v>9.5801798915849581E-4</v>
      </c>
    </row>
    <row r="228" spans="1:19">
      <c r="A228" s="48" t="s">
        <v>132</v>
      </c>
      <c r="B228" s="33"/>
      <c r="C228" s="34">
        <v>56379.909800000001</v>
      </c>
      <c r="D228" s="34">
        <v>2.9999999999999997E-4</v>
      </c>
      <c r="E228" s="30">
        <f t="shared" si="26"/>
        <v>8671.5141915749882</v>
      </c>
      <c r="F228">
        <f t="shared" si="27"/>
        <v>8671.5</v>
      </c>
      <c r="G228">
        <f t="shared" si="30"/>
        <v>8.3570649949251674E-3</v>
      </c>
      <c r="O228">
        <f t="shared" ca="1" si="29"/>
        <v>7.3990470057666716E-3</v>
      </c>
      <c r="Q228" s="2">
        <f t="shared" si="28"/>
        <v>41361.409800000001</v>
      </c>
      <c r="S228">
        <f t="shared" ca="1" si="25"/>
        <v>9.5801798915849581E-4</v>
      </c>
    </row>
    <row r="229" spans="1:19">
      <c r="A229" s="41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 t="shared" si="26"/>
        <v>8708.012033587629</v>
      </c>
      <c r="F229">
        <f t="shared" si="27"/>
        <v>8708</v>
      </c>
      <c r="G229">
        <f t="shared" si="30"/>
        <v>7.0862799984752201E-3</v>
      </c>
      <c r="O229">
        <f t="shared" ca="1" si="29"/>
        <v>7.4476577937011108E-3</v>
      </c>
      <c r="Q229" s="2">
        <f t="shared" si="28"/>
        <v>41382.902470000001</v>
      </c>
      <c r="S229">
        <f t="shared" ca="1" si="25"/>
        <v>-3.6137779522589075E-4</v>
      </c>
    </row>
    <row r="230" spans="1:19">
      <c r="A230" s="41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 t="shared" si="26"/>
        <v>8708.0138506113344</v>
      </c>
      <c r="F230">
        <f t="shared" si="27"/>
        <v>8708</v>
      </c>
      <c r="G230">
        <f t="shared" si="30"/>
        <v>8.1562799969105981E-3</v>
      </c>
      <c r="O230">
        <f t="shared" ca="1" si="29"/>
        <v>7.4476577937011108E-3</v>
      </c>
      <c r="Q230" s="2">
        <f t="shared" si="28"/>
        <v>41382.903539999999</v>
      </c>
      <c r="S230">
        <f t="shared" ca="1" si="25"/>
        <v>7.0862220320948733E-4</v>
      </c>
    </row>
    <row r="231" spans="1:19">
      <c r="A231" s="41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 t="shared" si="26"/>
        <v>8708.0161091548216</v>
      </c>
      <c r="F231">
        <f t="shared" si="27"/>
        <v>8708</v>
      </c>
      <c r="G231">
        <f t="shared" si="30"/>
        <v>9.4862799960537814E-3</v>
      </c>
      <c r="O231">
        <f t="shared" ca="1" si="29"/>
        <v>7.4476577937011108E-3</v>
      </c>
      <c r="Q231" s="2">
        <f t="shared" si="28"/>
        <v>41382.904869999998</v>
      </c>
      <c r="S231">
        <f t="shared" ca="1" si="25"/>
        <v>2.0386222023526706E-3</v>
      </c>
    </row>
    <row r="232" spans="1:19">
      <c r="A232" s="70" t="s">
        <v>836</v>
      </c>
      <c r="B232" s="71" t="s">
        <v>83</v>
      </c>
      <c r="C232" s="72">
        <v>56422.014000000003</v>
      </c>
      <c r="D232" s="72" t="s">
        <v>147</v>
      </c>
      <c r="E232" s="30">
        <f t="shared" si="26"/>
        <v>8743.0135650669145</v>
      </c>
      <c r="F232">
        <f t="shared" si="27"/>
        <v>8743</v>
      </c>
      <c r="G232">
        <f t="shared" si="30"/>
        <v>7.9881299971020781E-3</v>
      </c>
      <c r="O232">
        <f t="shared" ca="1" si="29"/>
        <v>7.4942708780218062E-3</v>
      </c>
      <c r="Q232" s="2">
        <f t="shared" si="28"/>
        <v>41403.514000000003</v>
      </c>
      <c r="S232">
        <f t="shared" ca="1" si="25"/>
        <v>4.9385911908027182E-4</v>
      </c>
    </row>
    <row r="233" spans="1:19">
      <c r="A233" s="41" t="s">
        <v>133</v>
      </c>
      <c r="B233" s="33" t="s">
        <v>83</v>
      </c>
      <c r="C233" s="34">
        <v>56735.884400000003</v>
      </c>
      <c r="D233" s="34">
        <v>1E-4</v>
      </c>
      <c r="E233" s="30">
        <f t="shared" si="26"/>
        <v>9276.0135260603402</v>
      </c>
      <c r="F233">
        <f t="shared" si="27"/>
        <v>9276</v>
      </c>
      <c r="G233">
        <f t="shared" si="30"/>
        <v>7.9651600026409142E-3</v>
      </c>
      <c r="O233">
        <f t="shared" ca="1" si="29"/>
        <v>8.2041215621055409E-3</v>
      </c>
      <c r="Q233" s="2">
        <f t="shared" si="28"/>
        <v>41717.384400000003</v>
      </c>
      <c r="S233">
        <f t="shared" ca="1" si="25"/>
        <v>-2.3896155946462674E-4</v>
      </c>
    </row>
    <row r="234" spans="1:19">
      <c r="A234" s="50" t="s">
        <v>136</v>
      </c>
      <c r="B234" s="49" t="s">
        <v>83</v>
      </c>
      <c r="C234" s="50">
        <v>56782.405599999998</v>
      </c>
      <c r="D234" s="50">
        <v>3.5999999999999999E-3</v>
      </c>
      <c r="E234" s="30">
        <f t="shared" si="26"/>
        <v>9355.0136413479395</v>
      </c>
      <c r="F234">
        <f t="shared" si="27"/>
        <v>9355</v>
      </c>
      <c r="G234">
        <f t="shared" si="30"/>
        <v>8.0330499913543463E-3</v>
      </c>
      <c r="O234">
        <f t="shared" ca="1" si="29"/>
        <v>8.3093339524293978E-3</v>
      </c>
      <c r="Q234" s="2">
        <f t="shared" si="28"/>
        <v>41763.905599999998</v>
      </c>
      <c r="S234">
        <f t="shared" ca="1" si="25"/>
        <v>-2.7628396107505157E-4</v>
      </c>
    </row>
    <row r="235" spans="1:19">
      <c r="A235" s="50" t="s">
        <v>136</v>
      </c>
      <c r="B235" s="49" t="s">
        <v>83</v>
      </c>
      <c r="C235" s="50">
        <v>56797.424099999997</v>
      </c>
      <c r="D235" s="50">
        <v>1.1999999999999999E-3</v>
      </c>
      <c r="E235" s="30">
        <f t="shared" si="26"/>
        <v>9380.5173521603592</v>
      </c>
      <c r="F235">
        <f t="shared" si="27"/>
        <v>9380.5</v>
      </c>
      <c r="G235">
        <f t="shared" si="30"/>
        <v>1.0218254996289033E-2</v>
      </c>
      <c r="O235">
        <f t="shared" ca="1" si="29"/>
        <v>8.3432949138630454E-3</v>
      </c>
      <c r="Q235" s="2">
        <f t="shared" si="28"/>
        <v>41778.924099999997</v>
      </c>
      <c r="S235">
        <f t="shared" ca="1" si="25"/>
        <v>1.8749600824259881E-3</v>
      </c>
    </row>
    <row r="236" spans="1:19">
      <c r="A236" s="50" t="s">
        <v>136</v>
      </c>
      <c r="B236" s="49" t="s">
        <v>83</v>
      </c>
      <c r="C236" s="50">
        <v>56812.438099999999</v>
      </c>
      <c r="D236" s="50">
        <v>1.1999999999999999E-3</v>
      </c>
      <c r="E236" s="30">
        <f t="shared" si="26"/>
        <v>9406.0134212842931</v>
      </c>
      <c r="F236">
        <f t="shared" si="27"/>
        <v>9406</v>
      </c>
      <c r="G236">
        <f t="shared" si="30"/>
        <v>7.9034599984879605E-3</v>
      </c>
      <c r="O236">
        <f t="shared" ca="1" si="29"/>
        <v>8.3772558752966964E-3</v>
      </c>
      <c r="Q236" s="2">
        <f t="shared" si="28"/>
        <v>41793.938099999999</v>
      </c>
      <c r="S236">
        <f t="shared" ca="1" si="25"/>
        <v>-4.7379587680873581E-4</v>
      </c>
    </row>
    <row r="237" spans="1:19">
      <c r="A237" s="50" t="s">
        <v>136</v>
      </c>
      <c r="B237" s="49" t="s">
        <v>83</v>
      </c>
      <c r="C237" s="50">
        <v>56855.426700000004</v>
      </c>
      <c r="D237" s="50">
        <v>5.9999999999999995E-4</v>
      </c>
      <c r="E237" s="30">
        <f t="shared" si="26"/>
        <v>9479.0146412883605</v>
      </c>
      <c r="F237">
        <f t="shared" si="27"/>
        <v>9479</v>
      </c>
      <c r="G237">
        <f t="shared" si="30"/>
        <v>8.6218900032690726E-3</v>
      </c>
      <c r="O237">
        <f t="shared" ca="1" si="29"/>
        <v>8.4744774511655747E-3</v>
      </c>
      <c r="Q237" s="2">
        <f t="shared" si="28"/>
        <v>41836.926700000004</v>
      </c>
      <c r="S237">
        <f t="shared" ca="1" si="25"/>
        <v>1.4741255210349788E-4</v>
      </c>
    </row>
    <row r="238" spans="1:19">
      <c r="A238" s="70" t="s">
        <v>860</v>
      </c>
      <c r="B238" s="71" t="s">
        <v>83</v>
      </c>
      <c r="C238" s="72">
        <v>57096.866900000001</v>
      </c>
      <c r="D238" s="72" t="s">
        <v>147</v>
      </c>
      <c r="E238" s="30">
        <f t="shared" si="26"/>
        <v>9889.017040948358</v>
      </c>
      <c r="F238">
        <f t="shared" si="27"/>
        <v>9889</v>
      </c>
      <c r="G238">
        <f t="shared" si="30"/>
        <v>1.0034989994892385E-2</v>
      </c>
      <c r="O238">
        <f t="shared" ca="1" si="29"/>
        <v>9.0205164389222936E-3</v>
      </c>
      <c r="Q238" s="2">
        <f t="shared" si="28"/>
        <v>42078.366900000001</v>
      </c>
      <c r="S238">
        <f t="shared" ca="1" si="25"/>
        <v>1.0144735559700913E-3</v>
      </c>
    </row>
    <row r="239" spans="1:19">
      <c r="A239" s="105" t="s">
        <v>1</v>
      </c>
      <c r="B239" s="106" t="s">
        <v>83</v>
      </c>
      <c r="C239" s="107">
        <v>57131.610200000003</v>
      </c>
      <c r="D239" s="107">
        <v>5.9999999999999995E-4</v>
      </c>
      <c r="E239" s="30">
        <f t="shared" si="26"/>
        <v>9948.0164800314433</v>
      </c>
      <c r="F239">
        <f t="shared" si="27"/>
        <v>9948</v>
      </c>
      <c r="G239">
        <f t="shared" si="30"/>
        <v>9.7046800001407973E-3</v>
      </c>
      <c r="O239">
        <f t="shared" ca="1" si="29"/>
        <v>9.0990927810628945E-3</v>
      </c>
      <c r="Q239" s="2">
        <f t="shared" si="28"/>
        <v>42113.110200000003</v>
      </c>
      <c r="S239">
        <f t="shared" ca="1" si="25"/>
        <v>6.0558721907790283E-4</v>
      </c>
    </row>
    <row r="240" spans="1:19">
      <c r="A240" s="105" t="s">
        <v>1</v>
      </c>
      <c r="B240" s="106" t="s">
        <v>83</v>
      </c>
      <c r="C240" s="107">
        <v>57514.3799</v>
      </c>
      <c r="D240" s="107">
        <v>1.1000000000000001E-3</v>
      </c>
      <c r="E240" s="30">
        <f t="shared" si="26"/>
        <v>10598.017993934838</v>
      </c>
      <c r="F240">
        <f t="shared" si="27"/>
        <v>10598</v>
      </c>
      <c r="G240">
        <f t="shared" si="30"/>
        <v>1.0596179999993183E-2</v>
      </c>
      <c r="O240">
        <f t="shared" ca="1" si="29"/>
        <v>9.9647643470186682E-3</v>
      </c>
      <c r="Q240" s="2">
        <f t="shared" si="28"/>
        <v>42495.8799</v>
      </c>
      <c r="S240">
        <f t="shared" ca="1" si="25"/>
        <v>6.3141565297451449E-4</v>
      </c>
    </row>
    <row r="241" spans="1:19">
      <c r="A241" s="105" t="s">
        <v>1</v>
      </c>
      <c r="B241" s="106" t="s">
        <v>83</v>
      </c>
      <c r="C241" s="107">
        <v>57515.556900000003</v>
      </c>
      <c r="D241" s="107">
        <v>1.6000000000000001E-3</v>
      </c>
      <c r="E241" s="30">
        <f t="shared" si="26"/>
        <v>10600.016720014426</v>
      </c>
      <c r="F241">
        <f t="shared" si="27"/>
        <v>10600</v>
      </c>
      <c r="G241">
        <f t="shared" si="30"/>
        <v>9.846000000834465E-3</v>
      </c>
      <c r="O241">
        <f t="shared" ca="1" si="29"/>
        <v>9.9674279518369956E-3</v>
      </c>
      <c r="Q241" s="2">
        <f t="shared" si="28"/>
        <v>42497.056900000003</v>
      </c>
      <c r="S241">
        <f t="shared" ca="1" si="25"/>
        <v>-1.2142795100253054E-4</v>
      </c>
    </row>
    <row r="242" spans="1:19">
      <c r="A242" s="105" t="s">
        <v>1</v>
      </c>
      <c r="B242" s="106" t="s">
        <v>83</v>
      </c>
      <c r="C242" s="107">
        <v>57132.493499999997</v>
      </c>
      <c r="D242" s="107">
        <v>2.3E-3</v>
      </c>
      <c r="E242" s="30">
        <f t="shared" si="26"/>
        <v>9949.51645857527</v>
      </c>
      <c r="F242">
        <f t="shared" si="27"/>
        <v>9949.5</v>
      </c>
      <c r="G242">
        <f t="shared" si="30"/>
        <v>9.692044994153548E-3</v>
      </c>
      <c r="O242">
        <f t="shared" ca="1" si="29"/>
        <v>9.1010904846766383E-3</v>
      </c>
      <c r="Q242" s="2">
        <f t="shared" si="28"/>
        <v>42113.993499999997</v>
      </c>
      <c r="S242">
        <f t="shared" ca="1" si="25"/>
        <v>5.9095450947690975E-4</v>
      </c>
    </row>
    <row r="243" spans="1:19">
      <c r="A243" s="105" t="s">
        <v>861</v>
      </c>
      <c r="B243" s="106" t="s">
        <v>83</v>
      </c>
      <c r="C243" s="107">
        <v>57091.566870000002</v>
      </c>
      <c r="D243" s="107">
        <v>5.0000000000000002E-5</v>
      </c>
      <c r="E243" s="30">
        <f t="shared" si="26"/>
        <v>9880.0167791101503</v>
      </c>
      <c r="F243">
        <f t="shared" si="27"/>
        <v>9880</v>
      </c>
      <c r="G243">
        <f t="shared" si="30"/>
        <v>9.8807999966084026E-3</v>
      </c>
      <c r="O243">
        <f t="shared" ca="1" si="29"/>
        <v>9.008530217239831E-3</v>
      </c>
      <c r="Q243" s="2">
        <f t="shared" si="28"/>
        <v>42073.066870000002</v>
      </c>
      <c r="S243">
        <f t="shared" ca="1" si="25"/>
        <v>8.7226977936857159E-4</v>
      </c>
    </row>
    <row r="244" spans="1:19">
      <c r="A244" s="108" t="s">
        <v>862</v>
      </c>
      <c r="B244" s="109" t="s">
        <v>83</v>
      </c>
      <c r="C244" s="110">
        <v>57117.47724</v>
      </c>
      <c r="D244" s="110">
        <v>2.0000000000000001E-4</v>
      </c>
      <c r="E244" s="30">
        <f t="shared" si="26"/>
        <v>9924.0165516255693</v>
      </c>
      <c r="F244">
        <f t="shared" si="27"/>
        <v>9924</v>
      </c>
      <c r="G244">
        <f t="shared" si="30"/>
        <v>9.7468399981153198E-3</v>
      </c>
      <c r="O244">
        <f t="shared" ca="1" si="29"/>
        <v>9.0671295232429908E-3</v>
      </c>
      <c r="Q244" s="2">
        <f t="shared" si="28"/>
        <v>42098.97724</v>
      </c>
      <c r="S244">
        <f t="shared" ca="1" si="25"/>
        <v>6.79710474872329E-4</v>
      </c>
    </row>
    <row r="245" spans="1:19">
      <c r="A245" s="108" t="s">
        <v>862</v>
      </c>
      <c r="B245" s="109" t="s">
        <v>83</v>
      </c>
      <c r="C245" s="110">
        <v>57117.47724</v>
      </c>
      <c r="D245" s="110">
        <v>1E-4</v>
      </c>
      <c r="E245" s="30">
        <f t="shared" si="26"/>
        <v>9924.0165516255693</v>
      </c>
      <c r="F245">
        <f t="shared" si="27"/>
        <v>9924</v>
      </c>
      <c r="G245">
        <f t="shared" si="30"/>
        <v>9.7468399981153198E-3</v>
      </c>
      <c r="O245">
        <f t="shared" ca="1" si="29"/>
        <v>9.0671295232429908E-3</v>
      </c>
      <c r="Q245" s="2">
        <f t="shared" si="28"/>
        <v>42098.97724</v>
      </c>
      <c r="S245">
        <f t="shared" ca="1" si="25"/>
        <v>6.79710474872329E-4</v>
      </c>
    </row>
    <row r="246" spans="1:19">
      <c r="A246" s="108" t="s">
        <v>862</v>
      </c>
      <c r="B246" s="109" t="s">
        <v>83</v>
      </c>
      <c r="C246" s="110">
        <v>57117.477279999999</v>
      </c>
      <c r="D246" s="110">
        <v>1E-4</v>
      </c>
      <c r="E246" s="30">
        <f t="shared" si="26"/>
        <v>9924.0166195516886</v>
      </c>
      <c r="F246">
        <f t="shared" si="27"/>
        <v>9924</v>
      </c>
      <c r="G246">
        <f t="shared" si="30"/>
        <v>9.7868399971048348E-3</v>
      </c>
      <c r="O246">
        <f t="shared" ca="1" si="29"/>
        <v>9.0671295232429908E-3</v>
      </c>
      <c r="Q246" s="2">
        <f t="shared" si="28"/>
        <v>42098.977279999999</v>
      </c>
      <c r="S246">
        <f t="shared" ca="1" si="25"/>
        <v>7.19710473861844E-4</v>
      </c>
    </row>
    <row r="247" spans="1:19">
      <c r="A247" s="108" t="s">
        <v>862</v>
      </c>
      <c r="B247" s="109" t="s">
        <v>83</v>
      </c>
      <c r="C247" s="110">
        <v>57524.390270000004</v>
      </c>
      <c r="D247" s="110">
        <v>1E-4</v>
      </c>
      <c r="E247" s="30">
        <f t="shared" si="26"/>
        <v>10615.017133769405</v>
      </c>
      <c r="F247">
        <f t="shared" si="27"/>
        <v>10615</v>
      </c>
      <c r="G247">
        <f t="shared" si="30"/>
        <v>1.0089650000736583E-2</v>
      </c>
      <c r="O247">
        <f t="shared" ca="1" si="29"/>
        <v>9.9874049879744367E-3</v>
      </c>
      <c r="Q247" s="2">
        <f t="shared" si="28"/>
        <v>42505.890270000004</v>
      </c>
      <c r="S247">
        <f t="shared" ca="1" si="25"/>
        <v>1.0224501276214631E-4</v>
      </c>
    </row>
    <row r="248" spans="1:19">
      <c r="A248" s="111" t="s">
        <v>0</v>
      </c>
      <c r="B248" s="75" t="s">
        <v>83</v>
      </c>
      <c r="C248" s="75">
        <v>57853.5726</v>
      </c>
      <c r="D248" s="75">
        <v>1.1999999999999999E-3</v>
      </c>
      <c r="E248" s="30">
        <f>+(C248-C$7)/C$8</f>
        <v>11174.019094609685</v>
      </c>
      <c r="F248">
        <f t="shared" si="27"/>
        <v>11174</v>
      </c>
      <c r="G248">
        <f>+C248-(C$7+F248*C$8)</f>
        <v>1.124433999939356E-2</v>
      </c>
      <c r="O248">
        <f ca="1">+C$11+C$12*F248</f>
        <v>1.0731882534696403E-2</v>
      </c>
      <c r="Q248" s="2">
        <f>+C248-15018.5</f>
        <v>42835.0726</v>
      </c>
      <c r="S248">
        <f ca="1">G248-O248</f>
        <v>5.1245746469715664E-4</v>
      </c>
    </row>
    <row r="249" spans="1:19">
      <c r="A249" s="111" t="s">
        <v>0</v>
      </c>
      <c r="B249" s="75" t="s">
        <v>83</v>
      </c>
      <c r="C249" s="75">
        <v>57874.4784</v>
      </c>
      <c r="D249" s="75">
        <v>5.9999999999999995E-4</v>
      </c>
      <c r="E249" s="30">
        <f>+(C249-C$7)/C$8</f>
        <v>11209.520341571922</v>
      </c>
      <c r="F249">
        <f t="shared" si="27"/>
        <v>11209.5</v>
      </c>
      <c r="G249">
        <f>+C249-(C$7+F249*C$8)</f>
        <v>1.1978644994087517E-2</v>
      </c>
      <c r="O249">
        <f ca="1">+C$11+C$12*F249</f>
        <v>1.0779161520221677E-2</v>
      </c>
      <c r="Q249" s="2">
        <f>+C249-15018.5</f>
        <v>42855.9784</v>
      </c>
      <c r="S249">
        <f ca="1">G249-O249</f>
        <v>1.1994834738658401E-3</v>
      </c>
    </row>
    <row r="250" spans="1:19">
      <c r="A250" s="101" t="s">
        <v>1047</v>
      </c>
      <c r="B250" s="102" t="s">
        <v>83</v>
      </c>
      <c r="C250" s="103">
        <v>57881.837099999997</v>
      </c>
      <c r="D250" s="103">
        <v>1E-4</v>
      </c>
      <c r="E250" s="30">
        <f t="shared" ref="E250:E257" si="31">+(C250-C$7)/C$8</f>
        <v>11222.016540044162</v>
      </c>
      <c r="F250">
        <f t="shared" ref="F250:F257" si="32">ROUND(2*E250,0)/2</f>
        <v>11222</v>
      </c>
      <c r="G250">
        <f t="shared" ref="G250:G257" si="33">+C250-(C$7+F250*C$8)</f>
        <v>9.7400199956609868E-3</v>
      </c>
      <c r="O250">
        <f t="shared" ref="O250:O257" ca="1" si="34">+C$11+C$12*F250</f>
        <v>1.0795809050336214E-2</v>
      </c>
      <c r="Q250" s="2">
        <f t="shared" ref="Q250:Q257" si="35">+C250-15018.5</f>
        <v>42863.337099999997</v>
      </c>
      <c r="S250">
        <f t="shared" ref="S250:S257" ca="1" si="36">G250-O250</f>
        <v>-1.0557890546752276E-3</v>
      </c>
    </row>
    <row r="251" spans="1:19">
      <c r="A251" s="101" t="s">
        <v>1048</v>
      </c>
      <c r="B251" s="104" t="s">
        <v>83</v>
      </c>
      <c r="C251" s="101">
        <v>57940.725100000003</v>
      </c>
      <c r="D251" s="101">
        <v>5.0000000000000001E-4</v>
      </c>
      <c r="E251" s="30">
        <f t="shared" si="31"/>
        <v>11322.017373837294</v>
      </c>
      <c r="F251">
        <f t="shared" si="32"/>
        <v>11322</v>
      </c>
      <c r="G251">
        <f t="shared" si="33"/>
        <v>1.0231020001810975E-2</v>
      </c>
      <c r="O251">
        <f t="shared" ca="1" si="34"/>
        <v>1.0928989291252487E-2</v>
      </c>
      <c r="Q251" s="2">
        <f t="shared" si="35"/>
        <v>42922.225100000003</v>
      </c>
      <c r="S251">
        <f t="shared" ca="1" si="36"/>
        <v>-6.979692894415121E-4</v>
      </c>
    </row>
    <row r="252" spans="1:19">
      <c r="A252" s="113" t="s">
        <v>1050</v>
      </c>
      <c r="B252" s="114" t="s">
        <v>83</v>
      </c>
      <c r="C252" s="115">
        <v>58238.697899999999</v>
      </c>
      <c r="D252" s="115">
        <v>1E-4</v>
      </c>
      <c r="E252" s="30">
        <f t="shared" si="31"/>
        <v>11828.020777717047</v>
      </c>
      <c r="F252">
        <f t="shared" si="32"/>
        <v>11828</v>
      </c>
      <c r="G252">
        <f t="shared" si="33"/>
        <v>1.2235479996888898E-2</v>
      </c>
      <c r="O252">
        <f t="shared" ca="1" si="34"/>
        <v>1.1602881310288825E-2</v>
      </c>
      <c r="Q252" s="2">
        <f t="shared" si="35"/>
        <v>43220.197899999999</v>
      </c>
      <c r="S252">
        <f t="shared" ca="1" si="36"/>
        <v>6.3259868660007351E-4</v>
      </c>
    </row>
    <row r="253" spans="1:19">
      <c r="A253" s="113" t="s">
        <v>1051</v>
      </c>
      <c r="B253" s="114" t="s">
        <v>83</v>
      </c>
      <c r="C253" s="115">
        <v>58593.789400000001</v>
      </c>
      <c r="D253" s="115">
        <v>1E-4</v>
      </c>
      <c r="E253" s="30">
        <f t="shared" si="31"/>
        <v>12431.020473289163</v>
      </c>
      <c r="F253">
        <f t="shared" si="32"/>
        <v>12431</v>
      </c>
      <c r="G253">
        <f t="shared" si="33"/>
        <v>1.2056209998263512E-2</v>
      </c>
      <c r="O253">
        <f t="shared" ca="1" si="34"/>
        <v>1.2405958163013951E-2</v>
      </c>
      <c r="Q253" s="2">
        <f t="shared" si="35"/>
        <v>43575.289400000001</v>
      </c>
      <c r="S253">
        <f t="shared" ca="1" si="36"/>
        <v>-3.4974816475043941E-4</v>
      </c>
    </row>
    <row r="254" spans="1:19">
      <c r="A254" s="116" t="s">
        <v>1052</v>
      </c>
      <c r="B254" s="117" t="s">
        <v>83</v>
      </c>
      <c r="C254" s="111">
        <v>58970.669300000001</v>
      </c>
      <c r="D254" s="111">
        <v>1E-4</v>
      </c>
      <c r="E254" s="30">
        <f t="shared" si="31"/>
        <v>13071.02020566025</v>
      </c>
      <c r="F254">
        <f t="shared" si="32"/>
        <v>13071</v>
      </c>
      <c r="G254">
        <f t="shared" si="33"/>
        <v>1.1898609998752363E-2</v>
      </c>
      <c r="O254">
        <f t="shared" ca="1" si="34"/>
        <v>1.3258311704878099E-2</v>
      </c>
      <c r="Q254" s="2">
        <f t="shared" si="35"/>
        <v>43952.169300000001</v>
      </c>
      <c r="S254">
        <f t="shared" ca="1" si="36"/>
        <v>-1.3597017061257356E-3</v>
      </c>
    </row>
    <row r="255" spans="1:19">
      <c r="A255" s="48" t="s">
        <v>1049</v>
      </c>
      <c r="B255" s="33"/>
      <c r="C255" s="34">
        <v>58982.741699999999</v>
      </c>
      <c r="D255" s="34">
        <v>2.0000000000000001E-4</v>
      </c>
      <c r="E255" s="30">
        <f t="shared" si="31"/>
        <v>13091.520987922915</v>
      </c>
      <c r="F255">
        <f t="shared" si="32"/>
        <v>13091.5</v>
      </c>
      <c r="G255">
        <f t="shared" si="33"/>
        <v>1.2359264997940045E-2</v>
      </c>
      <c r="O255">
        <f t="shared" ca="1" si="34"/>
        <v>1.3285613654265935E-2</v>
      </c>
      <c r="Q255" s="2">
        <f t="shared" si="35"/>
        <v>43964.241699999999</v>
      </c>
      <c r="S255">
        <f t="shared" ca="1" si="36"/>
        <v>-9.2634865632588992E-4</v>
      </c>
    </row>
    <row r="256" spans="1:19">
      <c r="A256" s="118" t="s">
        <v>1054</v>
      </c>
      <c r="B256" s="114" t="s">
        <v>83</v>
      </c>
      <c r="C256" s="115">
        <v>59371.694499999998</v>
      </c>
      <c r="D256" s="115">
        <v>1E-4</v>
      </c>
      <c r="E256" s="30">
        <f t="shared" si="31"/>
        <v>13752.02235163317</v>
      </c>
      <c r="F256">
        <f t="shared" si="32"/>
        <v>13752</v>
      </c>
      <c r="G256">
        <f t="shared" si="33"/>
        <v>1.3162319992261473E-2</v>
      </c>
      <c r="O256">
        <f t="shared" ca="1" si="34"/>
        <v>1.4165269145517918E-2</v>
      </c>
      <c r="Q256" s="2">
        <f t="shared" si="35"/>
        <v>44353.194499999998</v>
      </c>
      <c r="S256">
        <f t="shared" ca="1" si="36"/>
        <v>-1.0029491532564452E-3</v>
      </c>
    </row>
    <row r="257" spans="1:19">
      <c r="A257" s="118" t="s">
        <v>1054</v>
      </c>
      <c r="B257" s="114" t="s">
        <v>83</v>
      </c>
      <c r="C257" s="115">
        <v>59376.405400000003</v>
      </c>
      <c r="D257" s="115">
        <v>1E-4</v>
      </c>
      <c r="E257" s="30">
        <f t="shared" si="31"/>
        <v>13760.02218059521</v>
      </c>
      <c r="F257">
        <f t="shared" si="32"/>
        <v>13760</v>
      </c>
      <c r="G257">
        <f t="shared" si="33"/>
        <v>1.3061600002401974E-2</v>
      </c>
      <c r="O257">
        <f t="shared" ca="1" si="34"/>
        <v>1.4175923564791221E-2</v>
      </c>
      <c r="Q257" s="2">
        <f t="shared" si="35"/>
        <v>44357.905400000003</v>
      </c>
      <c r="S257">
        <f t="shared" ca="1" si="36"/>
        <v>-1.1143235623892467E-3</v>
      </c>
    </row>
    <row r="258" spans="1:19">
      <c r="A258" s="32"/>
      <c r="B258" s="33"/>
      <c r="C258" s="34"/>
      <c r="D258" s="34"/>
    </row>
    <row r="259" spans="1:19">
      <c r="A259" s="32"/>
      <c r="B259" s="33"/>
      <c r="C259" s="34"/>
      <c r="D259" s="34"/>
    </row>
    <row r="260" spans="1:19">
      <c r="A260" s="32"/>
      <c r="B260" s="33"/>
      <c r="C260" s="34"/>
      <c r="D260" s="34"/>
    </row>
    <row r="261" spans="1:19">
      <c r="A261" s="32"/>
      <c r="B261" s="33"/>
      <c r="C261" s="34"/>
      <c r="D261" s="34"/>
    </row>
    <row r="262" spans="1:19">
      <c r="A262" s="32"/>
      <c r="B262" s="33"/>
      <c r="C262" s="34"/>
      <c r="D262" s="34"/>
    </row>
    <row r="263" spans="1:19">
      <c r="A263" s="32"/>
      <c r="B263" s="33"/>
      <c r="C263" s="34"/>
      <c r="D263" s="34"/>
    </row>
    <row r="264" spans="1:19">
      <c r="A264" s="32"/>
      <c r="B264" s="33"/>
      <c r="C264" s="34"/>
      <c r="D264" s="34"/>
    </row>
    <row r="265" spans="1:19">
      <c r="A265" s="32"/>
      <c r="B265" s="33"/>
      <c r="C265" s="34"/>
      <c r="D265" s="34"/>
    </row>
    <row r="266" spans="1:19">
      <c r="A266" s="32"/>
      <c r="B266" s="33"/>
      <c r="C266" s="34"/>
      <c r="D266" s="34"/>
    </row>
    <row r="267" spans="1:19">
      <c r="A267" s="32"/>
      <c r="B267" s="33"/>
      <c r="C267" s="34"/>
      <c r="D267" s="34"/>
    </row>
    <row r="268" spans="1:19">
      <c r="A268" s="32"/>
      <c r="B268" s="33"/>
      <c r="C268" s="34"/>
      <c r="D268" s="34"/>
    </row>
    <row r="269" spans="1:19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A274" s="32"/>
      <c r="B274" s="33"/>
      <c r="C274" s="34"/>
      <c r="D274" s="34"/>
    </row>
    <row r="275" spans="1:4">
      <c r="A275" s="32"/>
      <c r="B275" s="33"/>
      <c r="C275" s="34"/>
      <c r="D275" s="34"/>
    </row>
    <row r="276" spans="1:4">
      <c r="A276" s="32"/>
      <c r="B276" s="33"/>
      <c r="C276" s="34"/>
      <c r="D276" s="34"/>
    </row>
    <row r="277" spans="1:4">
      <c r="A277" s="32"/>
      <c r="B277" s="33"/>
      <c r="C277" s="34"/>
      <c r="D277" s="34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B436" s="5"/>
      <c r="C436" s="13"/>
      <c r="D436" s="13"/>
    </row>
    <row r="437" spans="2:4">
      <c r="B437" s="5"/>
      <c r="C437" s="13"/>
      <c r="D437" s="13"/>
    </row>
    <row r="438" spans="2:4">
      <c r="B438" s="5"/>
      <c r="C438" s="13"/>
      <c r="D438" s="13"/>
    </row>
    <row r="439" spans="2:4">
      <c r="B439" s="5"/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</sheetData>
  <sheetProtection sheet="1"/>
  <protectedRanges>
    <protectedRange sqref="A251:D255" name="Range1"/>
  </protectedRanges>
  <phoneticPr fontId="8" type="noConversion"/>
  <hyperlinks>
    <hyperlink ref="H1491" r:id="rId1" display="http://vsolj.cetus-net.org/bulletin.html"/>
    <hyperlink ref="H65012" r:id="rId2" display="http://vsolj.cetus-net.org/bulletin.html"/>
    <hyperlink ref="H65005" r:id="rId3" display="https://www.aavso.org/ejaavso"/>
    <hyperlink ref="AP1156" r:id="rId4" display="http://cdsbib.u-strasbg.fr/cgi-bin/cdsbib?1990RMxAA..21..381G"/>
    <hyperlink ref="AP1160" r:id="rId5" display="http://cdsbib.u-strasbg.fr/cgi-bin/cdsbib?1990RMxAA..21..381G"/>
    <hyperlink ref="AP1159" r:id="rId6" display="http://cdsbib.u-strasbg.fr/cgi-bin/cdsbib?1990RMxAA..21..381G"/>
    <hyperlink ref="AP1140" r:id="rId7" display="http://cdsbib.u-strasbg.fr/cgi-bin/cdsbib?1990RMxAA..21..381G"/>
    <hyperlink ref="I65012" r:id="rId8" display="http://vsolj.cetus-net.org/bulletin.html"/>
    <hyperlink ref="AQ1296" r:id="rId9" display="http://cdsbib.u-strasbg.fr/cgi-bin/cdsbib?1990RMxAA..21..381G"/>
    <hyperlink ref="AQ56062" r:id="rId10" display="http://cdsbib.u-strasbg.fr/cgi-bin/cdsbib?1990RMxAA..21..381G"/>
    <hyperlink ref="AQ1297" r:id="rId11" display="http://cdsbib.u-strasbg.fr/cgi-bin/cdsbib?1990RMxAA..21..381G"/>
    <hyperlink ref="H65009" r:id="rId12" display="https://www.aavso.org/ejaavso"/>
    <hyperlink ref="H2182" r:id="rId13" display="http://vsolj.cetus-net.org/bulletin.html"/>
    <hyperlink ref="AP3426" r:id="rId14" display="http://cdsbib.u-strasbg.fr/cgi-bin/cdsbib?1990RMxAA..21..381G"/>
    <hyperlink ref="AP3429" r:id="rId15" display="http://cdsbib.u-strasbg.fr/cgi-bin/cdsbib?1990RMxAA..21..381G"/>
    <hyperlink ref="AP3427" r:id="rId16" display="http://cdsbib.u-strasbg.fr/cgi-bin/cdsbib?1990RMxAA..21..381G"/>
    <hyperlink ref="AP3411" r:id="rId17" display="http://cdsbib.u-strasbg.fr/cgi-bin/cdsbib?1990RMxAA..21..381G"/>
    <hyperlink ref="I2182" r:id="rId18" display="http://vsolj.cetus-net.org/bulletin.html"/>
    <hyperlink ref="AQ3640" r:id="rId19" display="http://cdsbib.u-strasbg.fr/cgi-bin/cdsbib?1990RMxAA..21..381G"/>
    <hyperlink ref="AQ341" r:id="rId20" display="http://cdsbib.u-strasbg.fr/cgi-bin/cdsbib?1990RMxAA..21..381G"/>
    <hyperlink ref="AQ364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77" workbookViewId="0">
      <selection activeCell="A176" sqref="A176:D222"/>
    </sheetView>
  </sheetViews>
  <sheetFormatPr defaultRowHeight="12.75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6" t="s">
        <v>137</v>
      </c>
      <c r="I1" s="57" t="s">
        <v>138</v>
      </c>
      <c r="J1" s="58" t="s">
        <v>139</v>
      </c>
    </row>
    <row r="2" spans="1:16">
      <c r="I2" s="59" t="s">
        <v>140</v>
      </c>
      <c r="J2" s="60" t="s">
        <v>141</v>
      </c>
    </row>
    <row r="3" spans="1:16">
      <c r="A3" s="61" t="s">
        <v>142</v>
      </c>
      <c r="I3" s="59" t="s">
        <v>143</v>
      </c>
      <c r="J3" s="60" t="s">
        <v>144</v>
      </c>
    </row>
    <row r="4" spans="1:16">
      <c r="I4" s="59" t="s">
        <v>145</v>
      </c>
      <c r="J4" s="60" t="s">
        <v>144</v>
      </c>
    </row>
    <row r="5" spans="1:16" ht="13.5" thickBot="1">
      <c r="I5" s="62" t="s">
        <v>146</v>
      </c>
      <c r="J5" s="63" t="s">
        <v>147</v>
      </c>
    </row>
    <row r="10" spans="1:16" ht="13.5" thickBot="1"/>
    <row r="11" spans="1:16" ht="12.75" customHeight="1" thickBot="1">
      <c r="A11" s="13" t="str">
        <f t="shared" ref="A11:A74" si="0">P11</f>
        <v> BBS 16 </v>
      </c>
      <c r="B11" s="5" t="str">
        <f t="shared" ref="B11:B74" si="1">IF(H11=INT(H11),"I","II")</f>
        <v>II</v>
      </c>
      <c r="C11" s="13">
        <f t="shared" ref="C11:C74" si="2">1*G11</f>
        <v>42200.383999999998</v>
      </c>
      <c r="D11" s="12" t="str">
        <f t="shared" ref="D11:D74" si="3">VLOOKUP(F11,I$1:J$5,2,FALSE)</f>
        <v>vis</v>
      </c>
      <c r="E11" s="64">
        <f>VLOOKUP(C11,'Active 1'!C$21:E$958,3,FALSE)</f>
        <v>7305.5037801257276</v>
      </c>
      <c r="F11" s="5" t="s">
        <v>146</v>
      </c>
      <c r="G11" s="12" t="str">
        <f t="shared" ref="G11:G74" si="4">MID(I11,3,LEN(I11)-3)</f>
        <v>42200.384</v>
      </c>
      <c r="H11" s="13">
        <f t="shared" ref="H11:H74" si="5">1*K11</f>
        <v>7305.5</v>
      </c>
      <c r="I11" s="65" t="s">
        <v>193</v>
      </c>
      <c r="J11" s="66" t="s">
        <v>194</v>
      </c>
      <c r="K11" s="65">
        <v>7305.5</v>
      </c>
      <c r="L11" s="65" t="s">
        <v>190</v>
      </c>
      <c r="M11" s="66" t="s">
        <v>185</v>
      </c>
      <c r="N11" s="66"/>
      <c r="O11" s="67" t="s">
        <v>195</v>
      </c>
      <c r="P11" s="67" t="s">
        <v>196</v>
      </c>
    </row>
    <row r="12" spans="1:16" ht="12.75" customHeight="1" thickBot="1">
      <c r="A12" s="13" t="str">
        <f t="shared" si="0"/>
        <v> BBS 16 </v>
      </c>
      <c r="B12" s="5" t="str">
        <f t="shared" si="1"/>
        <v>II</v>
      </c>
      <c r="C12" s="13">
        <f t="shared" si="2"/>
        <v>42201.552000000003</v>
      </c>
      <c r="D12" s="12" t="str">
        <f t="shared" si="3"/>
        <v>vis</v>
      </c>
      <c r="E12" s="64">
        <f>VLOOKUP(C12,'Active 1'!C$21:E$958,3,FALSE)</f>
        <v>7307.4872289584546</v>
      </c>
      <c r="F12" s="5" t="s">
        <v>146</v>
      </c>
      <c r="G12" s="12" t="str">
        <f t="shared" si="4"/>
        <v>42201.552</v>
      </c>
      <c r="H12" s="13">
        <f t="shared" si="5"/>
        <v>7307.5</v>
      </c>
      <c r="I12" s="65" t="s">
        <v>197</v>
      </c>
      <c r="J12" s="66" t="s">
        <v>198</v>
      </c>
      <c r="K12" s="65">
        <v>7307.5</v>
      </c>
      <c r="L12" s="65" t="s">
        <v>199</v>
      </c>
      <c r="M12" s="66" t="s">
        <v>185</v>
      </c>
      <c r="N12" s="66"/>
      <c r="O12" s="67" t="s">
        <v>195</v>
      </c>
      <c r="P12" s="67" t="s">
        <v>196</v>
      </c>
    </row>
    <row r="13" spans="1:16" ht="12.75" customHeight="1" thickBot="1">
      <c r="A13" s="13" t="str">
        <f t="shared" si="0"/>
        <v> BBS 16 </v>
      </c>
      <c r="B13" s="5" t="str">
        <f t="shared" si="1"/>
        <v>I</v>
      </c>
      <c r="C13" s="13">
        <f t="shared" si="2"/>
        <v>42202.438999999998</v>
      </c>
      <c r="D13" s="12" t="str">
        <f t="shared" si="3"/>
        <v>vis</v>
      </c>
      <c r="E13" s="64">
        <f>VLOOKUP(C13,'Active 1'!C$21:E$958,3,FALSE)</f>
        <v>7308.9934953237034</v>
      </c>
      <c r="F13" s="5" t="s">
        <v>146</v>
      </c>
      <c r="G13" s="12" t="str">
        <f t="shared" si="4"/>
        <v>42202.439</v>
      </c>
      <c r="H13" s="13">
        <f t="shared" si="5"/>
        <v>7309</v>
      </c>
      <c r="I13" s="65" t="s">
        <v>200</v>
      </c>
      <c r="J13" s="66" t="s">
        <v>201</v>
      </c>
      <c r="K13" s="65">
        <v>7309</v>
      </c>
      <c r="L13" s="65" t="s">
        <v>165</v>
      </c>
      <c r="M13" s="66" t="s">
        <v>185</v>
      </c>
      <c r="N13" s="66"/>
      <c r="O13" s="67" t="s">
        <v>195</v>
      </c>
      <c r="P13" s="67" t="s">
        <v>196</v>
      </c>
    </row>
    <row r="14" spans="1:16" ht="12.75" customHeight="1" thickBot="1">
      <c r="A14" s="13" t="str">
        <f t="shared" si="0"/>
        <v> BBS 16 </v>
      </c>
      <c r="B14" s="5" t="str">
        <f t="shared" si="1"/>
        <v>I</v>
      </c>
      <c r="C14" s="13">
        <f t="shared" si="2"/>
        <v>42212.457999999999</v>
      </c>
      <c r="D14" s="12" t="str">
        <f t="shared" si="3"/>
        <v>vis</v>
      </c>
      <c r="E14" s="64">
        <f>VLOOKUP(C14,'Active 1'!C$21:E$958,3,FALSE)</f>
        <v>7326.0073428022961</v>
      </c>
      <c r="F14" s="5" t="s">
        <v>146</v>
      </c>
      <c r="G14" s="12" t="str">
        <f t="shared" si="4"/>
        <v>42212.458</v>
      </c>
      <c r="H14" s="13">
        <f t="shared" si="5"/>
        <v>7326</v>
      </c>
      <c r="I14" s="65" t="s">
        <v>202</v>
      </c>
      <c r="J14" s="66" t="s">
        <v>203</v>
      </c>
      <c r="K14" s="65">
        <v>7326</v>
      </c>
      <c r="L14" s="65" t="s">
        <v>161</v>
      </c>
      <c r="M14" s="66" t="s">
        <v>185</v>
      </c>
      <c r="N14" s="66"/>
      <c r="O14" s="67" t="s">
        <v>195</v>
      </c>
      <c r="P14" s="67" t="s">
        <v>196</v>
      </c>
    </row>
    <row r="15" spans="1:16" ht="12.75" customHeight="1" thickBot="1">
      <c r="A15" s="13" t="str">
        <f t="shared" si="0"/>
        <v> BBS 16 </v>
      </c>
      <c r="B15" s="5" t="str">
        <f t="shared" si="1"/>
        <v>II</v>
      </c>
      <c r="C15" s="13">
        <f t="shared" si="2"/>
        <v>42214.512999999999</v>
      </c>
      <c r="D15" s="12" t="str">
        <f t="shared" si="3"/>
        <v>vis</v>
      </c>
      <c r="E15" s="64">
        <f>VLOOKUP(C15,'Active 1'!C$21:E$958,3,FALSE)</f>
        <v>7329.497058000271</v>
      </c>
      <c r="F15" s="5" t="s">
        <v>146</v>
      </c>
      <c r="G15" s="12" t="str">
        <f t="shared" si="4"/>
        <v>42214.513</v>
      </c>
      <c r="H15" s="13">
        <f t="shared" si="5"/>
        <v>7329.5</v>
      </c>
      <c r="I15" s="65" t="s">
        <v>204</v>
      </c>
      <c r="J15" s="66" t="s">
        <v>205</v>
      </c>
      <c r="K15" s="65">
        <v>7329.5</v>
      </c>
      <c r="L15" s="65" t="s">
        <v>206</v>
      </c>
      <c r="M15" s="66" t="s">
        <v>185</v>
      </c>
      <c r="N15" s="66"/>
      <c r="O15" s="67" t="s">
        <v>195</v>
      </c>
      <c r="P15" s="67" t="s">
        <v>196</v>
      </c>
    </row>
    <row r="16" spans="1:16" ht="12.75" customHeight="1" thickBot="1">
      <c r="A16" s="13" t="str">
        <f t="shared" si="0"/>
        <v> BBS 16 </v>
      </c>
      <c r="B16" s="5" t="str">
        <f t="shared" si="1"/>
        <v>I</v>
      </c>
      <c r="C16" s="13">
        <f t="shared" si="2"/>
        <v>42215.398000000001</v>
      </c>
      <c r="D16" s="12" t="str">
        <f t="shared" si="3"/>
        <v>vis</v>
      </c>
      <c r="E16" s="64">
        <f>VLOOKUP(C16,'Active 1'!C$21:E$958,3,FALSE)</f>
        <v>7330.9999280490374</v>
      </c>
      <c r="F16" s="5" t="s">
        <v>146</v>
      </c>
      <c r="G16" s="12" t="str">
        <f t="shared" si="4"/>
        <v>42215.398</v>
      </c>
      <c r="H16" s="13">
        <f t="shared" si="5"/>
        <v>7331</v>
      </c>
      <c r="I16" s="65" t="s">
        <v>207</v>
      </c>
      <c r="J16" s="66" t="s">
        <v>208</v>
      </c>
      <c r="K16" s="65">
        <v>7331</v>
      </c>
      <c r="L16" s="65" t="s">
        <v>156</v>
      </c>
      <c r="M16" s="66" t="s">
        <v>185</v>
      </c>
      <c r="N16" s="66"/>
      <c r="O16" s="67" t="s">
        <v>195</v>
      </c>
      <c r="P16" s="67" t="s">
        <v>196</v>
      </c>
    </row>
    <row r="17" spans="1:16" ht="12.75" customHeight="1" thickBot="1">
      <c r="A17" s="13" t="str">
        <f t="shared" si="0"/>
        <v> BBS 16 </v>
      </c>
      <c r="B17" s="5" t="str">
        <f t="shared" si="1"/>
        <v>II</v>
      </c>
      <c r="C17" s="13">
        <f t="shared" si="2"/>
        <v>42220.402000000002</v>
      </c>
      <c r="D17" s="12" t="str">
        <f t="shared" si="3"/>
        <v>vis</v>
      </c>
      <c r="E17" s="64">
        <f>VLOOKUP(C17,'Active 1'!C$21:E$958,3,FALSE)</f>
        <v>7339.4975119179753</v>
      </c>
      <c r="F17" s="5" t="s">
        <v>146</v>
      </c>
      <c r="G17" s="12" t="str">
        <f t="shared" si="4"/>
        <v>42220.402</v>
      </c>
      <c r="H17" s="13">
        <f t="shared" si="5"/>
        <v>7339.5</v>
      </c>
      <c r="I17" s="65" t="s">
        <v>209</v>
      </c>
      <c r="J17" s="66" t="s">
        <v>210</v>
      </c>
      <c r="K17" s="65">
        <v>7339.5</v>
      </c>
      <c r="L17" s="65" t="s">
        <v>211</v>
      </c>
      <c r="M17" s="66" t="s">
        <v>185</v>
      </c>
      <c r="N17" s="66"/>
      <c r="O17" s="67" t="s">
        <v>195</v>
      </c>
      <c r="P17" s="67" t="s">
        <v>196</v>
      </c>
    </row>
    <row r="18" spans="1:16" ht="12.75" customHeight="1" thickBot="1">
      <c r="A18" s="13" t="str">
        <f t="shared" si="0"/>
        <v> BBS 16 </v>
      </c>
      <c r="B18" s="5" t="str">
        <f t="shared" si="1"/>
        <v>II</v>
      </c>
      <c r="C18" s="13">
        <f t="shared" si="2"/>
        <v>42221.574000000001</v>
      </c>
      <c r="D18" s="12" t="str">
        <f t="shared" si="3"/>
        <v>vis</v>
      </c>
      <c r="E18" s="64">
        <f>VLOOKUP(C18,'Active 1'!C$21:E$958,3,FALSE)</f>
        <v>7341.4877533836798</v>
      </c>
      <c r="F18" s="5" t="s">
        <v>146</v>
      </c>
      <c r="G18" s="12" t="str">
        <f t="shared" si="4"/>
        <v>42221.574</v>
      </c>
      <c r="H18" s="13">
        <f t="shared" si="5"/>
        <v>7341.5</v>
      </c>
      <c r="I18" s="65" t="s">
        <v>212</v>
      </c>
      <c r="J18" s="66" t="s">
        <v>213</v>
      </c>
      <c r="K18" s="65">
        <v>7341.5</v>
      </c>
      <c r="L18" s="65" t="s">
        <v>214</v>
      </c>
      <c r="M18" s="66" t="s">
        <v>185</v>
      </c>
      <c r="N18" s="66"/>
      <c r="O18" s="67" t="s">
        <v>195</v>
      </c>
      <c r="P18" s="67" t="s">
        <v>196</v>
      </c>
    </row>
    <row r="19" spans="1:16" ht="12.75" customHeight="1" thickBot="1">
      <c r="A19" s="13" t="str">
        <f t="shared" si="0"/>
        <v> BBS 16 </v>
      </c>
      <c r="B19" s="5" t="str">
        <f t="shared" si="1"/>
        <v>I</v>
      </c>
      <c r="C19" s="13">
        <f t="shared" si="2"/>
        <v>42258.387000000002</v>
      </c>
      <c r="D19" s="12" t="str">
        <f t="shared" si="3"/>
        <v>vis</v>
      </c>
      <c r="E19" s="64">
        <f>VLOOKUP(C19,'Active 1'!C$21:E$958,3,FALSE)</f>
        <v>7404.0020529374724</v>
      </c>
      <c r="F19" s="5" t="s">
        <v>146</v>
      </c>
      <c r="G19" s="12" t="str">
        <f t="shared" si="4"/>
        <v>42258.387</v>
      </c>
      <c r="H19" s="13">
        <f t="shared" si="5"/>
        <v>7404</v>
      </c>
      <c r="I19" s="65" t="s">
        <v>215</v>
      </c>
      <c r="J19" s="66" t="s">
        <v>216</v>
      </c>
      <c r="K19" s="65">
        <v>7404</v>
      </c>
      <c r="L19" s="65" t="s">
        <v>179</v>
      </c>
      <c r="M19" s="66" t="s">
        <v>185</v>
      </c>
      <c r="N19" s="66"/>
      <c r="O19" s="67" t="s">
        <v>195</v>
      </c>
      <c r="P19" s="67" t="s">
        <v>196</v>
      </c>
    </row>
    <row r="20" spans="1:16" ht="12.75" customHeight="1" thickBot="1">
      <c r="A20" s="13" t="str">
        <f t="shared" si="0"/>
        <v> BBS 17 </v>
      </c>
      <c r="B20" s="5" t="str">
        <f t="shared" si="1"/>
        <v>I</v>
      </c>
      <c r="C20" s="13">
        <f t="shared" si="2"/>
        <v>42288.417999999998</v>
      </c>
      <c r="D20" s="12" t="str">
        <f t="shared" si="3"/>
        <v>vis</v>
      </c>
      <c r="E20" s="64">
        <f>VLOOKUP(C20,'Active 1'!C$21:E$958,3,FALSE)</f>
        <v>7454.9994432588155</v>
      </c>
      <c r="F20" s="5" t="s">
        <v>146</v>
      </c>
      <c r="G20" s="12" t="str">
        <f t="shared" si="4"/>
        <v>42288.418</v>
      </c>
      <c r="H20" s="13">
        <f t="shared" si="5"/>
        <v>7455</v>
      </c>
      <c r="I20" s="65" t="s">
        <v>217</v>
      </c>
      <c r="J20" s="66" t="s">
        <v>218</v>
      </c>
      <c r="K20" s="65">
        <v>7455</v>
      </c>
      <c r="L20" s="65" t="s">
        <v>156</v>
      </c>
      <c r="M20" s="66" t="s">
        <v>185</v>
      </c>
      <c r="N20" s="66"/>
      <c r="O20" s="67" t="s">
        <v>195</v>
      </c>
      <c r="P20" s="67" t="s">
        <v>219</v>
      </c>
    </row>
    <row r="21" spans="1:16" ht="12.75" customHeight="1" thickBot="1">
      <c r="A21" s="13" t="str">
        <f t="shared" si="0"/>
        <v> BBS 17 </v>
      </c>
      <c r="B21" s="5" t="str">
        <f t="shared" si="1"/>
        <v>II</v>
      </c>
      <c r="C21" s="13">
        <f t="shared" si="2"/>
        <v>42296.357000000004</v>
      </c>
      <c r="D21" s="12" t="str">
        <f t="shared" si="3"/>
        <v>vis</v>
      </c>
      <c r="E21" s="64">
        <f>VLOOKUP(C21,'Active 1'!C$21:E$958,3,FALSE)</f>
        <v>7468.4811215832633</v>
      </c>
      <c r="F21" s="5" t="s">
        <v>146</v>
      </c>
      <c r="G21" s="12" t="str">
        <f t="shared" si="4"/>
        <v>42296.357</v>
      </c>
      <c r="H21" s="13">
        <f t="shared" si="5"/>
        <v>7468.5</v>
      </c>
      <c r="I21" s="65" t="s">
        <v>220</v>
      </c>
      <c r="J21" s="66" t="s">
        <v>221</v>
      </c>
      <c r="K21" s="65">
        <v>7468.5</v>
      </c>
      <c r="L21" s="65" t="s">
        <v>222</v>
      </c>
      <c r="M21" s="66" t="s">
        <v>185</v>
      </c>
      <c r="N21" s="66"/>
      <c r="O21" s="67" t="s">
        <v>223</v>
      </c>
      <c r="P21" s="67" t="s">
        <v>219</v>
      </c>
    </row>
    <row r="22" spans="1:16" ht="12.75" customHeight="1" thickBot="1">
      <c r="A22" s="13" t="str">
        <f t="shared" si="0"/>
        <v> BBS 17 </v>
      </c>
      <c r="B22" s="5" t="str">
        <f t="shared" si="1"/>
        <v>II</v>
      </c>
      <c r="C22" s="13">
        <f t="shared" si="2"/>
        <v>42296.370999999999</v>
      </c>
      <c r="D22" s="12" t="str">
        <f t="shared" si="3"/>
        <v>vis</v>
      </c>
      <c r="E22" s="64">
        <f>VLOOKUP(C22,'Active 1'!C$21:E$958,3,FALSE)</f>
        <v>7468.5048957987165</v>
      </c>
      <c r="F22" s="5" t="s">
        <v>146</v>
      </c>
      <c r="G22" s="12" t="str">
        <f t="shared" si="4"/>
        <v>42296.371</v>
      </c>
      <c r="H22" s="13">
        <f t="shared" si="5"/>
        <v>7468.5</v>
      </c>
      <c r="I22" s="65" t="s">
        <v>224</v>
      </c>
      <c r="J22" s="66" t="s">
        <v>225</v>
      </c>
      <c r="K22" s="65">
        <v>7468.5</v>
      </c>
      <c r="L22" s="65" t="s">
        <v>226</v>
      </c>
      <c r="M22" s="66" t="s">
        <v>185</v>
      </c>
      <c r="N22" s="66"/>
      <c r="O22" s="67" t="s">
        <v>195</v>
      </c>
      <c r="P22" s="67" t="s">
        <v>219</v>
      </c>
    </row>
    <row r="23" spans="1:16" ht="12.75" customHeight="1" thickBot="1">
      <c r="A23" s="13" t="str">
        <f t="shared" si="0"/>
        <v> BBS 18 </v>
      </c>
      <c r="B23" s="5" t="str">
        <f t="shared" si="1"/>
        <v>I</v>
      </c>
      <c r="C23" s="13">
        <f t="shared" si="2"/>
        <v>42337.292000000001</v>
      </c>
      <c r="D23" s="12" t="str">
        <f t="shared" si="3"/>
        <v>vis</v>
      </c>
      <c r="E23" s="64">
        <f>VLOOKUP(C23,'Active 1'!C$21:E$958,3,FALSE)</f>
        <v>7537.9952294319655</v>
      </c>
      <c r="F23" s="5" t="s">
        <v>146</v>
      </c>
      <c r="G23" s="12" t="str">
        <f t="shared" si="4"/>
        <v>42337.292</v>
      </c>
      <c r="H23" s="13">
        <f t="shared" si="5"/>
        <v>7538</v>
      </c>
      <c r="I23" s="65" t="s">
        <v>227</v>
      </c>
      <c r="J23" s="66" t="s">
        <v>228</v>
      </c>
      <c r="K23" s="65">
        <v>7538</v>
      </c>
      <c r="L23" s="65" t="s">
        <v>148</v>
      </c>
      <c r="M23" s="66" t="s">
        <v>185</v>
      </c>
      <c r="N23" s="66"/>
      <c r="O23" s="67" t="s">
        <v>195</v>
      </c>
      <c r="P23" s="67" t="s">
        <v>229</v>
      </c>
    </row>
    <row r="24" spans="1:16" ht="12.75" customHeight="1" thickBot="1">
      <c r="A24" s="13" t="str">
        <f t="shared" si="0"/>
        <v> BBS 19 </v>
      </c>
      <c r="B24" s="5" t="str">
        <f t="shared" si="1"/>
        <v>II</v>
      </c>
      <c r="C24" s="13">
        <f t="shared" si="2"/>
        <v>42404.714999999997</v>
      </c>
      <c r="D24" s="12" t="str">
        <f t="shared" si="3"/>
        <v>vis</v>
      </c>
      <c r="E24" s="64">
        <f>VLOOKUP(C24,'Active 1'!C$21:E$958,3,FALSE)</f>
        <v>7652.4901529322206</v>
      </c>
      <c r="F24" s="5" t="s">
        <v>146</v>
      </c>
      <c r="G24" s="12" t="str">
        <f t="shared" si="4"/>
        <v>42404.715</v>
      </c>
      <c r="H24" s="13">
        <f t="shared" si="5"/>
        <v>7652.5</v>
      </c>
      <c r="I24" s="65" t="s">
        <v>230</v>
      </c>
      <c r="J24" s="66" t="s">
        <v>231</v>
      </c>
      <c r="K24" s="65">
        <v>7652.5</v>
      </c>
      <c r="L24" s="65" t="s">
        <v>232</v>
      </c>
      <c r="M24" s="66" t="s">
        <v>185</v>
      </c>
      <c r="N24" s="66"/>
      <c r="O24" s="67" t="s">
        <v>195</v>
      </c>
      <c r="P24" s="67" t="s">
        <v>233</v>
      </c>
    </row>
    <row r="25" spans="1:16" ht="12.75" customHeight="1" thickBot="1">
      <c r="A25" s="13" t="str">
        <f t="shared" si="0"/>
        <v> BBS 19 </v>
      </c>
      <c r="B25" s="5" t="str">
        <f t="shared" si="1"/>
        <v>II</v>
      </c>
      <c r="C25" s="13">
        <f t="shared" si="2"/>
        <v>42404.718000000001</v>
      </c>
      <c r="D25" s="12" t="str">
        <f t="shared" si="3"/>
        <v>vis</v>
      </c>
      <c r="E25" s="64">
        <f>VLOOKUP(C25,'Active 1'!C$21:E$958,3,FALSE)</f>
        <v>7652.4952474069696</v>
      </c>
      <c r="F25" s="5" t="s">
        <v>146</v>
      </c>
      <c r="G25" s="12" t="str">
        <f t="shared" si="4"/>
        <v>42404.718</v>
      </c>
      <c r="H25" s="13">
        <f t="shared" si="5"/>
        <v>7652.5</v>
      </c>
      <c r="I25" s="65" t="s">
        <v>234</v>
      </c>
      <c r="J25" s="66" t="s">
        <v>235</v>
      </c>
      <c r="K25" s="65">
        <v>7652.5</v>
      </c>
      <c r="L25" s="65" t="s">
        <v>148</v>
      </c>
      <c r="M25" s="66" t="s">
        <v>185</v>
      </c>
      <c r="N25" s="66"/>
      <c r="O25" s="67" t="s">
        <v>223</v>
      </c>
      <c r="P25" s="67" t="s">
        <v>233</v>
      </c>
    </row>
    <row r="26" spans="1:16" ht="12.75" customHeight="1" thickBot="1">
      <c r="A26" s="13" t="str">
        <f t="shared" si="0"/>
        <v> BBS 21 </v>
      </c>
      <c r="B26" s="5" t="str">
        <f t="shared" si="1"/>
        <v>I</v>
      </c>
      <c r="C26" s="13">
        <f t="shared" si="2"/>
        <v>42455.661999999997</v>
      </c>
      <c r="D26" s="12" t="str">
        <f t="shared" si="3"/>
        <v>vis</v>
      </c>
      <c r="E26" s="64">
        <f>VLOOKUP(C26,'Active 1'!C$21:E$958,3,FALSE)</f>
        <v>7739.0062211517888</v>
      </c>
      <c r="F26" s="5" t="s">
        <v>146</v>
      </c>
      <c r="G26" s="12" t="str">
        <f t="shared" si="4"/>
        <v>42455.662</v>
      </c>
      <c r="H26" s="13">
        <f t="shared" si="5"/>
        <v>7739</v>
      </c>
      <c r="I26" s="65" t="s">
        <v>236</v>
      </c>
      <c r="J26" s="66" t="s">
        <v>237</v>
      </c>
      <c r="K26" s="65">
        <v>7739</v>
      </c>
      <c r="L26" s="65" t="s">
        <v>161</v>
      </c>
      <c r="M26" s="66" t="s">
        <v>185</v>
      </c>
      <c r="N26" s="66"/>
      <c r="O26" s="67" t="s">
        <v>195</v>
      </c>
      <c r="P26" s="67" t="s">
        <v>238</v>
      </c>
    </row>
    <row r="27" spans="1:16" ht="12.75" customHeight="1" thickBot="1">
      <c r="A27" s="13" t="str">
        <f t="shared" si="0"/>
        <v> BBS 21 </v>
      </c>
      <c r="B27" s="5" t="str">
        <f t="shared" si="1"/>
        <v>I</v>
      </c>
      <c r="C27" s="13">
        <f t="shared" si="2"/>
        <v>42491.578999999998</v>
      </c>
      <c r="D27" s="12" t="str">
        <f t="shared" si="3"/>
        <v>vis</v>
      </c>
      <c r="E27" s="64">
        <f>VLOOKUP(C27,'Active 1'!C$21:E$958,3,FALSE)</f>
        <v>7799.9989709160991</v>
      </c>
      <c r="F27" s="5" t="s">
        <v>146</v>
      </c>
      <c r="G27" s="12" t="str">
        <f t="shared" si="4"/>
        <v>42491.579</v>
      </c>
      <c r="H27" s="13">
        <f t="shared" si="5"/>
        <v>7800</v>
      </c>
      <c r="I27" s="65" t="s">
        <v>239</v>
      </c>
      <c r="J27" s="66" t="s">
        <v>240</v>
      </c>
      <c r="K27" s="65">
        <v>7800</v>
      </c>
      <c r="L27" s="65" t="s">
        <v>211</v>
      </c>
      <c r="M27" s="66" t="s">
        <v>185</v>
      </c>
      <c r="N27" s="66"/>
      <c r="O27" s="67" t="s">
        <v>195</v>
      </c>
      <c r="P27" s="67" t="s">
        <v>238</v>
      </c>
    </row>
    <row r="28" spans="1:16" ht="12.75" customHeight="1" thickBot="1">
      <c r="A28" s="13" t="str">
        <f t="shared" si="0"/>
        <v> BBS 21 </v>
      </c>
      <c r="B28" s="5" t="str">
        <f t="shared" si="1"/>
        <v>II</v>
      </c>
      <c r="C28" s="13">
        <f t="shared" si="2"/>
        <v>42493.641000000003</v>
      </c>
      <c r="D28" s="12" t="str">
        <f t="shared" si="3"/>
        <v>vis</v>
      </c>
      <c r="E28" s="64">
        <f>VLOOKUP(C28,'Active 1'!C$21:E$958,3,FALSE)</f>
        <v>7803.5005732218133</v>
      </c>
      <c r="F28" s="5" t="s">
        <v>146</v>
      </c>
      <c r="G28" s="12" t="str">
        <f t="shared" si="4"/>
        <v>42493.641</v>
      </c>
      <c r="H28" s="13">
        <f t="shared" si="5"/>
        <v>7803.5</v>
      </c>
      <c r="I28" s="65" t="s">
        <v>241</v>
      </c>
      <c r="J28" s="66" t="s">
        <v>242</v>
      </c>
      <c r="K28" s="65">
        <v>7803.5</v>
      </c>
      <c r="L28" s="65" t="s">
        <v>176</v>
      </c>
      <c r="M28" s="66" t="s">
        <v>185</v>
      </c>
      <c r="N28" s="66"/>
      <c r="O28" s="67" t="s">
        <v>195</v>
      </c>
      <c r="P28" s="67" t="s">
        <v>238</v>
      </c>
    </row>
    <row r="29" spans="1:16" ht="12.75" customHeight="1" thickBot="1">
      <c r="A29" s="13" t="str">
        <f t="shared" si="0"/>
        <v> BBS 22 </v>
      </c>
      <c r="B29" s="5" t="str">
        <f t="shared" si="1"/>
        <v>II</v>
      </c>
      <c r="C29" s="13">
        <f t="shared" si="2"/>
        <v>42509.540999999997</v>
      </c>
      <c r="D29" s="12" t="str">
        <f t="shared" si="3"/>
        <v>vis</v>
      </c>
      <c r="E29" s="64">
        <f>VLOOKUP(C29,'Active 1'!C$21:E$958,3,FALSE)</f>
        <v>7830.501289352118</v>
      </c>
      <c r="F29" s="5" t="s">
        <v>146</v>
      </c>
      <c r="G29" s="12" t="str">
        <f t="shared" si="4"/>
        <v>42509.541</v>
      </c>
      <c r="H29" s="13">
        <f t="shared" si="5"/>
        <v>7830.5</v>
      </c>
      <c r="I29" s="65" t="s">
        <v>243</v>
      </c>
      <c r="J29" s="66" t="s">
        <v>244</v>
      </c>
      <c r="K29" s="65">
        <v>7830.5</v>
      </c>
      <c r="L29" s="65" t="s">
        <v>179</v>
      </c>
      <c r="M29" s="66" t="s">
        <v>185</v>
      </c>
      <c r="N29" s="66"/>
      <c r="O29" s="67" t="s">
        <v>195</v>
      </c>
      <c r="P29" s="67" t="s">
        <v>245</v>
      </c>
    </row>
    <row r="30" spans="1:16" ht="12.75" customHeight="1" thickBot="1">
      <c r="A30" s="13" t="str">
        <f t="shared" si="0"/>
        <v> BBS 22 </v>
      </c>
      <c r="B30" s="5" t="str">
        <f t="shared" si="1"/>
        <v>II</v>
      </c>
      <c r="C30" s="13">
        <f t="shared" si="2"/>
        <v>42516.610999999997</v>
      </c>
      <c r="D30" s="12" t="str">
        <f t="shared" si="3"/>
        <v>vis</v>
      </c>
      <c r="E30" s="64">
        <f>VLOOKUP(C30,'Active 1'!C$21:E$958,3,FALSE)</f>
        <v>7842.5072681597476</v>
      </c>
      <c r="F30" s="5" t="s">
        <v>146</v>
      </c>
      <c r="G30" s="12" t="str">
        <f t="shared" si="4"/>
        <v>42516.611</v>
      </c>
      <c r="H30" s="13">
        <f t="shared" si="5"/>
        <v>7842.5</v>
      </c>
      <c r="I30" s="65" t="s">
        <v>246</v>
      </c>
      <c r="J30" s="66" t="s">
        <v>247</v>
      </c>
      <c r="K30" s="65">
        <v>7842.5</v>
      </c>
      <c r="L30" s="65" t="s">
        <v>161</v>
      </c>
      <c r="M30" s="66" t="s">
        <v>185</v>
      </c>
      <c r="N30" s="66"/>
      <c r="O30" s="67" t="s">
        <v>195</v>
      </c>
      <c r="P30" s="67" t="s">
        <v>245</v>
      </c>
    </row>
    <row r="31" spans="1:16" ht="12.75" customHeight="1" thickBot="1">
      <c r="A31" s="13" t="str">
        <f t="shared" si="0"/>
        <v> BBS 22 </v>
      </c>
      <c r="B31" s="5" t="str">
        <f t="shared" si="1"/>
        <v>I</v>
      </c>
      <c r="C31" s="13">
        <f t="shared" si="2"/>
        <v>42524.555</v>
      </c>
      <c r="D31" s="12" t="str">
        <f t="shared" si="3"/>
        <v>vis</v>
      </c>
      <c r="E31" s="64">
        <f>VLOOKUP(C31,'Active 1'!C$21:E$958,3,FALSE)</f>
        <v>7855.9974372754268</v>
      </c>
      <c r="F31" s="5" t="s">
        <v>146</v>
      </c>
      <c r="G31" s="12" t="str">
        <f t="shared" si="4"/>
        <v>42524.555</v>
      </c>
      <c r="H31" s="13">
        <f t="shared" si="5"/>
        <v>7856</v>
      </c>
      <c r="I31" s="65" t="s">
        <v>248</v>
      </c>
      <c r="J31" s="66" t="s">
        <v>249</v>
      </c>
      <c r="K31" s="65">
        <v>7856</v>
      </c>
      <c r="L31" s="65" t="s">
        <v>206</v>
      </c>
      <c r="M31" s="66" t="s">
        <v>185</v>
      </c>
      <c r="N31" s="66"/>
      <c r="O31" s="67" t="s">
        <v>195</v>
      </c>
      <c r="P31" s="67" t="s">
        <v>245</v>
      </c>
    </row>
    <row r="32" spans="1:16" ht="12.75" customHeight="1" thickBot="1">
      <c r="A32" s="13" t="str">
        <f t="shared" si="0"/>
        <v> BBS 23 </v>
      </c>
      <c r="B32" s="5" t="str">
        <f t="shared" si="1"/>
        <v>II</v>
      </c>
      <c r="C32" s="13">
        <f t="shared" si="2"/>
        <v>42568.432000000001</v>
      </c>
      <c r="D32" s="12" t="str">
        <f t="shared" si="3"/>
        <v>vis</v>
      </c>
      <c r="E32" s="64">
        <f>VLOOKUP(C32,'Active 1'!C$21:E$958,3,FALSE)</f>
        <v>7930.5075266873655</v>
      </c>
      <c r="F32" s="5" t="s">
        <v>146</v>
      </c>
      <c r="G32" s="12" t="str">
        <f t="shared" si="4"/>
        <v>42568.432</v>
      </c>
      <c r="H32" s="13">
        <f t="shared" si="5"/>
        <v>7930.5</v>
      </c>
      <c r="I32" s="65" t="s">
        <v>250</v>
      </c>
      <c r="J32" s="66" t="s">
        <v>251</v>
      </c>
      <c r="K32" s="65">
        <v>7930.5</v>
      </c>
      <c r="L32" s="65" t="s">
        <v>161</v>
      </c>
      <c r="M32" s="66" t="s">
        <v>185</v>
      </c>
      <c r="N32" s="66"/>
      <c r="O32" s="67" t="s">
        <v>223</v>
      </c>
      <c r="P32" s="67" t="s">
        <v>252</v>
      </c>
    </row>
    <row r="33" spans="1:16" ht="12.75" customHeight="1" thickBot="1">
      <c r="A33" s="13" t="str">
        <f t="shared" si="0"/>
        <v> BBS 23 </v>
      </c>
      <c r="B33" s="5" t="str">
        <f t="shared" si="1"/>
        <v>I</v>
      </c>
      <c r="C33" s="13">
        <f t="shared" si="2"/>
        <v>42570.485999999997</v>
      </c>
      <c r="D33" s="12" t="str">
        <f t="shared" si="3"/>
        <v>vis</v>
      </c>
      <c r="E33" s="64">
        <f>VLOOKUP(C33,'Active 1'!C$21:E$958,3,FALSE)</f>
        <v>7933.9955437270864</v>
      </c>
      <c r="F33" s="5" t="s">
        <v>146</v>
      </c>
      <c r="G33" s="12" t="str">
        <f t="shared" si="4"/>
        <v>42570.486</v>
      </c>
      <c r="H33" s="13">
        <f t="shared" si="5"/>
        <v>7934</v>
      </c>
      <c r="I33" s="65" t="s">
        <v>253</v>
      </c>
      <c r="J33" s="66" t="s">
        <v>254</v>
      </c>
      <c r="K33" s="65">
        <v>7934</v>
      </c>
      <c r="L33" s="65" t="s">
        <v>148</v>
      </c>
      <c r="M33" s="66" t="s">
        <v>185</v>
      </c>
      <c r="N33" s="66"/>
      <c r="O33" s="67" t="s">
        <v>223</v>
      </c>
      <c r="P33" s="67" t="s">
        <v>252</v>
      </c>
    </row>
    <row r="34" spans="1:16" ht="12.75" customHeight="1" thickBot="1">
      <c r="A34" s="13" t="str">
        <f t="shared" si="0"/>
        <v> BBS 23 </v>
      </c>
      <c r="B34" s="5" t="str">
        <f t="shared" si="1"/>
        <v>I</v>
      </c>
      <c r="C34" s="13">
        <f t="shared" si="2"/>
        <v>42606.41</v>
      </c>
      <c r="D34" s="12" t="str">
        <f t="shared" si="3"/>
        <v>vis</v>
      </c>
      <c r="E34" s="64">
        <f>VLOOKUP(C34,'Active 1'!C$21:E$958,3,FALSE)</f>
        <v>7995.000180599136</v>
      </c>
      <c r="F34" s="5" t="s">
        <v>146</v>
      </c>
      <c r="G34" s="12" t="str">
        <f t="shared" si="4"/>
        <v>42606.410</v>
      </c>
      <c r="H34" s="13">
        <f t="shared" si="5"/>
        <v>7995</v>
      </c>
      <c r="I34" s="65" t="s">
        <v>255</v>
      </c>
      <c r="J34" s="66" t="s">
        <v>256</v>
      </c>
      <c r="K34" s="65">
        <v>7995</v>
      </c>
      <c r="L34" s="65" t="s">
        <v>176</v>
      </c>
      <c r="M34" s="66" t="s">
        <v>185</v>
      </c>
      <c r="N34" s="66"/>
      <c r="O34" s="67" t="s">
        <v>223</v>
      </c>
      <c r="P34" s="67" t="s">
        <v>252</v>
      </c>
    </row>
    <row r="35" spans="1:16" ht="12.75" customHeight="1" thickBot="1">
      <c r="A35" s="13" t="str">
        <f t="shared" si="0"/>
        <v> BBS 23 </v>
      </c>
      <c r="B35" s="5" t="str">
        <f t="shared" si="1"/>
        <v>I</v>
      </c>
      <c r="C35" s="13">
        <f t="shared" si="2"/>
        <v>42616.411999999997</v>
      </c>
      <c r="D35" s="12" t="str">
        <f t="shared" si="3"/>
        <v>vis</v>
      </c>
      <c r="E35" s="64">
        <f>VLOOKUP(C35,'Active 1'!C$21:E$958,3,FALSE)</f>
        <v>8011.9851593875146</v>
      </c>
      <c r="F35" s="5" t="s">
        <v>146</v>
      </c>
      <c r="G35" s="12" t="str">
        <f t="shared" si="4"/>
        <v>42616.412</v>
      </c>
      <c r="H35" s="13">
        <f t="shared" si="5"/>
        <v>8012</v>
      </c>
      <c r="I35" s="65" t="s">
        <v>257</v>
      </c>
      <c r="J35" s="66" t="s">
        <v>258</v>
      </c>
      <c r="K35" s="65">
        <v>8012</v>
      </c>
      <c r="L35" s="65" t="s">
        <v>259</v>
      </c>
      <c r="M35" s="66" t="s">
        <v>185</v>
      </c>
      <c r="N35" s="66"/>
      <c r="O35" s="67" t="s">
        <v>223</v>
      </c>
      <c r="P35" s="67" t="s">
        <v>252</v>
      </c>
    </row>
    <row r="36" spans="1:16" ht="12.75" customHeight="1" thickBot="1">
      <c r="A36" s="13" t="str">
        <f t="shared" si="0"/>
        <v> BBS 23 </v>
      </c>
      <c r="B36" s="5" t="str">
        <f t="shared" si="1"/>
        <v>II</v>
      </c>
      <c r="C36" s="13">
        <f t="shared" si="2"/>
        <v>42621.434000000001</v>
      </c>
      <c r="D36" s="12" t="str">
        <f t="shared" si="3"/>
        <v>vis</v>
      </c>
      <c r="E36" s="64">
        <f>VLOOKUP(C36,'Active 1'!C$21:E$958,3,FALSE)</f>
        <v>8020.5133101049087</v>
      </c>
      <c r="F36" s="5" t="s">
        <v>146</v>
      </c>
      <c r="G36" s="12" t="str">
        <f t="shared" si="4"/>
        <v>42621.434</v>
      </c>
      <c r="H36" s="13">
        <f t="shared" si="5"/>
        <v>8020.5</v>
      </c>
      <c r="I36" s="65" t="s">
        <v>260</v>
      </c>
      <c r="J36" s="66" t="s">
        <v>261</v>
      </c>
      <c r="K36" s="65">
        <v>8020.5</v>
      </c>
      <c r="L36" s="65" t="s">
        <v>262</v>
      </c>
      <c r="M36" s="66" t="s">
        <v>185</v>
      </c>
      <c r="N36" s="66"/>
      <c r="O36" s="67" t="s">
        <v>195</v>
      </c>
      <c r="P36" s="67" t="s">
        <v>252</v>
      </c>
    </row>
    <row r="37" spans="1:16" ht="12.75" customHeight="1" thickBot="1">
      <c r="A37" s="13" t="str">
        <f t="shared" si="0"/>
        <v> BBS 24 </v>
      </c>
      <c r="B37" s="5" t="str">
        <f t="shared" si="1"/>
        <v>II</v>
      </c>
      <c r="C37" s="13">
        <f t="shared" si="2"/>
        <v>42716.233999999997</v>
      </c>
      <c r="D37" s="12" t="str">
        <f t="shared" si="3"/>
        <v>vis</v>
      </c>
      <c r="E37" s="64">
        <f>VLOOKUP(C37,'Active 1'!C$21:E$958,3,FALSE)</f>
        <v>8181.4987119384732</v>
      </c>
      <c r="F37" s="5" t="s">
        <v>146</v>
      </c>
      <c r="G37" s="12" t="str">
        <f t="shared" si="4"/>
        <v>42716.234</v>
      </c>
      <c r="H37" s="13">
        <f t="shared" si="5"/>
        <v>8181.5</v>
      </c>
      <c r="I37" s="65" t="s">
        <v>263</v>
      </c>
      <c r="J37" s="66" t="s">
        <v>264</v>
      </c>
      <c r="K37" s="65">
        <v>8181.5</v>
      </c>
      <c r="L37" s="65" t="s">
        <v>211</v>
      </c>
      <c r="M37" s="66" t="s">
        <v>185</v>
      </c>
      <c r="N37" s="66"/>
      <c r="O37" s="67" t="s">
        <v>195</v>
      </c>
      <c r="P37" s="67" t="s">
        <v>265</v>
      </c>
    </row>
    <row r="38" spans="1:16" ht="12.75" customHeight="1" thickBot="1">
      <c r="A38" s="13" t="str">
        <f t="shared" si="0"/>
        <v> BBS 26 </v>
      </c>
      <c r="B38" s="5" t="str">
        <f t="shared" si="1"/>
        <v>I</v>
      </c>
      <c r="C38" s="13">
        <f t="shared" si="2"/>
        <v>42780.711000000003</v>
      </c>
      <c r="D38" s="12" t="str">
        <f t="shared" si="3"/>
        <v>vis</v>
      </c>
      <c r="E38" s="64">
        <f>VLOOKUP(C38,'Active 1'!C$21:E$958,3,FALSE)</f>
        <v>8290.9908612425279</v>
      </c>
      <c r="F38" s="5" t="s">
        <v>146</v>
      </c>
      <c r="G38" s="12" t="str">
        <f t="shared" si="4"/>
        <v>42780.711</v>
      </c>
      <c r="H38" s="13">
        <f t="shared" si="5"/>
        <v>8291</v>
      </c>
      <c r="I38" s="65" t="s">
        <v>266</v>
      </c>
      <c r="J38" s="66" t="s">
        <v>267</v>
      </c>
      <c r="K38" s="65">
        <v>8291</v>
      </c>
      <c r="L38" s="65" t="s">
        <v>268</v>
      </c>
      <c r="M38" s="66" t="s">
        <v>185</v>
      </c>
      <c r="N38" s="66"/>
      <c r="O38" s="67" t="s">
        <v>195</v>
      </c>
      <c r="P38" s="67" t="s">
        <v>269</v>
      </c>
    </row>
    <row r="39" spans="1:16" ht="12.75" customHeight="1" thickBot="1">
      <c r="A39" s="13" t="str">
        <f t="shared" si="0"/>
        <v> BBS 26 </v>
      </c>
      <c r="B39" s="5" t="str">
        <f t="shared" si="1"/>
        <v>II</v>
      </c>
      <c r="C39" s="13">
        <f t="shared" si="2"/>
        <v>42791.616000000002</v>
      </c>
      <c r="D39" s="12" t="str">
        <f t="shared" si="3"/>
        <v>vis</v>
      </c>
      <c r="E39" s="64">
        <f>VLOOKUP(C39,'Active 1'!C$21:E$958,3,FALSE)</f>
        <v>8309.5092769281273</v>
      </c>
      <c r="F39" s="5" t="s">
        <v>146</v>
      </c>
      <c r="G39" s="12" t="str">
        <f t="shared" si="4"/>
        <v>42791.616</v>
      </c>
      <c r="H39" s="13">
        <f t="shared" si="5"/>
        <v>8309.5</v>
      </c>
      <c r="I39" s="65" t="s">
        <v>270</v>
      </c>
      <c r="J39" s="66" t="s">
        <v>271</v>
      </c>
      <c r="K39" s="65">
        <v>8309.5</v>
      </c>
      <c r="L39" s="65" t="s">
        <v>272</v>
      </c>
      <c r="M39" s="66" t="s">
        <v>185</v>
      </c>
      <c r="N39" s="66"/>
      <c r="O39" s="67" t="s">
        <v>195</v>
      </c>
      <c r="P39" s="67" t="s">
        <v>269</v>
      </c>
    </row>
    <row r="40" spans="1:16" ht="12.75" customHeight="1" thickBot="1">
      <c r="A40" s="13" t="str">
        <f t="shared" si="0"/>
        <v> BBS 26 </v>
      </c>
      <c r="B40" s="5" t="str">
        <f t="shared" si="1"/>
        <v>I</v>
      </c>
      <c r="C40" s="13">
        <f t="shared" si="2"/>
        <v>42836.663</v>
      </c>
      <c r="D40" s="12" t="str">
        <f t="shared" si="3"/>
        <v>vis</v>
      </c>
      <c r="E40" s="64">
        <f>VLOOKUP(C40,'Active 1'!C$21:E$958,3,FALSE)</f>
        <v>8386.0062114892753</v>
      </c>
      <c r="F40" s="5" t="s">
        <v>146</v>
      </c>
      <c r="G40" s="12" t="str">
        <f t="shared" si="4"/>
        <v>42836.663</v>
      </c>
      <c r="H40" s="13">
        <f t="shared" si="5"/>
        <v>8386</v>
      </c>
      <c r="I40" s="65" t="s">
        <v>273</v>
      </c>
      <c r="J40" s="66" t="s">
        <v>274</v>
      </c>
      <c r="K40" s="65">
        <v>8386</v>
      </c>
      <c r="L40" s="65" t="s">
        <v>161</v>
      </c>
      <c r="M40" s="66" t="s">
        <v>185</v>
      </c>
      <c r="N40" s="66"/>
      <c r="O40" s="67" t="s">
        <v>195</v>
      </c>
      <c r="P40" s="67" t="s">
        <v>269</v>
      </c>
    </row>
    <row r="41" spans="1:16" ht="12.75" customHeight="1" thickBot="1">
      <c r="A41" s="13" t="str">
        <f t="shared" si="0"/>
        <v> BBS 26 </v>
      </c>
      <c r="B41" s="5" t="str">
        <f t="shared" si="1"/>
        <v>II</v>
      </c>
      <c r="C41" s="13">
        <f t="shared" si="2"/>
        <v>42837.548000000003</v>
      </c>
      <c r="D41" s="12" t="str">
        <f t="shared" si="3"/>
        <v>vis</v>
      </c>
      <c r="E41" s="64">
        <f>VLOOKUP(C41,'Active 1'!C$21:E$958,3,FALSE)</f>
        <v>8387.5090815380408</v>
      </c>
      <c r="F41" s="5" t="s">
        <v>146</v>
      </c>
      <c r="G41" s="12" t="str">
        <f t="shared" si="4"/>
        <v>42837.548</v>
      </c>
      <c r="H41" s="13">
        <f t="shared" si="5"/>
        <v>8387.5</v>
      </c>
      <c r="I41" s="65" t="s">
        <v>275</v>
      </c>
      <c r="J41" s="66" t="s">
        <v>276</v>
      </c>
      <c r="K41" s="65">
        <v>8387.5</v>
      </c>
      <c r="L41" s="65" t="s">
        <v>272</v>
      </c>
      <c r="M41" s="66" t="s">
        <v>185</v>
      </c>
      <c r="N41" s="66"/>
      <c r="O41" s="67" t="s">
        <v>195</v>
      </c>
      <c r="P41" s="67" t="s">
        <v>269</v>
      </c>
    </row>
    <row r="42" spans="1:16" ht="12.75" customHeight="1" thickBot="1">
      <c r="A42" s="13" t="str">
        <f t="shared" si="0"/>
        <v> BBS 27 </v>
      </c>
      <c r="B42" s="5" t="str">
        <f t="shared" si="1"/>
        <v>II</v>
      </c>
      <c r="C42" s="13">
        <f t="shared" si="2"/>
        <v>42840.485999999997</v>
      </c>
      <c r="D42" s="12" t="str">
        <f t="shared" si="3"/>
        <v>vis</v>
      </c>
      <c r="E42" s="64">
        <f>VLOOKUP(C42,'Active 1'!C$21:E$958,3,FALSE)</f>
        <v>8392.4982704682752</v>
      </c>
      <c r="F42" s="5" t="s">
        <v>146</v>
      </c>
      <c r="G42" s="12" t="str">
        <f t="shared" si="4"/>
        <v>42840.486</v>
      </c>
      <c r="H42" s="13">
        <f t="shared" si="5"/>
        <v>8392.5</v>
      </c>
      <c r="I42" s="65" t="s">
        <v>277</v>
      </c>
      <c r="J42" s="66" t="s">
        <v>278</v>
      </c>
      <c r="K42" s="65">
        <v>8392.5</v>
      </c>
      <c r="L42" s="65" t="s">
        <v>211</v>
      </c>
      <c r="M42" s="66" t="s">
        <v>185</v>
      </c>
      <c r="N42" s="66"/>
      <c r="O42" s="67" t="s">
        <v>195</v>
      </c>
      <c r="P42" s="67" t="s">
        <v>279</v>
      </c>
    </row>
    <row r="43" spans="1:16" ht="12.75" customHeight="1" thickBot="1">
      <c r="A43" s="13" t="str">
        <f t="shared" si="0"/>
        <v> BBS 27 </v>
      </c>
      <c r="B43" s="5" t="str">
        <f t="shared" si="1"/>
        <v>I</v>
      </c>
      <c r="C43" s="13">
        <f t="shared" si="2"/>
        <v>42858.451000000001</v>
      </c>
      <c r="D43" s="12" t="str">
        <f t="shared" si="3"/>
        <v>vis</v>
      </c>
      <c r="E43" s="64">
        <f>VLOOKUP(C43,'Active 1'!C$21:E$958,3,FALSE)</f>
        <v>8423.0056833790422</v>
      </c>
      <c r="F43" s="5" t="s">
        <v>146</v>
      </c>
      <c r="G43" s="12" t="str">
        <f t="shared" si="4"/>
        <v>42858.451</v>
      </c>
      <c r="H43" s="13">
        <f t="shared" si="5"/>
        <v>8423</v>
      </c>
      <c r="I43" s="65" t="s">
        <v>280</v>
      </c>
      <c r="J43" s="66" t="s">
        <v>281</v>
      </c>
      <c r="K43" s="65">
        <v>8423</v>
      </c>
      <c r="L43" s="65" t="s">
        <v>226</v>
      </c>
      <c r="M43" s="66" t="s">
        <v>185</v>
      </c>
      <c r="N43" s="66"/>
      <c r="O43" s="67" t="s">
        <v>195</v>
      </c>
      <c r="P43" s="67" t="s">
        <v>279</v>
      </c>
    </row>
    <row r="44" spans="1:16" ht="12.75" customHeight="1" thickBot="1">
      <c r="A44" s="13" t="str">
        <f t="shared" si="0"/>
        <v> BBS 27 </v>
      </c>
      <c r="B44" s="5" t="str">
        <f t="shared" si="1"/>
        <v>II</v>
      </c>
      <c r="C44" s="13">
        <f t="shared" si="2"/>
        <v>42870.517999999996</v>
      </c>
      <c r="D44" s="12" t="str">
        <f t="shared" si="3"/>
        <v>vis</v>
      </c>
      <c r="E44" s="64">
        <f>VLOOKUP(C44,'Active 1'!C$21:E$958,3,FALSE)</f>
        <v>8443.4973589478705</v>
      </c>
      <c r="F44" s="5" t="s">
        <v>146</v>
      </c>
      <c r="G44" s="12" t="str">
        <f t="shared" si="4"/>
        <v>42870.518</v>
      </c>
      <c r="H44" s="13">
        <f t="shared" si="5"/>
        <v>8443.5</v>
      </c>
      <c r="I44" s="65" t="s">
        <v>282</v>
      </c>
      <c r="J44" s="66" t="s">
        <v>283</v>
      </c>
      <c r="K44" s="65">
        <v>8443.5</v>
      </c>
      <c r="L44" s="65" t="s">
        <v>206</v>
      </c>
      <c r="M44" s="66" t="s">
        <v>185</v>
      </c>
      <c r="N44" s="66"/>
      <c r="O44" s="67" t="s">
        <v>195</v>
      </c>
      <c r="P44" s="67" t="s">
        <v>279</v>
      </c>
    </row>
    <row r="45" spans="1:16" ht="12.75" customHeight="1" thickBot="1">
      <c r="A45" s="13" t="str">
        <f t="shared" si="0"/>
        <v> BBS 27 </v>
      </c>
      <c r="B45" s="5" t="str">
        <f t="shared" si="1"/>
        <v>I</v>
      </c>
      <c r="C45" s="13">
        <f t="shared" si="2"/>
        <v>42878.468999999997</v>
      </c>
      <c r="D45" s="12" t="str">
        <f t="shared" si="3"/>
        <v>vis</v>
      </c>
      <c r="E45" s="64">
        <f>VLOOKUP(C45,'Active 1'!C$21:E$958,3,FALSE)</f>
        <v>8456.9994151712763</v>
      </c>
      <c r="F45" s="5" t="s">
        <v>146</v>
      </c>
      <c r="G45" s="12" t="str">
        <f t="shared" si="4"/>
        <v>42878.469</v>
      </c>
      <c r="H45" s="13">
        <f t="shared" si="5"/>
        <v>8457</v>
      </c>
      <c r="I45" s="65" t="s">
        <v>284</v>
      </c>
      <c r="J45" s="66" t="s">
        <v>285</v>
      </c>
      <c r="K45" s="65">
        <v>8457</v>
      </c>
      <c r="L45" s="65" t="s">
        <v>156</v>
      </c>
      <c r="M45" s="66" t="s">
        <v>185</v>
      </c>
      <c r="N45" s="66"/>
      <c r="O45" s="67" t="s">
        <v>195</v>
      </c>
      <c r="P45" s="67" t="s">
        <v>279</v>
      </c>
    </row>
    <row r="46" spans="1:16" ht="12.75" customHeight="1" thickBot="1">
      <c r="A46" s="13" t="str">
        <f t="shared" si="0"/>
        <v> BBS 27 </v>
      </c>
      <c r="B46" s="5" t="str">
        <f t="shared" si="1"/>
        <v>I</v>
      </c>
      <c r="C46" s="13">
        <f t="shared" si="2"/>
        <v>42882.6</v>
      </c>
      <c r="D46" s="12" t="str">
        <f t="shared" si="3"/>
        <v>vis</v>
      </c>
      <c r="E46" s="64">
        <f>VLOOKUP(C46,'Active 1'!C$21:E$958,3,FALSE)</f>
        <v>8464.0145068904203</v>
      </c>
      <c r="F46" s="5" t="s">
        <v>146</v>
      </c>
      <c r="G46" s="12" t="str">
        <f t="shared" si="4"/>
        <v>42882.600</v>
      </c>
      <c r="H46" s="13">
        <f t="shared" si="5"/>
        <v>8464</v>
      </c>
      <c r="I46" s="65" t="s">
        <v>286</v>
      </c>
      <c r="J46" s="66" t="s">
        <v>287</v>
      </c>
      <c r="K46" s="65">
        <v>8464</v>
      </c>
      <c r="L46" s="65" t="s">
        <v>288</v>
      </c>
      <c r="M46" s="66" t="s">
        <v>185</v>
      </c>
      <c r="N46" s="66"/>
      <c r="O46" s="67" t="s">
        <v>195</v>
      </c>
      <c r="P46" s="67" t="s">
        <v>279</v>
      </c>
    </row>
    <row r="47" spans="1:16" ht="12.75" customHeight="1" thickBot="1">
      <c r="A47" s="13" t="str">
        <f t="shared" si="0"/>
        <v> BBS 27 </v>
      </c>
      <c r="B47" s="5" t="str">
        <f t="shared" si="1"/>
        <v>II</v>
      </c>
      <c r="C47" s="13">
        <f t="shared" si="2"/>
        <v>42886.417000000001</v>
      </c>
      <c r="D47" s="12" t="str">
        <f t="shared" si="3"/>
        <v>vis</v>
      </c>
      <c r="E47" s="64">
        <f>VLOOKUP(C47,'Active 1'!C$21:E$958,3,FALSE)</f>
        <v>8470.4963769199476</v>
      </c>
      <c r="F47" s="5" t="s">
        <v>146</v>
      </c>
      <c r="G47" s="12" t="str">
        <f t="shared" si="4"/>
        <v>42886.417</v>
      </c>
      <c r="H47" s="13">
        <f t="shared" si="5"/>
        <v>8470.5</v>
      </c>
      <c r="I47" s="65" t="s">
        <v>289</v>
      </c>
      <c r="J47" s="66" t="s">
        <v>290</v>
      </c>
      <c r="K47" s="65">
        <v>8470.5</v>
      </c>
      <c r="L47" s="65" t="s">
        <v>206</v>
      </c>
      <c r="M47" s="66" t="s">
        <v>185</v>
      </c>
      <c r="N47" s="66"/>
      <c r="O47" s="67" t="s">
        <v>195</v>
      </c>
      <c r="P47" s="67" t="s">
        <v>279</v>
      </c>
    </row>
    <row r="48" spans="1:16" ht="12.75" customHeight="1" thickBot="1">
      <c r="A48" s="13" t="str">
        <f t="shared" si="0"/>
        <v> BBS 28 </v>
      </c>
      <c r="B48" s="5" t="str">
        <f t="shared" si="1"/>
        <v>I</v>
      </c>
      <c r="C48" s="13">
        <f t="shared" si="2"/>
        <v>42905.553</v>
      </c>
      <c r="D48" s="12" t="str">
        <f t="shared" si="3"/>
        <v>vis</v>
      </c>
      <c r="E48" s="64">
        <f>VLOOKUP(C48,'Active 1'!C$21:E$958,3,FALSE)</f>
        <v>8502.9923331381651</v>
      </c>
      <c r="F48" s="5" t="s">
        <v>146</v>
      </c>
      <c r="G48" s="12" t="str">
        <f t="shared" si="4"/>
        <v>42905.553</v>
      </c>
      <c r="H48" s="13">
        <f t="shared" si="5"/>
        <v>8503</v>
      </c>
      <c r="I48" s="65" t="s">
        <v>291</v>
      </c>
      <c r="J48" s="66" t="s">
        <v>292</v>
      </c>
      <c r="K48" s="65">
        <v>8503</v>
      </c>
      <c r="L48" s="65" t="s">
        <v>268</v>
      </c>
      <c r="M48" s="66" t="s">
        <v>185</v>
      </c>
      <c r="N48" s="66"/>
      <c r="O48" s="67" t="s">
        <v>223</v>
      </c>
      <c r="P48" s="67" t="s">
        <v>293</v>
      </c>
    </row>
    <row r="49" spans="1:16" ht="12.75" customHeight="1" thickBot="1">
      <c r="A49" s="13" t="str">
        <f t="shared" si="0"/>
        <v> BBS 32 </v>
      </c>
      <c r="B49" s="5" t="str">
        <f t="shared" si="1"/>
        <v>I</v>
      </c>
      <c r="C49" s="13">
        <f t="shared" si="2"/>
        <v>43177.62</v>
      </c>
      <c r="D49" s="12" t="str">
        <f t="shared" si="3"/>
        <v>vis</v>
      </c>
      <c r="E49" s="64">
        <f>VLOOKUP(C49,'Active 1'!C$21:E$958,3,FALSE)</f>
        <v>8965.0051529762986</v>
      </c>
      <c r="F49" s="5" t="s">
        <v>146</v>
      </c>
      <c r="G49" s="12" t="str">
        <f t="shared" si="4"/>
        <v>43177.620</v>
      </c>
      <c r="H49" s="13">
        <f t="shared" si="5"/>
        <v>8965</v>
      </c>
      <c r="I49" s="65" t="s">
        <v>294</v>
      </c>
      <c r="J49" s="66" t="s">
        <v>295</v>
      </c>
      <c r="K49" s="65">
        <v>8965</v>
      </c>
      <c r="L49" s="65" t="s">
        <v>226</v>
      </c>
      <c r="M49" s="66" t="s">
        <v>185</v>
      </c>
      <c r="N49" s="66"/>
      <c r="O49" s="67" t="s">
        <v>195</v>
      </c>
      <c r="P49" s="67" t="s">
        <v>296</v>
      </c>
    </row>
    <row r="50" spans="1:16" ht="12.75" customHeight="1" thickBot="1">
      <c r="A50" s="13" t="str">
        <f t="shared" si="0"/>
        <v> BBS 33 </v>
      </c>
      <c r="B50" s="5" t="str">
        <f t="shared" si="1"/>
        <v>II</v>
      </c>
      <c r="C50" s="13">
        <f t="shared" si="2"/>
        <v>43254.464999999997</v>
      </c>
      <c r="D50" s="12" t="str">
        <f t="shared" si="3"/>
        <v>vis</v>
      </c>
      <c r="E50" s="64">
        <f>VLOOKUP(C50,'Active 1'!C$21:E$958,3,FALSE)</f>
        <v>9095.5001234815718</v>
      </c>
      <c r="F50" s="5" t="s">
        <v>146</v>
      </c>
      <c r="G50" s="12" t="str">
        <f t="shared" si="4"/>
        <v>43254.465</v>
      </c>
      <c r="H50" s="13">
        <f t="shared" si="5"/>
        <v>9095.5</v>
      </c>
      <c r="I50" s="65" t="s">
        <v>297</v>
      </c>
      <c r="J50" s="66" t="s">
        <v>298</v>
      </c>
      <c r="K50" s="65">
        <v>9095.5</v>
      </c>
      <c r="L50" s="65" t="s">
        <v>176</v>
      </c>
      <c r="M50" s="66" t="s">
        <v>185</v>
      </c>
      <c r="N50" s="66"/>
      <c r="O50" s="67" t="s">
        <v>223</v>
      </c>
      <c r="P50" s="67" t="s">
        <v>299</v>
      </c>
    </row>
    <row r="51" spans="1:16" ht="12.75" customHeight="1" thickBot="1">
      <c r="A51" s="13" t="str">
        <f t="shared" si="0"/>
        <v> BBS 33 </v>
      </c>
      <c r="B51" s="5" t="str">
        <f t="shared" si="1"/>
        <v>I</v>
      </c>
      <c r="C51" s="13">
        <f t="shared" si="2"/>
        <v>43295.392999999996</v>
      </c>
      <c r="D51" s="12" t="str">
        <f t="shared" si="3"/>
        <v>vis</v>
      </c>
      <c r="E51" s="64">
        <f>VLOOKUP(C51,'Active 1'!C$21:E$958,3,FALSE)</f>
        <v>9165.0023442225465</v>
      </c>
      <c r="F51" s="5" t="s">
        <v>146</v>
      </c>
      <c r="G51" s="12" t="str">
        <f t="shared" si="4"/>
        <v>43295.393</v>
      </c>
      <c r="H51" s="13">
        <f t="shared" si="5"/>
        <v>9165</v>
      </c>
      <c r="I51" s="65" t="s">
        <v>300</v>
      </c>
      <c r="J51" s="66" t="s">
        <v>301</v>
      </c>
      <c r="K51" s="65">
        <v>9165</v>
      </c>
      <c r="L51" s="65" t="s">
        <v>179</v>
      </c>
      <c r="M51" s="66" t="s">
        <v>185</v>
      </c>
      <c r="N51" s="66"/>
      <c r="O51" s="67" t="s">
        <v>195</v>
      </c>
      <c r="P51" s="67" t="s">
        <v>299</v>
      </c>
    </row>
    <row r="52" spans="1:16" ht="12.75" customHeight="1" thickBot="1">
      <c r="A52" s="13" t="str">
        <f t="shared" si="0"/>
        <v> BBS 34 </v>
      </c>
      <c r="B52" s="5" t="str">
        <f t="shared" si="1"/>
        <v>I</v>
      </c>
      <c r="C52" s="13">
        <f t="shared" si="2"/>
        <v>43358.400999999998</v>
      </c>
      <c r="D52" s="12" t="str">
        <f t="shared" si="3"/>
        <v>vis</v>
      </c>
      <c r="E52" s="64">
        <f>VLOOKUP(C52,'Active 1'!C$21:E$958,3,FALSE)</f>
        <v>9271.9998990614713</v>
      </c>
      <c r="F52" s="5" t="s">
        <v>146</v>
      </c>
      <c r="G52" s="12" t="str">
        <f t="shared" si="4"/>
        <v>43358.401</v>
      </c>
      <c r="H52" s="13">
        <f t="shared" si="5"/>
        <v>9272</v>
      </c>
      <c r="I52" s="65" t="s">
        <v>302</v>
      </c>
      <c r="J52" s="66" t="s">
        <v>303</v>
      </c>
      <c r="K52" s="65">
        <v>9272</v>
      </c>
      <c r="L52" s="65" t="s">
        <v>156</v>
      </c>
      <c r="M52" s="66" t="s">
        <v>185</v>
      </c>
      <c r="N52" s="66"/>
      <c r="O52" s="67" t="s">
        <v>223</v>
      </c>
      <c r="P52" s="67" t="s">
        <v>304</v>
      </c>
    </row>
    <row r="53" spans="1:16" ht="12.75" customHeight="1" thickBot="1">
      <c r="A53" s="13" t="str">
        <f t="shared" si="0"/>
        <v> BBS 37 </v>
      </c>
      <c r="B53" s="5" t="str">
        <f t="shared" si="1"/>
        <v>I</v>
      </c>
      <c r="C53" s="13">
        <f t="shared" si="2"/>
        <v>43581.584000000003</v>
      </c>
      <c r="D53" s="12" t="str">
        <f t="shared" si="3"/>
        <v>vis</v>
      </c>
      <c r="E53" s="64">
        <f>VLOOKUP(C53,'Active 1'!C$21:E$958,3,FALSE)</f>
        <v>9650.9999511439928</v>
      </c>
      <c r="F53" s="5" t="s">
        <v>146</v>
      </c>
      <c r="G53" s="12" t="str">
        <f t="shared" si="4"/>
        <v>43581.584</v>
      </c>
      <c r="H53" s="13">
        <f t="shared" si="5"/>
        <v>9651</v>
      </c>
      <c r="I53" s="65" t="s">
        <v>305</v>
      </c>
      <c r="J53" s="66" t="s">
        <v>306</v>
      </c>
      <c r="K53" s="65">
        <v>9651</v>
      </c>
      <c r="L53" s="65" t="s">
        <v>156</v>
      </c>
      <c r="M53" s="66" t="s">
        <v>185</v>
      </c>
      <c r="N53" s="66"/>
      <c r="O53" s="67" t="s">
        <v>195</v>
      </c>
      <c r="P53" s="67" t="s">
        <v>307</v>
      </c>
    </row>
    <row r="54" spans="1:16" ht="12.75" customHeight="1" thickBot="1">
      <c r="A54" s="13" t="str">
        <f t="shared" si="0"/>
        <v> BBS 38 </v>
      </c>
      <c r="B54" s="5" t="str">
        <f t="shared" si="1"/>
        <v>II</v>
      </c>
      <c r="C54" s="13">
        <f t="shared" si="2"/>
        <v>43734.39</v>
      </c>
      <c r="D54" s="12" t="str">
        <f t="shared" si="3"/>
        <v>vis</v>
      </c>
      <c r="E54" s="64">
        <f>VLOOKUP(C54,'Active 1'!C$21:E$958,3,FALSE)</f>
        <v>9910.4887202640384</v>
      </c>
      <c r="F54" s="5" t="s">
        <v>146</v>
      </c>
      <c r="G54" s="12" t="str">
        <f t="shared" si="4"/>
        <v>43734.390</v>
      </c>
      <c r="H54" s="13">
        <f t="shared" si="5"/>
        <v>9910.5</v>
      </c>
      <c r="I54" s="65" t="s">
        <v>308</v>
      </c>
      <c r="J54" s="66" t="s">
        <v>309</v>
      </c>
      <c r="K54" s="65">
        <v>9910.5</v>
      </c>
      <c r="L54" s="65" t="s">
        <v>214</v>
      </c>
      <c r="M54" s="66" t="s">
        <v>185</v>
      </c>
      <c r="N54" s="66"/>
      <c r="O54" s="67" t="s">
        <v>195</v>
      </c>
      <c r="P54" s="67" t="s">
        <v>310</v>
      </c>
    </row>
    <row r="55" spans="1:16" ht="12.75" customHeight="1" thickBot="1">
      <c r="A55" s="13" t="str">
        <f t="shared" si="0"/>
        <v> BBS 39 </v>
      </c>
      <c r="B55" s="5" t="str">
        <f t="shared" si="1"/>
        <v>I</v>
      </c>
      <c r="C55" s="13">
        <f t="shared" si="2"/>
        <v>43765.31</v>
      </c>
      <c r="D55" s="12" t="str">
        <f t="shared" si="3"/>
        <v>vis</v>
      </c>
      <c r="E55" s="64">
        <f>VLOOKUP(C55,'Active 1'!C$21:E$958,3,FALSE)</f>
        <v>9962.9957732671373</v>
      </c>
      <c r="F55" s="5" t="s">
        <v>146</v>
      </c>
      <c r="G55" s="12" t="str">
        <f t="shared" si="4"/>
        <v>43765.310</v>
      </c>
      <c r="H55" s="13">
        <f t="shared" si="5"/>
        <v>9963</v>
      </c>
      <c r="I55" s="65" t="s">
        <v>311</v>
      </c>
      <c r="J55" s="66" t="s">
        <v>312</v>
      </c>
      <c r="K55" s="65">
        <v>9963</v>
      </c>
      <c r="L55" s="65" t="s">
        <v>206</v>
      </c>
      <c r="M55" s="66" t="s">
        <v>185</v>
      </c>
      <c r="N55" s="66"/>
      <c r="O55" s="67" t="s">
        <v>195</v>
      </c>
      <c r="P55" s="67" t="s">
        <v>313</v>
      </c>
    </row>
    <row r="56" spans="1:16" ht="12.75" customHeight="1" thickBot="1">
      <c r="A56" s="13" t="str">
        <f t="shared" si="0"/>
        <v> BBS 39 </v>
      </c>
      <c r="B56" s="5" t="str">
        <f t="shared" si="1"/>
        <v>II</v>
      </c>
      <c r="C56" s="13">
        <f t="shared" si="2"/>
        <v>43770.315999999999</v>
      </c>
      <c r="D56" s="12" t="str">
        <f t="shared" si="3"/>
        <v>vis</v>
      </c>
      <c r="E56" s="64">
        <f>VLOOKUP(C56,'Active 1'!C$21:E$958,3,FALSE)</f>
        <v>9971.4967534525713</v>
      </c>
      <c r="F56" s="5" t="s">
        <v>146</v>
      </c>
      <c r="G56" s="12" t="str">
        <f t="shared" si="4"/>
        <v>43770.316</v>
      </c>
      <c r="H56" s="13">
        <f t="shared" si="5"/>
        <v>9971.5</v>
      </c>
      <c r="I56" s="65" t="s">
        <v>314</v>
      </c>
      <c r="J56" s="66" t="s">
        <v>315</v>
      </c>
      <c r="K56" s="65">
        <v>9971.5</v>
      </c>
      <c r="L56" s="65" t="s">
        <v>206</v>
      </c>
      <c r="M56" s="66" t="s">
        <v>185</v>
      </c>
      <c r="N56" s="66"/>
      <c r="O56" s="67" t="s">
        <v>195</v>
      </c>
      <c r="P56" s="67" t="s">
        <v>313</v>
      </c>
    </row>
    <row r="57" spans="1:16" ht="12.75" customHeight="1" thickBot="1">
      <c r="A57" s="13" t="str">
        <f t="shared" si="0"/>
        <v> BBS 43 </v>
      </c>
      <c r="B57" s="5" t="str">
        <f t="shared" si="1"/>
        <v>II</v>
      </c>
      <c r="C57" s="13">
        <f t="shared" si="2"/>
        <v>44022.355000000003</v>
      </c>
      <c r="D57" s="12" t="str">
        <f t="shared" si="3"/>
        <v>vis</v>
      </c>
      <c r="E57" s="64">
        <f>VLOOKUP(C57,'Active 1'!C$21:E$958,3,FALSE)</f>
        <v>10399.498859915995</v>
      </c>
      <c r="F57" s="5" t="s">
        <v>146</v>
      </c>
      <c r="G57" s="12" t="str">
        <f t="shared" si="4"/>
        <v>44022.355</v>
      </c>
      <c r="H57" s="13">
        <f t="shared" si="5"/>
        <v>10399.5</v>
      </c>
      <c r="I57" s="65" t="s">
        <v>316</v>
      </c>
      <c r="J57" s="66" t="s">
        <v>317</v>
      </c>
      <c r="K57" s="65">
        <v>10399.5</v>
      </c>
      <c r="L57" s="65" t="s">
        <v>211</v>
      </c>
      <c r="M57" s="66" t="s">
        <v>185</v>
      </c>
      <c r="N57" s="66"/>
      <c r="O57" s="67" t="s">
        <v>195</v>
      </c>
      <c r="P57" s="67" t="s">
        <v>318</v>
      </c>
    </row>
    <row r="58" spans="1:16" ht="12.75" customHeight="1" thickBot="1">
      <c r="A58" s="13" t="str">
        <f t="shared" si="0"/>
        <v> BBS 44 </v>
      </c>
      <c r="B58" s="5" t="str">
        <f t="shared" si="1"/>
        <v>II</v>
      </c>
      <c r="C58" s="13">
        <f t="shared" si="2"/>
        <v>44085.37</v>
      </c>
      <c r="D58" s="12" t="str">
        <f t="shared" si="3"/>
        <v>vis</v>
      </c>
      <c r="E58" s="64">
        <f>VLOOKUP(C58,'Active 1'!C$21:E$958,3,FALSE)</f>
        <v>10506.508301862645</v>
      </c>
      <c r="F58" s="5" t="s">
        <v>146</v>
      </c>
      <c r="G58" s="12" t="str">
        <f t="shared" si="4"/>
        <v>44085.370</v>
      </c>
      <c r="H58" s="13">
        <f t="shared" si="5"/>
        <v>10506.5</v>
      </c>
      <c r="I58" s="65" t="s">
        <v>319</v>
      </c>
      <c r="J58" s="66" t="s">
        <v>320</v>
      </c>
      <c r="K58" s="65">
        <v>10506.5</v>
      </c>
      <c r="L58" s="65" t="s">
        <v>272</v>
      </c>
      <c r="M58" s="66" t="s">
        <v>185</v>
      </c>
      <c r="N58" s="66"/>
      <c r="O58" s="67" t="s">
        <v>195</v>
      </c>
      <c r="P58" s="67" t="s">
        <v>321</v>
      </c>
    </row>
    <row r="59" spans="1:16" ht="12.75" customHeight="1" thickBot="1">
      <c r="A59" s="13" t="str">
        <f t="shared" si="0"/>
        <v> BBS 45 </v>
      </c>
      <c r="B59" s="5" t="str">
        <f t="shared" si="1"/>
        <v>I</v>
      </c>
      <c r="C59" s="13">
        <f t="shared" si="2"/>
        <v>44123.349000000002</v>
      </c>
      <c r="D59" s="12" t="str">
        <f t="shared" si="3"/>
        <v>vis</v>
      </c>
      <c r="E59" s="64">
        <f>VLOOKUP(C59,'Active 1'!C$21:E$958,3,FALSE)</f>
        <v>10571.002653932657</v>
      </c>
      <c r="F59" s="5" t="s">
        <v>146</v>
      </c>
      <c r="G59" s="12" t="str">
        <f t="shared" si="4"/>
        <v>44123.349</v>
      </c>
      <c r="H59" s="13">
        <f t="shared" si="5"/>
        <v>10571</v>
      </c>
      <c r="I59" s="65" t="s">
        <v>322</v>
      </c>
      <c r="J59" s="66" t="s">
        <v>323</v>
      </c>
      <c r="K59" s="65">
        <v>10571</v>
      </c>
      <c r="L59" s="65" t="s">
        <v>190</v>
      </c>
      <c r="M59" s="66" t="s">
        <v>185</v>
      </c>
      <c r="N59" s="66"/>
      <c r="O59" s="67" t="s">
        <v>195</v>
      </c>
      <c r="P59" s="67" t="s">
        <v>324</v>
      </c>
    </row>
    <row r="60" spans="1:16" ht="12.75" customHeight="1" thickBot="1">
      <c r="A60" s="13" t="str">
        <f t="shared" si="0"/>
        <v> BBS 48 </v>
      </c>
      <c r="B60" s="5" t="str">
        <f t="shared" si="1"/>
        <v>I</v>
      </c>
      <c r="C60" s="13">
        <f t="shared" si="2"/>
        <v>44382.451999999997</v>
      </c>
      <c r="D60" s="12" t="str">
        <f t="shared" si="3"/>
        <v>vis</v>
      </c>
      <c r="E60" s="64">
        <f>VLOOKUP(C60,'Active 1'!C$21:E$958,3,FALSE)</f>
        <v>11011.000550254214</v>
      </c>
      <c r="F60" s="5" t="s">
        <v>146</v>
      </c>
      <c r="G60" s="12" t="str">
        <f t="shared" si="4"/>
        <v>44382.452</v>
      </c>
      <c r="H60" s="13">
        <f t="shared" si="5"/>
        <v>11011</v>
      </c>
      <c r="I60" s="65" t="s">
        <v>325</v>
      </c>
      <c r="J60" s="66" t="s">
        <v>326</v>
      </c>
      <c r="K60" s="65">
        <v>11011</v>
      </c>
      <c r="L60" s="65" t="s">
        <v>176</v>
      </c>
      <c r="M60" s="66" t="s">
        <v>185</v>
      </c>
      <c r="N60" s="66"/>
      <c r="O60" s="67" t="s">
        <v>195</v>
      </c>
      <c r="P60" s="67" t="s">
        <v>327</v>
      </c>
    </row>
    <row r="61" spans="1:16" ht="12.75" customHeight="1" thickBot="1">
      <c r="A61" s="13" t="str">
        <f t="shared" si="0"/>
        <v> BBS 49 </v>
      </c>
      <c r="B61" s="5" t="str">
        <f t="shared" si="1"/>
        <v>II</v>
      </c>
      <c r="C61" s="13">
        <f t="shared" si="2"/>
        <v>44437.51</v>
      </c>
      <c r="D61" s="12" t="str">
        <f t="shared" si="3"/>
        <v>vis</v>
      </c>
      <c r="E61" s="64">
        <f>VLOOKUP(C61,'Active 1'!C$21:E$958,3,FALSE)</f>
        <v>11104.497747027985</v>
      </c>
      <c r="F61" s="5" t="s">
        <v>146</v>
      </c>
      <c r="G61" s="12" t="str">
        <f t="shared" si="4"/>
        <v>44437.510</v>
      </c>
      <c r="H61" s="13">
        <f t="shared" si="5"/>
        <v>11104.5</v>
      </c>
      <c r="I61" s="65" t="s">
        <v>328</v>
      </c>
      <c r="J61" s="66" t="s">
        <v>329</v>
      </c>
      <c r="K61" s="65">
        <v>11104.5</v>
      </c>
      <c r="L61" s="65" t="s">
        <v>211</v>
      </c>
      <c r="M61" s="66" t="s">
        <v>185</v>
      </c>
      <c r="N61" s="66"/>
      <c r="O61" s="67" t="s">
        <v>195</v>
      </c>
      <c r="P61" s="67" t="s">
        <v>330</v>
      </c>
    </row>
    <row r="62" spans="1:16" ht="12.75" customHeight="1" thickBot="1">
      <c r="A62" s="13" t="str">
        <f t="shared" si="0"/>
        <v> BBS 50 </v>
      </c>
      <c r="B62" s="5" t="str">
        <f t="shared" si="1"/>
        <v>II</v>
      </c>
      <c r="C62" s="13">
        <f t="shared" si="2"/>
        <v>44502.288999999997</v>
      </c>
      <c r="D62" s="12" t="str">
        <f t="shared" si="3"/>
        <v>vis</v>
      </c>
      <c r="E62" s="64">
        <f>VLOOKUP(C62,'Active 1'!C$21:E$958,3,FALSE)</f>
        <v>11214.502740122671</v>
      </c>
      <c r="F62" s="5" t="s">
        <v>146</v>
      </c>
      <c r="G62" s="12" t="str">
        <f t="shared" si="4"/>
        <v>44502.289</v>
      </c>
      <c r="H62" s="13">
        <f t="shared" si="5"/>
        <v>11214.5</v>
      </c>
      <c r="I62" s="65" t="s">
        <v>331</v>
      </c>
      <c r="J62" s="66" t="s">
        <v>332</v>
      </c>
      <c r="K62" s="65">
        <v>11214.5</v>
      </c>
      <c r="L62" s="65" t="s">
        <v>190</v>
      </c>
      <c r="M62" s="66" t="s">
        <v>185</v>
      </c>
      <c r="N62" s="66"/>
      <c r="O62" s="67" t="s">
        <v>195</v>
      </c>
      <c r="P62" s="67" t="s">
        <v>333</v>
      </c>
    </row>
    <row r="63" spans="1:16" ht="12.75" customHeight="1" thickBot="1">
      <c r="A63" s="13" t="str">
        <f t="shared" si="0"/>
        <v> BBS 54 </v>
      </c>
      <c r="B63" s="5" t="str">
        <f t="shared" si="1"/>
        <v>I</v>
      </c>
      <c r="C63" s="13">
        <f t="shared" si="2"/>
        <v>44701.623</v>
      </c>
      <c r="D63" s="12" t="str">
        <f t="shared" si="3"/>
        <v>vis</v>
      </c>
      <c r="E63" s="64">
        <f>VLOOKUP(C63,'Active 1'!C$21:E$958,3,FALSE)</f>
        <v>11553.003416167963</v>
      </c>
      <c r="F63" s="5" t="s">
        <v>146</v>
      </c>
      <c r="G63" s="12" t="str">
        <f t="shared" si="4"/>
        <v>44701.623</v>
      </c>
      <c r="H63" s="13">
        <f t="shared" si="5"/>
        <v>11553</v>
      </c>
      <c r="I63" s="65" t="s">
        <v>334</v>
      </c>
      <c r="J63" s="66" t="s">
        <v>335</v>
      </c>
      <c r="K63" s="65">
        <v>11553</v>
      </c>
      <c r="L63" s="65" t="s">
        <v>190</v>
      </c>
      <c r="M63" s="66" t="s">
        <v>185</v>
      </c>
      <c r="N63" s="66"/>
      <c r="O63" s="67" t="s">
        <v>195</v>
      </c>
      <c r="P63" s="67" t="s">
        <v>336</v>
      </c>
    </row>
    <row r="64" spans="1:16" ht="12.75" customHeight="1" thickBot="1">
      <c r="A64" s="13" t="str">
        <f t="shared" si="0"/>
        <v> BBS 54 </v>
      </c>
      <c r="B64" s="5" t="str">
        <f t="shared" si="1"/>
        <v>I</v>
      </c>
      <c r="C64" s="13">
        <f t="shared" si="2"/>
        <v>44711.637000000002</v>
      </c>
      <c r="D64" s="12" t="str">
        <f t="shared" si="3"/>
        <v>vis</v>
      </c>
      <c r="E64" s="64">
        <f>VLOOKUP(C64,'Active 1'!C$21:E$958,3,FALSE)</f>
        <v>11570.008772855326</v>
      </c>
      <c r="F64" s="5" t="str">
        <f>LEFT(M64,1)</f>
        <v>V</v>
      </c>
      <c r="G64" s="12" t="str">
        <f t="shared" si="4"/>
        <v>44711.637</v>
      </c>
      <c r="H64" s="13">
        <f t="shared" si="5"/>
        <v>11570</v>
      </c>
      <c r="I64" s="65" t="s">
        <v>337</v>
      </c>
      <c r="J64" s="66" t="s">
        <v>338</v>
      </c>
      <c r="K64" s="65">
        <v>11570</v>
      </c>
      <c r="L64" s="65" t="s">
        <v>272</v>
      </c>
      <c r="M64" s="66" t="s">
        <v>185</v>
      </c>
      <c r="N64" s="66"/>
      <c r="O64" s="67" t="s">
        <v>195</v>
      </c>
      <c r="P64" s="67" t="s">
        <v>336</v>
      </c>
    </row>
    <row r="65" spans="1:16" ht="12.75" customHeight="1" thickBot="1">
      <c r="A65" s="13" t="str">
        <f t="shared" si="0"/>
        <v> BBS 56 </v>
      </c>
      <c r="B65" s="5" t="str">
        <f t="shared" si="1"/>
        <v>II</v>
      </c>
      <c r="C65" s="13">
        <f t="shared" si="2"/>
        <v>44824.409</v>
      </c>
      <c r="D65" s="12" t="str">
        <f t="shared" si="3"/>
        <v>vis</v>
      </c>
      <c r="E65" s="64">
        <f>VLOOKUP(C65,'Active 1'!C$21:E$958,3,FALSE)</f>
        <v>11761.513474707384</v>
      </c>
      <c r="F65" s="5" t="str">
        <f>LEFT(M65,1)</f>
        <v>V</v>
      </c>
      <c r="G65" s="12" t="str">
        <f t="shared" si="4"/>
        <v>44824.409</v>
      </c>
      <c r="H65" s="13">
        <f t="shared" si="5"/>
        <v>11761.5</v>
      </c>
      <c r="I65" s="65" t="s">
        <v>339</v>
      </c>
      <c r="J65" s="66" t="s">
        <v>340</v>
      </c>
      <c r="K65" s="65">
        <v>11761.5</v>
      </c>
      <c r="L65" s="65" t="s">
        <v>262</v>
      </c>
      <c r="M65" s="66" t="s">
        <v>185</v>
      </c>
      <c r="N65" s="66"/>
      <c r="O65" s="67" t="s">
        <v>195</v>
      </c>
      <c r="P65" s="67" t="s">
        <v>341</v>
      </c>
    </row>
    <row r="66" spans="1:16" ht="12.75" customHeight="1" thickBot="1">
      <c r="A66" s="13" t="str">
        <f t="shared" si="0"/>
        <v> BBS 88 </v>
      </c>
      <c r="B66" s="5" t="str">
        <f t="shared" si="1"/>
        <v>I</v>
      </c>
      <c r="C66" s="13">
        <f t="shared" si="2"/>
        <v>47274.423999999999</v>
      </c>
      <c r="D66" s="12" t="str">
        <f t="shared" si="3"/>
        <v>vis</v>
      </c>
      <c r="E66" s="64">
        <f>VLOOKUP(C66,'Active 1'!C$21:E$958,3,FALSE)</f>
        <v>15922.026652695578</v>
      </c>
      <c r="F66" s="5" t="str">
        <f>LEFT(M66,1)</f>
        <v>V</v>
      </c>
      <c r="G66" s="12" t="str">
        <f t="shared" si="4"/>
        <v>47274.424</v>
      </c>
      <c r="H66" s="13">
        <f t="shared" si="5"/>
        <v>15922</v>
      </c>
      <c r="I66" s="65" t="s">
        <v>342</v>
      </c>
      <c r="J66" s="66" t="s">
        <v>343</v>
      </c>
      <c r="K66" s="65">
        <v>15922</v>
      </c>
      <c r="L66" s="65" t="s">
        <v>344</v>
      </c>
      <c r="M66" s="66" t="s">
        <v>185</v>
      </c>
      <c r="N66" s="66"/>
      <c r="O66" s="67" t="s">
        <v>345</v>
      </c>
      <c r="P66" s="67" t="s">
        <v>346</v>
      </c>
    </row>
    <row r="67" spans="1:16" ht="12.75" customHeight="1" thickBot="1">
      <c r="A67" s="13" t="str">
        <f t="shared" si="0"/>
        <v> BBS 88 </v>
      </c>
      <c r="B67" s="5" t="str">
        <f t="shared" si="1"/>
        <v>I</v>
      </c>
      <c r="C67" s="13">
        <f t="shared" si="2"/>
        <v>47304.444000000003</v>
      </c>
      <c r="D67" s="12" t="str">
        <f t="shared" si="3"/>
        <v>vis</v>
      </c>
      <c r="E67" s="64">
        <f>VLOOKUP(C67,'Active 1'!C$21:E$958,3,FALSE)</f>
        <v>15973.005363276216</v>
      </c>
      <c r="F67" s="5" t="str">
        <f>LEFT(M67,1)</f>
        <v>V</v>
      </c>
      <c r="G67" s="12" t="str">
        <f t="shared" si="4"/>
        <v>47304.444</v>
      </c>
      <c r="H67" s="13">
        <f t="shared" si="5"/>
        <v>15973</v>
      </c>
      <c r="I67" s="65" t="s">
        <v>347</v>
      </c>
      <c r="J67" s="66" t="s">
        <v>348</v>
      </c>
      <c r="K67" s="65">
        <v>15973</v>
      </c>
      <c r="L67" s="65" t="s">
        <v>226</v>
      </c>
      <c r="M67" s="66" t="s">
        <v>185</v>
      </c>
      <c r="N67" s="66"/>
      <c r="O67" s="67" t="s">
        <v>345</v>
      </c>
      <c r="P67" s="67" t="s">
        <v>346</v>
      </c>
    </row>
    <row r="68" spans="1:16" ht="12.75" customHeight="1" thickBot="1">
      <c r="A68" s="13" t="str">
        <f t="shared" si="0"/>
        <v> BRNO 30 </v>
      </c>
      <c r="B68" s="5" t="str">
        <f t="shared" si="1"/>
        <v>I</v>
      </c>
      <c r="C68" s="13">
        <f t="shared" si="2"/>
        <v>47665.423000000003</v>
      </c>
      <c r="D68" s="12" t="str">
        <f t="shared" si="3"/>
        <v>vis</v>
      </c>
      <c r="E68" s="64">
        <f>VLOOKUP(C68,'Active 1'!C$21:E$958,3,FALSE)</f>
        <v>16586.004829188463</v>
      </c>
      <c r="F68" s="5" t="str">
        <f>LEFT(M68,1)</f>
        <v>V</v>
      </c>
      <c r="G68" s="12" t="str">
        <f t="shared" si="4"/>
        <v>47665.423</v>
      </c>
      <c r="H68" s="13">
        <f t="shared" si="5"/>
        <v>16586</v>
      </c>
      <c r="I68" s="65" t="s">
        <v>349</v>
      </c>
      <c r="J68" s="66" t="s">
        <v>350</v>
      </c>
      <c r="K68" s="65">
        <v>16586</v>
      </c>
      <c r="L68" s="65" t="s">
        <v>226</v>
      </c>
      <c r="M68" s="66" t="s">
        <v>185</v>
      </c>
      <c r="N68" s="66"/>
      <c r="O68" s="67" t="s">
        <v>351</v>
      </c>
      <c r="P68" s="67" t="s">
        <v>352</v>
      </c>
    </row>
    <row r="69" spans="1:16" ht="12.75" customHeight="1" thickBot="1">
      <c r="A69" s="13" t="str">
        <f t="shared" si="0"/>
        <v> BBS 92 </v>
      </c>
      <c r="B69" s="5" t="str">
        <f t="shared" si="1"/>
        <v>I</v>
      </c>
      <c r="C69" s="13">
        <f t="shared" si="2"/>
        <v>47695.466999999997</v>
      </c>
      <c r="D69" s="12" t="str">
        <f t="shared" si="3"/>
        <v>vis</v>
      </c>
      <c r="E69" s="64">
        <f>VLOOKUP(C69,'Active 1'!C$21:E$958,3,FALSE)</f>
        <v>16637.024295567018</v>
      </c>
      <c r="F69" s="5" t="s">
        <v>146</v>
      </c>
      <c r="G69" s="12" t="str">
        <f t="shared" si="4"/>
        <v>47695.467</v>
      </c>
      <c r="H69" s="13">
        <f t="shared" si="5"/>
        <v>16637</v>
      </c>
      <c r="I69" s="65" t="s">
        <v>353</v>
      </c>
      <c r="J69" s="66" t="s">
        <v>354</v>
      </c>
      <c r="K69" s="65">
        <v>16637</v>
      </c>
      <c r="L69" s="65" t="s">
        <v>355</v>
      </c>
      <c r="M69" s="66" t="s">
        <v>185</v>
      </c>
      <c r="N69" s="66"/>
      <c r="O69" s="67" t="s">
        <v>345</v>
      </c>
      <c r="P69" s="67" t="s">
        <v>356</v>
      </c>
    </row>
    <row r="70" spans="1:16" ht="12.75" customHeight="1" thickBot="1">
      <c r="A70" s="13" t="str">
        <f t="shared" si="0"/>
        <v> BBS 92 </v>
      </c>
      <c r="B70" s="5" t="str">
        <f t="shared" si="1"/>
        <v>I</v>
      </c>
      <c r="C70" s="13">
        <f t="shared" si="2"/>
        <v>47728.432999999997</v>
      </c>
      <c r="D70" s="12" t="str">
        <f t="shared" si="3"/>
        <v>vis</v>
      </c>
      <c r="E70" s="64">
        <f>VLOOKUP(C70,'Active 1'!C$21:E$958,3,FALSE)</f>
        <v>16693.005780343872</v>
      </c>
      <c r="F70" s="5" t="s">
        <v>146</v>
      </c>
      <c r="G70" s="12" t="str">
        <f t="shared" si="4"/>
        <v>47728.433</v>
      </c>
      <c r="H70" s="13">
        <f t="shared" si="5"/>
        <v>16693</v>
      </c>
      <c r="I70" s="65" t="s">
        <v>357</v>
      </c>
      <c r="J70" s="66" t="s">
        <v>358</v>
      </c>
      <c r="K70" s="65">
        <v>16693</v>
      </c>
      <c r="L70" s="65" t="s">
        <v>226</v>
      </c>
      <c r="M70" s="66" t="s">
        <v>185</v>
      </c>
      <c r="N70" s="66"/>
      <c r="O70" s="67" t="s">
        <v>345</v>
      </c>
      <c r="P70" s="67" t="s">
        <v>356</v>
      </c>
    </row>
    <row r="71" spans="1:16" ht="12.75" customHeight="1" thickBot="1">
      <c r="A71" s="13" t="str">
        <f t="shared" si="0"/>
        <v> BBS 92 </v>
      </c>
      <c r="B71" s="5" t="str">
        <f t="shared" si="1"/>
        <v>I</v>
      </c>
      <c r="C71" s="13">
        <f t="shared" si="2"/>
        <v>47741.400999999998</v>
      </c>
      <c r="D71" s="12" t="str">
        <f t="shared" si="3"/>
        <v>vis</v>
      </c>
      <c r="E71" s="64">
        <f>VLOOKUP(C71,'Active 1'!C$21:E$958,3,FALSE)</f>
        <v>16715.027496493429</v>
      </c>
      <c r="F71" s="5" t="s">
        <v>146</v>
      </c>
      <c r="G71" s="12" t="str">
        <f t="shared" si="4"/>
        <v>47741.401</v>
      </c>
      <c r="H71" s="13">
        <f t="shared" si="5"/>
        <v>16715</v>
      </c>
      <c r="I71" s="65" t="s">
        <v>359</v>
      </c>
      <c r="J71" s="66" t="s">
        <v>360</v>
      </c>
      <c r="K71" s="65">
        <v>16715</v>
      </c>
      <c r="L71" s="65" t="s">
        <v>344</v>
      </c>
      <c r="M71" s="66" t="s">
        <v>185</v>
      </c>
      <c r="N71" s="66"/>
      <c r="O71" s="67" t="s">
        <v>345</v>
      </c>
      <c r="P71" s="67" t="s">
        <v>356</v>
      </c>
    </row>
    <row r="72" spans="1:16" ht="12.75" customHeight="1" thickBot="1">
      <c r="A72" s="13" t="str">
        <f t="shared" si="0"/>
        <v> BBS 92 </v>
      </c>
      <c r="B72" s="5" t="str">
        <f t="shared" si="1"/>
        <v>I</v>
      </c>
      <c r="C72" s="13">
        <f t="shared" si="2"/>
        <v>47754.351000000002</v>
      </c>
      <c r="D72" s="12" t="str">
        <f t="shared" si="3"/>
        <v>vis</v>
      </c>
      <c r="E72" s="64">
        <f>VLOOKUP(C72,'Active 1'!C$21:E$958,3,FALSE)</f>
        <v>16737.018645794542</v>
      </c>
      <c r="F72" s="5" t="s">
        <v>146</v>
      </c>
      <c r="G72" s="12" t="str">
        <f t="shared" si="4"/>
        <v>47754.351</v>
      </c>
      <c r="H72" s="13">
        <f t="shared" si="5"/>
        <v>16737</v>
      </c>
      <c r="I72" s="65" t="s">
        <v>361</v>
      </c>
      <c r="J72" s="66" t="s">
        <v>362</v>
      </c>
      <c r="K72" s="65">
        <v>16737</v>
      </c>
      <c r="L72" s="65" t="s">
        <v>363</v>
      </c>
      <c r="M72" s="66" t="s">
        <v>185</v>
      </c>
      <c r="N72" s="66"/>
      <c r="O72" s="67" t="s">
        <v>345</v>
      </c>
      <c r="P72" s="67" t="s">
        <v>356</v>
      </c>
    </row>
    <row r="73" spans="1:16" ht="12.75" customHeight="1" thickBot="1">
      <c r="A73" s="13" t="str">
        <f t="shared" si="0"/>
        <v> BBS 95 </v>
      </c>
      <c r="B73" s="5" t="str">
        <f t="shared" si="1"/>
        <v>I</v>
      </c>
      <c r="C73" s="13">
        <f t="shared" si="2"/>
        <v>47996.385000000002</v>
      </c>
      <c r="D73" s="12" t="str">
        <f t="shared" si="3"/>
        <v>vis</v>
      </c>
      <c r="E73" s="64">
        <f>VLOOKUP(C73,'Active 1'!C$21:E$958,3,FALSE)</f>
        <v>17148.030678994823</v>
      </c>
      <c r="F73" s="5" t="s">
        <v>146</v>
      </c>
      <c r="G73" s="12" t="str">
        <f t="shared" si="4"/>
        <v>47996.385</v>
      </c>
      <c r="H73" s="13">
        <f t="shared" si="5"/>
        <v>17148</v>
      </c>
      <c r="I73" s="65" t="s">
        <v>364</v>
      </c>
      <c r="J73" s="66" t="s">
        <v>365</v>
      </c>
      <c r="K73" s="65">
        <v>17148</v>
      </c>
      <c r="L73" s="65" t="s">
        <v>366</v>
      </c>
      <c r="M73" s="66" t="s">
        <v>185</v>
      </c>
      <c r="N73" s="66"/>
      <c r="O73" s="67" t="s">
        <v>345</v>
      </c>
      <c r="P73" s="67" t="s">
        <v>367</v>
      </c>
    </row>
    <row r="74" spans="1:16" ht="12.75" customHeight="1" thickBot="1">
      <c r="A74" s="13" t="str">
        <f t="shared" si="0"/>
        <v> BBS 95 </v>
      </c>
      <c r="B74" s="5" t="str">
        <f t="shared" si="1"/>
        <v>I</v>
      </c>
      <c r="C74" s="13">
        <f t="shared" si="2"/>
        <v>48013.453000000001</v>
      </c>
      <c r="D74" s="12" t="str">
        <f t="shared" si="3"/>
        <v>vis</v>
      </c>
      <c r="E74" s="64">
        <f>VLOOKUP(C74,'Active 1'!C$21:E$958,3,FALSE)</f>
        <v>17177.014843957855</v>
      </c>
      <c r="F74" s="5" t="s">
        <v>146</v>
      </c>
      <c r="G74" s="12" t="str">
        <f t="shared" si="4"/>
        <v>48013.453</v>
      </c>
      <c r="H74" s="13">
        <f t="shared" si="5"/>
        <v>17177</v>
      </c>
      <c r="I74" s="65" t="s">
        <v>368</v>
      </c>
      <c r="J74" s="66" t="s">
        <v>369</v>
      </c>
      <c r="K74" s="65">
        <v>17177</v>
      </c>
      <c r="L74" s="65" t="s">
        <v>288</v>
      </c>
      <c r="M74" s="66" t="s">
        <v>185</v>
      </c>
      <c r="N74" s="66"/>
      <c r="O74" s="67" t="s">
        <v>345</v>
      </c>
      <c r="P74" s="67" t="s">
        <v>367</v>
      </c>
    </row>
    <row r="75" spans="1:16" ht="12.75" customHeight="1" thickBot="1">
      <c r="A75" s="13" t="str">
        <f t="shared" ref="A75:A138" si="6">P75</f>
        <v> BBS 95 </v>
      </c>
      <c r="B75" s="5" t="str">
        <f t="shared" ref="B75:B138" si="7">IF(H75=INT(H75),"I","II")</f>
        <v>I</v>
      </c>
      <c r="C75" s="13">
        <f t="shared" ref="C75:C138" si="8">1*G75</f>
        <v>48016.408000000003</v>
      </c>
      <c r="D75" s="12" t="str">
        <f t="shared" ref="D75:D138" si="9">VLOOKUP(F75,I$1:J$5,2,FALSE)</f>
        <v>vis</v>
      </c>
      <c r="E75" s="64">
        <f>VLOOKUP(C75,'Active 1'!C$21:E$958,3,FALSE)</f>
        <v>17182.032901578303</v>
      </c>
      <c r="F75" s="5" t="s">
        <v>146</v>
      </c>
      <c r="G75" s="12" t="str">
        <f t="shared" ref="G75:G138" si="10">MID(I75,3,LEN(I75)-3)</f>
        <v>48016.408</v>
      </c>
      <c r="H75" s="13">
        <f t="shared" ref="H75:H138" si="11">1*K75</f>
        <v>17182</v>
      </c>
      <c r="I75" s="65" t="s">
        <v>370</v>
      </c>
      <c r="J75" s="66" t="s">
        <v>371</v>
      </c>
      <c r="K75" s="65">
        <v>17182</v>
      </c>
      <c r="L75" s="65" t="s">
        <v>372</v>
      </c>
      <c r="M75" s="66" t="s">
        <v>185</v>
      </c>
      <c r="N75" s="66"/>
      <c r="O75" s="67" t="s">
        <v>345</v>
      </c>
      <c r="P75" s="67" t="s">
        <v>367</v>
      </c>
    </row>
    <row r="76" spans="1:16" ht="12.75" customHeight="1" thickBot="1">
      <c r="A76" s="13" t="str">
        <f t="shared" si="6"/>
        <v> BBS 95 </v>
      </c>
      <c r="B76" s="5" t="str">
        <f t="shared" si="7"/>
        <v>I</v>
      </c>
      <c r="C76" s="13">
        <f t="shared" si="8"/>
        <v>48069.400999999998</v>
      </c>
      <c r="D76" s="12" t="str">
        <f t="shared" si="9"/>
        <v>vis</v>
      </c>
      <c r="E76" s="64">
        <f>VLOOKUP(C76,'Active 1'!C$21:E$958,3,FALSE)</f>
        <v>17272.023401571612</v>
      </c>
      <c r="F76" s="5" t="s">
        <v>146</v>
      </c>
      <c r="G76" s="12" t="str">
        <f t="shared" si="10"/>
        <v>48069.401</v>
      </c>
      <c r="H76" s="13">
        <f t="shared" si="11"/>
        <v>17272</v>
      </c>
      <c r="I76" s="65" t="s">
        <v>373</v>
      </c>
      <c r="J76" s="66" t="s">
        <v>374</v>
      </c>
      <c r="K76" s="65">
        <v>17272</v>
      </c>
      <c r="L76" s="65" t="s">
        <v>355</v>
      </c>
      <c r="M76" s="66" t="s">
        <v>185</v>
      </c>
      <c r="N76" s="66"/>
      <c r="O76" s="67" t="s">
        <v>345</v>
      </c>
      <c r="P76" s="67" t="s">
        <v>367</v>
      </c>
    </row>
    <row r="77" spans="1:16" ht="12.75" customHeight="1" thickBot="1">
      <c r="A77" s="13" t="str">
        <f t="shared" si="6"/>
        <v> BBS 96 </v>
      </c>
      <c r="B77" s="5" t="str">
        <f t="shared" si="7"/>
        <v>I</v>
      </c>
      <c r="C77" s="13">
        <f t="shared" si="8"/>
        <v>48086.468999999997</v>
      </c>
      <c r="D77" s="12" t="str">
        <f t="shared" si="9"/>
        <v>vis</v>
      </c>
      <c r="E77" s="64">
        <f>VLOOKUP(C77,'Active 1'!C$21:E$958,3,FALSE)</f>
        <v>17301.007566534641</v>
      </c>
      <c r="F77" s="5" t="s">
        <v>146</v>
      </c>
      <c r="G77" s="12" t="str">
        <f t="shared" si="10"/>
        <v>48086.469</v>
      </c>
      <c r="H77" s="13">
        <f t="shared" si="11"/>
        <v>17301</v>
      </c>
      <c r="I77" s="65" t="s">
        <v>375</v>
      </c>
      <c r="J77" s="66" t="s">
        <v>376</v>
      </c>
      <c r="K77" s="65">
        <v>17301</v>
      </c>
      <c r="L77" s="65" t="s">
        <v>161</v>
      </c>
      <c r="M77" s="66" t="s">
        <v>185</v>
      </c>
      <c r="N77" s="66"/>
      <c r="O77" s="67" t="s">
        <v>345</v>
      </c>
      <c r="P77" s="67" t="s">
        <v>377</v>
      </c>
    </row>
    <row r="78" spans="1:16" ht="12.75" customHeight="1" thickBot="1">
      <c r="A78" s="13" t="str">
        <f t="shared" si="6"/>
        <v> BBS 96 </v>
      </c>
      <c r="B78" s="5" t="str">
        <f t="shared" si="7"/>
        <v>I</v>
      </c>
      <c r="C78" s="13">
        <f t="shared" si="8"/>
        <v>48089.423000000003</v>
      </c>
      <c r="D78" s="12" t="str">
        <f t="shared" si="9"/>
        <v>vis</v>
      </c>
      <c r="E78" s="64">
        <f>VLOOKUP(C78,'Active 1'!C$21:E$958,3,FALSE)</f>
        <v>17306.023925996851</v>
      </c>
      <c r="F78" s="5" t="s">
        <v>146</v>
      </c>
      <c r="G78" s="12" t="str">
        <f t="shared" si="10"/>
        <v>48089.423</v>
      </c>
      <c r="H78" s="13">
        <f t="shared" si="11"/>
        <v>17306</v>
      </c>
      <c r="I78" s="65" t="s">
        <v>378</v>
      </c>
      <c r="J78" s="66" t="s">
        <v>379</v>
      </c>
      <c r="K78" s="65">
        <v>17306</v>
      </c>
      <c r="L78" s="65" t="s">
        <v>355</v>
      </c>
      <c r="M78" s="66" t="s">
        <v>185</v>
      </c>
      <c r="N78" s="66"/>
      <c r="O78" s="67" t="s">
        <v>345</v>
      </c>
      <c r="P78" s="67" t="s">
        <v>377</v>
      </c>
    </row>
    <row r="79" spans="1:16" ht="12.75" customHeight="1" thickBot="1">
      <c r="A79" s="13" t="str">
        <f t="shared" si="6"/>
        <v> BRNO 31 </v>
      </c>
      <c r="B79" s="5" t="str">
        <f t="shared" si="7"/>
        <v>I</v>
      </c>
      <c r="C79" s="13">
        <f t="shared" si="8"/>
        <v>48099.417000000001</v>
      </c>
      <c r="D79" s="12" t="str">
        <f t="shared" si="9"/>
        <v>vis</v>
      </c>
      <c r="E79" s="64">
        <f>VLOOKUP(C79,'Active 1'!C$21:E$958,3,FALSE)</f>
        <v>17322.995319519261</v>
      </c>
      <c r="F79" s="5" t="s">
        <v>146</v>
      </c>
      <c r="G79" s="12" t="str">
        <f t="shared" si="10"/>
        <v>48099.417</v>
      </c>
      <c r="H79" s="13">
        <f t="shared" si="11"/>
        <v>17323</v>
      </c>
      <c r="I79" s="65" t="s">
        <v>380</v>
      </c>
      <c r="J79" s="66" t="s">
        <v>381</v>
      </c>
      <c r="K79" s="65">
        <v>17323</v>
      </c>
      <c r="L79" s="65" t="s">
        <v>148</v>
      </c>
      <c r="M79" s="66" t="s">
        <v>185</v>
      </c>
      <c r="N79" s="66"/>
      <c r="O79" s="67" t="s">
        <v>351</v>
      </c>
      <c r="P79" s="67" t="s">
        <v>382</v>
      </c>
    </row>
    <row r="80" spans="1:16" ht="12.75" customHeight="1" thickBot="1">
      <c r="A80" s="13" t="str">
        <f t="shared" si="6"/>
        <v> BBS 96 </v>
      </c>
      <c r="B80" s="5" t="str">
        <f t="shared" si="7"/>
        <v>I</v>
      </c>
      <c r="C80" s="13">
        <f t="shared" si="8"/>
        <v>48125.353999999999</v>
      </c>
      <c r="D80" s="12" t="str">
        <f t="shared" si="9"/>
        <v>vis</v>
      </c>
      <c r="E80" s="64">
        <f>VLOOKUP(C80,'Active 1'!C$21:E$958,3,FALSE)</f>
        <v>17367.040449976612</v>
      </c>
      <c r="F80" s="5" t="s">
        <v>146</v>
      </c>
      <c r="G80" s="12" t="str">
        <f t="shared" si="10"/>
        <v>48125.354</v>
      </c>
      <c r="H80" s="13">
        <f t="shared" si="11"/>
        <v>17367</v>
      </c>
      <c r="I80" s="65" t="s">
        <v>383</v>
      </c>
      <c r="J80" s="66" t="s">
        <v>384</v>
      </c>
      <c r="K80" s="65">
        <v>17367</v>
      </c>
      <c r="L80" s="65" t="s">
        <v>385</v>
      </c>
      <c r="M80" s="66" t="s">
        <v>185</v>
      </c>
      <c r="N80" s="66"/>
      <c r="O80" s="67" t="s">
        <v>345</v>
      </c>
      <c r="P80" s="67" t="s">
        <v>377</v>
      </c>
    </row>
    <row r="81" spans="1:16" ht="12.75" customHeight="1" thickBot="1">
      <c r="A81" s="13" t="str">
        <f t="shared" si="6"/>
        <v> BBS 96 </v>
      </c>
      <c r="B81" s="5" t="str">
        <f t="shared" si="7"/>
        <v>I</v>
      </c>
      <c r="C81" s="13">
        <f t="shared" si="8"/>
        <v>48132.411999999997</v>
      </c>
      <c r="D81" s="12" t="str">
        <f t="shared" si="9"/>
        <v>vis</v>
      </c>
      <c r="E81" s="64">
        <f>VLOOKUP(C81,'Active 1'!C$21:E$958,3,FALSE)</f>
        <v>17379.026050885273</v>
      </c>
      <c r="F81" s="5" t="s">
        <v>146</v>
      </c>
      <c r="G81" s="12" t="str">
        <f t="shared" si="10"/>
        <v>48132.412</v>
      </c>
      <c r="H81" s="13">
        <f t="shared" si="11"/>
        <v>17379</v>
      </c>
      <c r="I81" s="65" t="s">
        <v>386</v>
      </c>
      <c r="J81" s="66" t="s">
        <v>387</v>
      </c>
      <c r="K81" s="65">
        <v>17379</v>
      </c>
      <c r="L81" s="65" t="s">
        <v>388</v>
      </c>
      <c r="M81" s="66" t="s">
        <v>185</v>
      </c>
      <c r="N81" s="66"/>
      <c r="O81" s="67" t="s">
        <v>345</v>
      </c>
      <c r="P81" s="67" t="s">
        <v>377</v>
      </c>
    </row>
    <row r="82" spans="1:16" ht="12.75" customHeight="1" thickBot="1">
      <c r="A82" s="13" t="str">
        <f t="shared" si="6"/>
        <v> BBS 97 </v>
      </c>
      <c r="B82" s="5" t="str">
        <f t="shared" si="7"/>
        <v>I</v>
      </c>
      <c r="C82" s="13">
        <f t="shared" si="8"/>
        <v>48357.368999999999</v>
      </c>
      <c r="D82" s="12" t="str">
        <f t="shared" si="9"/>
        <v>vis</v>
      </c>
      <c r="E82" s="64">
        <f>VLOOKUP(C82,'Active 1'!C$21:E$958,3,FALSE)</f>
        <v>17761.038635698304</v>
      </c>
      <c r="F82" s="5" t="s">
        <v>146</v>
      </c>
      <c r="G82" s="12" t="str">
        <f t="shared" si="10"/>
        <v>48357.369</v>
      </c>
      <c r="H82" s="13">
        <f t="shared" si="11"/>
        <v>17761</v>
      </c>
      <c r="I82" s="65" t="s">
        <v>389</v>
      </c>
      <c r="J82" s="66" t="s">
        <v>390</v>
      </c>
      <c r="K82" s="65">
        <v>17761</v>
      </c>
      <c r="L82" s="65" t="s">
        <v>391</v>
      </c>
      <c r="M82" s="66" t="s">
        <v>185</v>
      </c>
      <c r="N82" s="66"/>
      <c r="O82" s="67" t="s">
        <v>345</v>
      </c>
      <c r="P82" s="67" t="s">
        <v>392</v>
      </c>
    </row>
    <row r="83" spans="1:16" ht="12.75" customHeight="1" thickBot="1">
      <c r="A83" s="13" t="str">
        <f t="shared" si="6"/>
        <v> BRNO 31 </v>
      </c>
      <c r="B83" s="5" t="str">
        <f t="shared" si="7"/>
        <v>I</v>
      </c>
      <c r="C83" s="13">
        <f t="shared" si="8"/>
        <v>48358.523999999998</v>
      </c>
      <c r="D83" s="12" t="str">
        <f t="shared" si="9"/>
        <v>vis</v>
      </c>
      <c r="E83" s="64">
        <f>VLOOKUP(C83,'Active 1'!C$21:E$958,3,FALSE)</f>
        <v>17763.000008473806</v>
      </c>
      <c r="F83" s="5" t="s">
        <v>146</v>
      </c>
      <c r="G83" s="12" t="str">
        <f t="shared" si="10"/>
        <v>48358.524</v>
      </c>
      <c r="H83" s="13">
        <f t="shared" si="11"/>
        <v>17763</v>
      </c>
      <c r="I83" s="65" t="s">
        <v>393</v>
      </c>
      <c r="J83" s="66" t="s">
        <v>394</v>
      </c>
      <c r="K83" s="65">
        <v>17763</v>
      </c>
      <c r="L83" s="65" t="s">
        <v>176</v>
      </c>
      <c r="M83" s="66" t="s">
        <v>185</v>
      </c>
      <c r="N83" s="66"/>
      <c r="O83" s="67" t="s">
        <v>351</v>
      </c>
      <c r="P83" s="67" t="s">
        <v>382</v>
      </c>
    </row>
    <row r="84" spans="1:16" ht="12.75" customHeight="1" thickBot="1">
      <c r="A84" s="13" t="str">
        <f t="shared" si="6"/>
        <v> BBS 98 </v>
      </c>
      <c r="B84" s="5" t="str">
        <f t="shared" si="7"/>
        <v>I</v>
      </c>
      <c r="C84" s="13">
        <f t="shared" si="8"/>
        <v>48404.464999999997</v>
      </c>
      <c r="D84" s="12" t="str">
        <f t="shared" si="9"/>
        <v>vis</v>
      </c>
      <c r="E84" s="64">
        <f>VLOOKUP(C84,'Active 1'!C$21:E$958,3,FALSE)</f>
        <v>17841.015096507941</v>
      </c>
      <c r="F84" s="5" t="s">
        <v>146</v>
      </c>
      <c r="G84" s="12" t="str">
        <f t="shared" si="10"/>
        <v>48404.465</v>
      </c>
      <c r="H84" s="13">
        <f t="shared" si="11"/>
        <v>17841</v>
      </c>
      <c r="I84" s="65" t="s">
        <v>395</v>
      </c>
      <c r="J84" s="66" t="s">
        <v>396</v>
      </c>
      <c r="K84" s="65">
        <v>17841</v>
      </c>
      <c r="L84" s="65" t="s">
        <v>288</v>
      </c>
      <c r="M84" s="66" t="s">
        <v>185</v>
      </c>
      <c r="N84" s="66"/>
      <c r="O84" s="67" t="s">
        <v>345</v>
      </c>
      <c r="P84" s="67" t="s">
        <v>397</v>
      </c>
    </row>
    <row r="85" spans="1:16" ht="12.75" customHeight="1" thickBot="1">
      <c r="A85" s="13" t="str">
        <f t="shared" si="6"/>
        <v> BBS 98 </v>
      </c>
      <c r="B85" s="5" t="str">
        <f t="shared" si="7"/>
        <v>I</v>
      </c>
      <c r="C85" s="13">
        <f t="shared" si="8"/>
        <v>48407.402000000002</v>
      </c>
      <c r="D85" s="12" t="str">
        <f t="shared" si="9"/>
        <v>vis</v>
      </c>
      <c r="E85" s="64">
        <f>VLOOKUP(C85,'Active 1'!C$21:E$958,3,FALSE)</f>
        <v>17846.002587279945</v>
      </c>
      <c r="F85" s="5" t="s">
        <v>146</v>
      </c>
      <c r="G85" s="12" t="str">
        <f t="shared" si="10"/>
        <v>48407.402</v>
      </c>
      <c r="H85" s="13">
        <f t="shared" si="11"/>
        <v>17846</v>
      </c>
      <c r="I85" s="65" t="s">
        <v>398</v>
      </c>
      <c r="J85" s="66" t="s">
        <v>399</v>
      </c>
      <c r="K85" s="65">
        <v>17846</v>
      </c>
      <c r="L85" s="65" t="s">
        <v>190</v>
      </c>
      <c r="M85" s="66" t="s">
        <v>185</v>
      </c>
      <c r="N85" s="66"/>
      <c r="O85" s="67" t="s">
        <v>345</v>
      </c>
      <c r="P85" s="67" t="s">
        <v>397</v>
      </c>
    </row>
    <row r="86" spans="1:16" ht="12.75" customHeight="1" thickBot="1">
      <c r="A86" s="13" t="str">
        <f t="shared" si="6"/>
        <v> BBS 98 </v>
      </c>
      <c r="B86" s="5" t="str">
        <f t="shared" si="7"/>
        <v>II</v>
      </c>
      <c r="C86" s="13">
        <f t="shared" si="8"/>
        <v>48442.453000000001</v>
      </c>
      <c r="D86" s="12" t="str">
        <f t="shared" si="9"/>
        <v>vis</v>
      </c>
      <c r="E86" s="64">
        <f>VLOOKUP(C86,'Active 1'!C$21:E$958,3,FALSE)</f>
        <v>17905.524732002188</v>
      </c>
      <c r="F86" s="5" t="s">
        <v>146</v>
      </c>
      <c r="G86" s="12" t="str">
        <f t="shared" si="10"/>
        <v>48442.453</v>
      </c>
      <c r="H86" s="13">
        <f t="shared" si="11"/>
        <v>17905.5</v>
      </c>
      <c r="I86" s="65" t="s">
        <v>400</v>
      </c>
      <c r="J86" s="66" t="s">
        <v>401</v>
      </c>
      <c r="K86" s="65">
        <v>17905.5</v>
      </c>
      <c r="L86" s="65" t="s">
        <v>388</v>
      </c>
      <c r="M86" s="66" t="s">
        <v>185</v>
      </c>
      <c r="N86" s="66"/>
      <c r="O86" s="67" t="s">
        <v>345</v>
      </c>
      <c r="P86" s="67" t="s">
        <v>397</v>
      </c>
    </row>
    <row r="87" spans="1:16" ht="12.75" customHeight="1" thickBot="1">
      <c r="A87" s="13" t="str">
        <f t="shared" si="6"/>
        <v> BBS 98 </v>
      </c>
      <c r="B87" s="5" t="str">
        <f t="shared" si="7"/>
        <v>I</v>
      </c>
      <c r="C87" s="13">
        <f t="shared" si="8"/>
        <v>48460.415000000001</v>
      </c>
      <c r="D87" s="12" t="str">
        <f t="shared" si="9"/>
        <v>vis</v>
      </c>
      <c r="E87" s="64">
        <f>VLOOKUP(C87,'Active 1'!C$21:E$958,3,FALSE)</f>
        <v>17936.027050438206</v>
      </c>
      <c r="F87" s="5" t="s">
        <v>146</v>
      </c>
      <c r="G87" s="12" t="str">
        <f t="shared" si="10"/>
        <v>48460.415</v>
      </c>
      <c r="H87" s="13">
        <f t="shared" si="11"/>
        <v>17936</v>
      </c>
      <c r="I87" s="65" t="s">
        <v>402</v>
      </c>
      <c r="J87" s="66" t="s">
        <v>403</v>
      </c>
      <c r="K87" s="65">
        <v>17936</v>
      </c>
      <c r="L87" s="65" t="s">
        <v>344</v>
      </c>
      <c r="M87" s="66" t="s">
        <v>185</v>
      </c>
      <c r="N87" s="66"/>
      <c r="O87" s="67" t="s">
        <v>345</v>
      </c>
      <c r="P87" s="67" t="s">
        <v>397</v>
      </c>
    </row>
    <row r="88" spans="1:16" ht="12.75" customHeight="1" thickBot="1">
      <c r="A88" s="13" t="str">
        <f t="shared" si="6"/>
        <v> BBS 98 </v>
      </c>
      <c r="B88" s="5" t="str">
        <f t="shared" si="7"/>
        <v>I</v>
      </c>
      <c r="C88" s="13">
        <f t="shared" si="8"/>
        <v>48480.434999999998</v>
      </c>
      <c r="D88" s="12" t="str">
        <f t="shared" si="9"/>
        <v>vis</v>
      </c>
      <c r="E88" s="64">
        <f>VLOOKUP(C88,'Active 1'!C$21:E$958,3,FALSE)</f>
        <v>17970.024178546937</v>
      </c>
      <c r="F88" s="5" t="s">
        <v>146</v>
      </c>
      <c r="G88" s="12" t="str">
        <f t="shared" si="10"/>
        <v>48480.435</v>
      </c>
      <c r="H88" s="13">
        <f t="shared" si="11"/>
        <v>17970</v>
      </c>
      <c r="I88" s="65" t="s">
        <v>404</v>
      </c>
      <c r="J88" s="66" t="s">
        <v>405</v>
      </c>
      <c r="K88" s="65">
        <v>17970</v>
      </c>
      <c r="L88" s="65" t="s">
        <v>355</v>
      </c>
      <c r="M88" s="66" t="s">
        <v>185</v>
      </c>
      <c r="N88" s="66"/>
      <c r="O88" s="67" t="s">
        <v>345</v>
      </c>
      <c r="P88" s="67" t="s">
        <v>397</v>
      </c>
    </row>
    <row r="89" spans="1:16" ht="12.75" customHeight="1" thickBot="1">
      <c r="A89" s="13" t="str">
        <f t="shared" si="6"/>
        <v> BBS 101 </v>
      </c>
      <c r="B89" s="5" t="str">
        <f t="shared" si="7"/>
        <v>I</v>
      </c>
      <c r="C89" s="13">
        <f t="shared" si="8"/>
        <v>48758.375999999997</v>
      </c>
      <c r="D89" s="12" t="str">
        <f t="shared" si="9"/>
        <v>vis</v>
      </c>
      <c r="E89" s="64">
        <f>VLOOKUP(C89,'Active 1'!C$21:E$958,3,FALSE)</f>
        <v>18442.011979929055</v>
      </c>
      <c r="F89" s="5" t="s">
        <v>146</v>
      </c>
      <c r="G89" s="12" t="str">
        <f t="shared" si="10"/>
        <v>48758.376</v>
      </c>
      <c r="H89" s="13">
        <f t="shared" si="11"/>
        <v>18442</v>
      </c>
      <c r="I89" s="65" t="s">
        <v>406</v>
      </c>
      <c r="J89" s="66" t="s">
        <v>407</v>
      </c>
      <c r="K89" s="65">
        <v>18442</v>
      </c>
      <c r="L89" s="65" t="s">
        <v>408</v>
      </c>
      <c r="M89" s="66" t="s">
        <v>185</v>
      </c>
      <c r="N89" s="66"/>
      <c r="O89" s="67" t="s">
        <v>345</v>
      </c>
      <c r="P89" s="67" t="s">
        <v>409</v>
      </c>
    </row>
    <row r="90" spans="1:16" ht="12.75" customHeight="1" thickBot="1">
      <c r="A90" s="13" t="str">
        <f t="shared" si="6"/>
        <v> BBS 101 </v>
      </c>
      <c r="B90" s="5" t="str">
        <f t="shared" si="7"/>
        <v>I</v>
      </c>
      <c r="C90" s="13">
        <f t="shared" si="8"/>
        <v>48768.394</v>
      </c>
      <c r="D90" s="12" t="str">
        <f t="shared" si="9"/>
        <v>vis</v>
      </c>
      <c r="E90" s="64">
        <f>VLOOKUP(C90,'Active 1'!C$21:E$958,3,FALSE)</f>
        <v>18459.024129249407</v>
      </c>
      <c r="F90" s="5" t="s">
        <v>146</v>
      </c>
      <c r="G90" s="12" t="str">
        <f t="shared" si="10"/>
        <v>48768.394</v>
      </c>
      <c r="H90" s="13">
        <f t="shared" si="11"/>
        <v>18459</v>
      </c>
      <c r="I90" s="65" t="s">
        <v>410</v>
      </c>
      <c r="J90" s="66" t="s">
        <v>411</v>
      </c>
      <c r="K90" s="65">
        <v>18459</v>
      </c>
      <c r="L90" s="65" t="s">
        <v>355</v>
      </c>
      <c r="M90" s="66" t="s">
        <v>185</v>
      </c>
      <c r="N90" s="66"/>
      <c r="O90" s="67" t="s">
        <v>345</v>
      </c>
      <c r="P90" s="67" t="s">
        <v>409</v>
      </c>
    </row>
    <row r="91" spans="1:16" ht="12.75" customHeight="1" thickBot="1">
      <c r="A91" s="13" t="str">
        <f t="shared" si="6"/>
        <v> BBS 101 </v>
      </c>
      <c r="B91" s="5" t="str">
        <f t="shared" si="7"/>
        <v>I</v>
      </c>
      <c r="C91" s="13">
        <f t="shared" si="8"/>
        <v>48788.413999999997</v>
      </c>
      <c r="D91" s="12" t="str">
        <f t="shared" si="9"/>
        <v>vis</v>
      </c>
      <c r="E91" s="64">
        <f>VLOOKUP(C91,'Active 1'!C$21:E$958,3,FALSE)</f>
        <v>18493.021257358138</v>
      </c>
      <c r="F91" s="5" t="s">
        <v>146</v>
      </c>
      <c r="G91" s="12" t="str">
        <f t="shared" si="10"/>
        <v>48788.414</v>
      </c>
      <c r="H91" s="13">
        <f t="shared" si="11"/>
        <v>18493</v>
      </c>
      <c r="I91" s="65" t="s">
        <v>412</v>
      </c>
      <c r="J91" s="66" t="s">
        <v>413</v>
      </c>
      <c r="K91" s="65">
        <v>18493</v>
      </c>
      <c r="L91" s="65" t="s">
        <v>414</v>
      </c>
      <c r="M91" s="66" t="s">
        <v>185</v>
      </c>
      <c r="N91" s="66"/>
      <c r="O91" s="67" t="s">
        <v>345</v>
      </c>
      <c r="P91" s="67" t="s">
        <v>409</v>
      </c>
    </row>
    <row r="92" spans="1:16" ht="12.75" customHeight="1" thickBot="1">
      <c r="A92" s="13" t="str">
        <f t="shared" si="6"/>
        <v> BBS 104 </v>
      </c>
      <c r="B92" s="5" t="str">
        <f t="shared" si="7"/>
        <v>I</v>
      </c>
      <c r="C92" s="13">
        <f t="shared" si="8"/>
        <v>49116.427000000003</v>
      </c>
      <c r="D92" s="12" t="str">
        <f t="shared" si="9"/>
        <v>vis</v>
      </c>
      <c r="E92" s="64">
        <f>VLOOKUP(C92,'Active 1'!C$21:E$958,3,FALSE)</f>
        <v>19050.039238493544</v>
      </c>
      <c r="F92" s="5" t="s">
        <v>146</v>
      </c>
      <c r="G92" s="12" t="str">
        <f t="shared" si="10"/>
        <v>49116.427</v>
      </c>
      <c r="H92" s="13">
        <f t="shared" si="11"/>
        <v>19050</v>
      </c>
      <c r="I92" s="65" t="s">
        <v>415</v>
      </c>
      <c r="J92" s="66" t="s">
        <v>416</v>
      </c>
      <c r="K92" s="65">
        <v>19050</v>
      </c>
      <c r="L92" s="65" t="s">
        <v>391</v>
      </c>
      <c r="M92" s="66" t="s">
        <v>185</v>
      </c>
      <c r="N92" s="66"/>
      <c r="O92" s="67" t="s">
        <v>345</v>
      </c>
      <c r="P92" s="67" t="s">
        <v>417</v>
      </c>
    </row>
    <row r="93" spans="1:16" ht="12.75" customHeight="1" thickBot="1">
      <c r="A93" s="13" t="str">
        <f t="shared" si="6"/>
        <v> BBS 104 </v>
      </c>
      <c r="B93" s="5" t="str">
        <f t="shared" si="7"/>
        <v>I</v>
      </c>
      <c r="C93" s="13">
        <f t="shared" si="8"/>
        <v>49166.47</v>
      </c>
      <c r="D93" s="12" t="str">
        <f t="shared" si="9"/>
        <v>vis</v>
      </c>
      <c r="E93" s="64">
        <f>VLOOKUP(C93,'Active 1'!C$21:E$958,3,FALSE)</f>
        <v>19135.020171657648</v>
      </c>
      <c r="F93" s="5" t="s">
        <v>146</v>
      </c>
      <c r="G93" s="12" t="str">
        <f t="shared" si="10"/>
        <v>49166.470</v>
      </c>
      <c r="H93" s="13">
        <f t="shared" si="11"/>
        <v>19135</v>
      </c>
      <c r="I93" s="65" t="s">
        <v>418</v>
      </c>
      <c r="J93" s="66" t="s">
        <v>419</v>
      </c>
      <c r="K93" s="65">
        <v>19135</v>
      </c>
      <c r="L93" s="65" t="s">
        <v>420</v>
      </c>
      <c r="M93" s="66" t="s">
        <v>185</v>
      </c>
      <c r="N93" s="66"/>
      <c r="O93" s="67" t="s">
        <v>345</v>
      </c>
      <c r="P93" s="67" t="s">
        <v>417</v>
      </c>
    </row>
    <row r="94" spans="1:16" ht="12.75" customHeight="1" thickBot="1">
      <c r="A94" s="13" t="str">
        <f t="shared" si="6"/>
        <v> BBS 104 </v>
      </c>
      <c r="B94" s="5" t="str">
        <f t="shared" si="7"/>
        <v>I</v>
      </c>
      <c r="C94" s="13">
        <f t="shared" si="8"/>
        <v>49176.482000000004</v>
      </c>
      <c r="D94" s="12" t="str">
        <f t="shared" si="9"/>
        <v>vis</v>
      </c>
      <c r="E94" s="64">
        <f>VLOOKUP(C94,'Active 1'!C$21:E$958,3,FALSE)</f>
        <v>19152.022132028516</v>
      </c>
      <c r="F94" s="5" t="s">
        <v>146</v>
      </c>
      <c r="G94" s="12" t="str">
        <f t="shared" si="10"/>
        <v>49176.482</v>
      </c>
      <c r="H94" s="13">
        <f t="shared" si="11"/>
        <v>19152</v>
      </c>
      <c r="I94" s="65" t="s">
        <v>421</v>
      </c>
      <c r="J94" s="66" t="s">
        <v>422</v>
      </c>
      <c r="K94" s="65">
        <v>19152</v>
      </c>
      <c r="L94" s="65" t="s">
        <v>414</v>
      </c>
      <c r="M94" s="66" t="s">
        <v>185</v>
      </c>
      <c r="N94" s="66"/>
      <c r="O94" s="67" t="s">
        <v>345</v>
      </c>
      <c r="P94" s="67" t="s">
        <v>417</v>
      </c>
    </row>
    <row r="95" spans="1:16" ht="12.75" customHeight="1" thickBot="1">
      <c r="A95" s="13" t="str">
        <f t="shared" si="6"/>
        <v> BBS 105 </v>
      </c>
      <c r="B95" s="5" t="str">
        <f t="shared" si="7"/>
        <v>I</v>
      </c>
      <c r="C95" s="13">
        <f t="shared" si="8"/>
        <v>49212.41</v>
      </c>
      <c r="D95" s="12" t="str">
        <f t="shared" si="9"/>
        <v>vis</v>
      </c>
      <c r="E95" s="64">
        <f>VLOOKUP(C95,'Active 1'!C$21:E$958,3,FALSE)</f>
        <v>19213.033561533543</v>
      </c>
      <c r="F95" s="5" t="s">
        <v>146</v>
      </c>
      <c r="G95" s="12" t="str">
        <f t="shared" si="10"/>
        <v>49212.410</v>
      </c>
      <c r="H95" s="13">
        <f t="shared" si="11"/>
        <v>19213</v>
      </c>
      <c r="I95" s="65" t="s">
        <v>423</v>
      </c>
      <c r="J95" s="66" t="s">
        <v>424</v>
      </c>
      <c r="K95" s="65">
        <v>19213</v>
      </c>
      <c r="L95" s="65" t="s">
        <v>425</v>
      </c>
      <c r="M95" s="66" t="s">
        <v>185</v>
      </c>
      <c r="N95" s="66"/>
      <c r="O95" s="67" t="s">
        <v>345</v>
      </c>
      <c r="P95" s="67" t="s">
        <v>426</v>
      </c>
    </row>
    <row r="96" spans="1:16" ht="12.75" customHeight="1" thickBot="1">
      <c r="A96" s="13" t="str">
        <f t="shared" si="6"/>
        <v> BBS 106 </v>
      </c>
      <c r="B96" s="5" t="str">
        <f t="shared" si="7"/>
        <v>II</v>
      </c>
      <c r="C96" s="13">
        <f t="shared" si="8"/>
        <v>49472.394099999998</v>
      </c>
      <c r="D96" s="12" t="str">
        <f t="shared" si="9"/>
        <v>vis</v>
      </c>
      <c r="E96" s="64">
        <f>VLOOKUP(C96,'Active 1'!C$21:E$958,3,FALSE)</f>
        <v>19654.527705086697</v>
      </c>
      <c r="F96" s="5" t="s">
        <v>146</v>
      </c>
      <c r="G96" s="12" t="str">
        <f t="shared" si="10"/>
        <v>49472.3941</v>
      </c>
      <c r="H96" s="13">
        <f t="shared" si="11"/>
        <v>19654.5</v>
      </c>
      <c r="I96" s="65" t="s">
        <v>427</v>
      </c>
      <c r="J96" s="66" t="s">
        <v>428</v>
      </c>
      <c r="K96" s="65">
        <v>19654.5</v>
      </c>
      <c r="L96" s="65" t="s">
        <v>429</v>
      </c>
      <c r="M96" s="66" t="s">
        <v>430</v>
      </c>
      <c r="N96" s="66" t="s">
        <v>31</v>
      </c>
      <c r="O96" s="67" t="s">
        <v>223</v>
      </c>
      <c r="P96" s="67" t="s">
        <v>431</v>
      </c>
    </row>
    <row r="97" spans="1:16" ht="12.75" customHeight="1" thickBot="1">
      <c r="A97" s="13" t="str">
        <f t="shared" si="6"/>
        <v> BBS 107 </v>
      </c>
      <c r="B97" s="5" t="str">
        <f t="shared" si="7"/>
        <v>I</v>
      </c>
      <c r="C97" s="13">
        <f t="shared" si="8"/>
        <v>49550.419000000002</v>
      </c>
      <c r="D97" s="12" t="str">
        <f t="shared" si="9"/>
        <v>vis</v>
      </c>
      <c r="E97" s="64">
        <f>VLOOKUP(C97,'Active 1'!C$21:E$958,3,FALSE)</f>
        <v>19787.026332507845</v>
      </c>
      <c r="F97" s="5" t="s">
        <v>146</v>
      </c>
      <c r="G97" s="12" t="str">
        <f t="shared" si="10"/>
        <v>49550.419</v>
      </c>
      <c r="H97" s="13">
        <f t="shared" si="11"/>
        <v>19787</v>
      </c>
      <c r="I97" s="65" t="s">
        <v>432</v>
      </c>
      <c r="J97" s="66" t="s">
        <v>433</v>
      </c>
      <c r="K97" s="65">
        <v>19787</v>
      </c>
      <c r="L97" s="65" t="s">
        <v>344</v>
      </c>
      <c r="M97" s="66" t="s">
        <v>185</v>
      </c>
      <c r="N97" s="66"/>
      <c r="O97" s="67" t="s">
        <v>345</v>
      </c>
      <c r="P97" s="67" t="s">
        <v>434</v>
      </c>
    </row>
    <row r="98" spans="1:16" ht="12.75" customHeight="1" thickBot="1">
      <c r="A98" s="13" t="str">
        <f t="shared" si="6"/>
        <v> BBS 107 </v>
      </c>
      <c r="B98" s="5" t="str">
        <f t="shared" si="7"/>
        <v>I</v>
      </c>
      <c r="C98" s="13">
        <f t="shared" si="8"/>
        <v>49560.425999999999</v>
      </c>
      <c r="D98" s="12" t="str">
        <f t="shared" si="9"/>
        <v>vis</v>
      </c>
      <c r="E98" s="64">
        <f>VLOOKUP(C98,'Active 1'!C$21:E$958,3,FALSE)</f>
        <v>19804.019802087467</v>
      </c>
      <c r="F98" s="5" t="s">
        <v>146</v>
      </c>
      <c r="G98" s="12" t="str">
        <f t="shared" si="10"/>
        <v>49560.426</v>
      </c>
      <c r="H98" s="13">
        <f t="shared" si="11"/>
        <v>19804</v>
      </c>
      <c r="I98" s="65" t="s">
        <v>435</v>
      </c>
      <c r="J98" s="66" t="s">
        <v>436</v>
      </c>
      <c r="K98" s="65">
        <v>19804</v>
      </c>
      <c r="L98" s="65" t="s">
        <v>420</v>
      </c>
      <c r="M98" s="66" t="s">
        <v>185</v>
      </c>
      <c r="N98" s="66"/>
      <c r="O98" s="67" t="s">
        <v>345</v>
      </c>
      <c r="P98" s="67" t="s">
        <v>434</v>
      </c>
    </row>
    <row r="99" spans="1:16" ht="12.75" customHeight="1" thickBot="1">
      <c r="A99" s="13" t="str">
        <f t="shared" si="6"/>
        <v> BRNO 31 </v>
      </c>
      <c r="B99" s="5" t="str">
        <f t="shared" si="7"/>
        <v>I</v>
      </c>
      <c r="C99" s="13">
        <f t="shared" si="8"/>
        <v>49570.425000000003</v>
      </c>
      <c r="D99" s="12" t="str">
        <f t="shared" si="9"/>
        <v>vis</v>
      </c>
      <c r="E99" s="64">
        <f>VLOOKUP(C99,'Active 1'!C$21:E$958,3,FALSE)</f>
        <v>19820.999686401123</v>
      </c>
      <c r="F99" s="5" t="s">
        <v>146</v>
      </c>
      <c r="G99" s="12" t="str">
        <f t="shared" si="10"/>
        <v>49570.425</v>
      </c>
      <c r="H99" s="13">
        <f t="shared" si="11"/>
        <v>19821</v>
      </c>
      <c r="I99" s="65" t="s">
        <v>437</v>
      </c>
      <c r="J99" s="66" t="s">
        <v>438</v>
      </c>
      <c r="K99" s="65">
        <v>19821</v>
      </c>
      <c r="L99" s="65" t="s">
        <v>156</v>
      </c>
      <c r="M99" s="66" t="s">
        <v>185</v>
      </c>
      <c r="N99" s="66"/>
      <c r="O99" s="67" t="s">
        <v>439</v>
      </c>
      <c r="P99" s="67" t="s">
        <v>382</v>
      </c>
    </row>
    <row r="100" spans="1:16" ht="12.75" customHeight="1" thickBot="1">
      <c r="A100" s="13" t="str">
        <f t="shared" si="6"/>
        <v> BRNO 31 </v>
      </c>
      <c r="B100" s="5" t="str">
        <f t="shared" si="7"/>
        <v>I</v>
      </c>
      <c r="C100" s="13">
        <f t="shared" si="8"/>
        <v>49570.428999999996</v>
      </c>
      <c r="D100" s="12" t="str">
        <f t="shared" si="9"/>
        <v>vis</v>
      </c>
      <c r="E100" s="64">
        <f>VLOOKUP(C100,'Active 1'!C$21:E$958,3,FALSE)</f>
        <v>19821.006479034098</v>
      </c>
      <c r="F100" s="5" t="s">
        <v>146</v>
      </c>
      <c r="G100" s="12" t="str">
        <f t="shared" si="10"/>
        <v>49570.429</v>
      </c>
      <c r="H100" s="13">
        <f t="shared" si="11"/>
        <v>19821</v>
      </c>
      <c r="I100" s="65" t="s">
        <v>440</v>
      </c>
      <c r="J100" s="66" t="s">
        <v>441</v>
      </c>
      <c r="K100" s="65">
        <v>19821</v>
      </c>
      <c r="L100" s="65" t="s">
        <v>161</v>
      </c>
      <c r="M100" s="66" t="s">
        <v>185</v>
      </c>
      <c r="N100" s="66"/>
      <c r="O100" s="67" t="s">
        <v>442</v>
      </c>
      <c r="P100" s="67" t="s">
        <v>382</v>
      </c>
    </row>
    <row r="101" spans="1:16" ht="12.75" customHeight="1" thickBot="1">
      <c r="A101" s="13" t="str">
        <f t="shared" si="6"/>
        <v> BRNO 31 </v>
      </c>
      <c r="B101" s="5" t="str">
        <f t="shared" si="7"/>
        <v>I</v>
      </c>
      <c r="C101" s="13">
        <f t="shared" si="8"/>
        <v>49570.434999999998</v>
      </c>
      <c r="D101" s="12" t="str">
        <f t="shared" si="9"/>
        <v>vis</v>
      </c>
      <c r="E101" s="64">
        <f>VLOOKUP(C101,'Active 1'!C$21:E$958,3,FALSE)</f>
        <v>19821.016667983586</v>
      </c>
      <c r="F101" s="5" t="s">
        <v>146</v>
      </c>
      <c r="G101" s="12" t="str">
        <f t="shared" si="10"/>
        <v>49570.435</v>
      </c>
      <c r="H101" s="13">
        <f t="shared" si="11"/>
        <v>19821</v>
      </c>
      <c r="I101" s="65" t="s">
        <v>443</v>
      </c>
      <c r="J101" s="66" t="s">
        <v>444</v>
      </c>
      <c r="K101" s="65">
        <v>19821</v>
      </c>
      <c r="L101" s="65" t="s">
        <v>445</v>
      </c>
      <c r="M101" s="66" t="s">
        <v>185</v>
      </c>
      <c r="N101" s="66"/>
      <c r="O101" s="67" t="s">
        <v>351</v>
      </c>
      <c r="P101" s="67" t="s">
        <v>382</v>
      </c>
    </row>
    <row r="102" spans="1:16" ht="12.75" customHeight="1" thickBot="1">
      <c r="A102" s="13" t="str">
        <f t="shared" si="6"/>
        <v> BRNO 31 </v>
      </c>
      <c r="B102" s="5" t="str">
        <f t="shared" si="7"/>
        <v>I</v>
      </c>
      <c r="C102" s="13">
        <f t="shared" si="8"/>
        <v>49570.436999999998</v>
      </c>
      <c r="D102" s="12" t="str">
        <f t="shared" si="9"/>
        <v>vis</v>
      </c>
      <c r="E102" s="64">
        <f>VLOOKUP(C102,'Active 1'!C$21:E$958,3,FALSE)</f>
        <v>19821.020064300079</v>
      </c>
      <c r="F102" s="5" t="s">
        <v>146</v>
      </c>
      <c r="G102" s="12" t="str">
        <f t="shared" si="10"/>
        <v>49570.437</v>
      </c>
      <c r="H102" s="13">
        <f t="shared" si="11"/>
        <v>19821</v>
      </c>
      <c r="I102" s="65" t="s">
        <v>446</v>
      </c>
      <c r="J102" s="66" t="s">
        <v>447</v>
      </c>
      <c r="K102" s="65">
        <v>19821</v>
      </c>
      <c r="L102" s="65" t="s">
        <v>420</v>
      </c>
      <c r="M102" s="66" t="s">
        <v>185</v>
      </c>
      <c r="N102" s="66"/>
      <c r="O102" s="67" t="s">
        <v>448</v>
      </c>
      <c r="P102" s="67" t="s">
        <v>382</v>
      </c>
    </row>
    <row r="103" spans="1:16" ht="12.75" customHeight="1" thickBot="1">
      <c r="A103" s="13" t="str">
        <f t="shared" si="6"/>
        <v> BRNO 31 </v>
      </c>
      <c r="B103" s="5" t="str">
        <f t="shared" si="7"/>
        <v>I</v>
      </c>
      <c r="C103" s="13">
        <f t="shared" si="8"/>
        <v>49570.442000000003</v>
      </c>
      <c r="D103" s="12" t="str">
        <f t="shared" si="9"/>
        <v>vis</v>
      </c>
      <c r="E103" s="64">
        <f>VLOOKUP(C103,'Active 1'!C$21:E$958,3,FALSE)</f>
        <v>19821.028555091325</v>
      </c>
      <c r="F103" s="5" t="s">
        <v>146</v>
      </c>
      <c r="G103" s="12" t="str">
        <f t="shared" si="10"/>
        <v>49570.442</v>
      </c>
      <c r="H103" s="13">
        <f t="shared" si="11"/>
        <v>19821</v>
      </c>
      <c r="I103" s="65" t="s">
        <v>449</v>
      </c>
      <c r="J103" s="66" t="s">
        <v>450</v>
      </c>
      <c r="K103" s="65">
        <v>19821</v>
      </c>
      <c r="L103" s="65" t="s">
        <v>451</v>
      </c>
      <c r="M103" s="66" t="s">
        <v>185</v>
      </c>
      <c r="N103" s="66"/>
      <c r="O103" s="67" t="s">
        <v>452</v>
      </c>
      <c r="P103" s="67" t="s">
        <v>382</v>
      </c>
    </row>
    <row r="104" spans="1:16" ht="12.75" customHeight="1" thickBot="1">
      <c r="A104" s="13" t="str">
        <f t="shared" si="6"/>
        <v> BBS 107 </v>
      </c>
      <c r="B104" s="5" t="str">
        <f t="shared" si="7"/>
        <v>I</v>
      </c>
      <c r="C104" s="13">
        <f t="shared" si="8"/>
        <v>49580.447999999997</v>
      </c>
      <c r="D104" s="12" t="str">
        <f t="shared" si="9"/>
        <v>vis</v>
      </c>
      <c r="E104" s="64">
        <f>VLOOKUP(C104,'Active 1'!C$21:E$958,3,FALSE)</f>
        <v>19838.020326512691</v>
      </c>
      <c r="F104" s="5" t="s">
        <v>146</v>
      </c>
      <c r="G104" s="12" t="str">
        <f t="shared" si="10"/>
        <v>49580.448</v>
      </c>
      <c r="H104" s="13">
        <f t="shared" si="11"/>
        <v>19838</v>
      </c>
      <c r="I104" s="65" t="s">
        <v>453</v>
      </c>
      <c r="J104" s="66" t="s">
        <v>454</v>
      </c>
      <c r="K104" s="65">
        <v>19838</v>
      </c>
      <c r="L104" s="65" t="s">
        <v>420</v>
      </c>
      <c r="M104" s="66" t="s">
        <v>185</v>
      </c>
      <c r="N104" s="66"/>
      <c r="O104" s="67" t="s">
        <v>345</v>
      </c>
      <c r="P104" s="67" t="s">
        <v>434</v>
      </c>
    </row>
    <row r="105" spans="1:16" ht="12.75" customHeight="1" thickBot="1">
      <c r="A105" s="13" t="str">
        <f t="shared" si="6"/>
        <v> BBS 109 </v>
      </c>
      <c r="B105" s="5" t="str">
        <f t="shared" si="7"/>
        <v>I</v>
      </c>
      <c r="C105" s="13">
        <f t="shared" si="8"/>
        <v>49878.423999999999</v>
      </c>
      <c r="D105" s="12" t="str">
        <f t="shared" si="9"/>
        <v>vis</v>
      </c>
      <c r="E105" s="64">
        <f>VLOOKUP(C105,'Active 1'!C$21:E$958,3,FALSE)</f>
        <v>20344.03072837726</v>
      </c>
      <c r="F105" s="5" t="s">
        <v>146</v>
      </c>
      <c r="G105" s="12" t="str">
        <f t="shared" si="10"/>
        <v>49878.424</v>
      </c>
      <c r="H105" s="13">
        <f t="shared" si="11"/>
        <v>20344</v>
      </c>
      <c r="I105" s="65" t="s">
        <v>455</v>
      </c>
      <c r="J105" s="66" t="s">
        <v>456</v>
      </c>
      <c r="K105" s="65">
        <v>20344</v>
      </c>
      <c r="L105" s="65" t="s">
        <v>366</v>
      </c>
      <c r="M105" s="66" t="s">
        <v>185</v>
      </c>
      <c r="N105" s="66"/>
      <c r="O105" s="67" t="s">
        <v>345</v>
      </c>
      <c r="P105" s="67" t="s">
        <v>457</v>
      </c>
    </row>
    <row r="106" spans="1:16" ht="12.75" customHeight="1" thickBot="1">
      <c r="A106" s="13" t="str">
        <f t="shared" si="6"/>
        <v> BBS 109 </v>
      </c>
      <c r="B106" s="5" t="str">
        <f t="shared" si="7"/>
        <v>I</v>
      </c>
      <c r="C106" s="13">
        <f t="shared" si="8"/>
        <v>49895.506000000001</v>
      </c>
      <c r="D106" s="12" t="str">
        <f t="shared" si="9"/>
        <v>vis</v>
      </c>
      <c r="E106" s="64">
        <f>VLOOKUP(C106,'Active 1'!C$21:E$958,3,FALSE)</f>
        <v>20373.038667555757</v>
      </c>
      <c r="F106" s="5" t="s">
        <v>146</v>
      </c>
      <c r="G106" s="12" t="str">
        <f t="shared" si="10"/>
        <v>49895.506</v>
      </c>
      <c r="H106" s="13">
        <f t="shared" si="11"/>
        <v>20373</v>
      </c>
      <c r="I106" s="65" t="s">
        <v>458</v>
      </c>
      <c r="J106" s="66" t="s">
        <v>459</v>
      </c>
      <c r="K106" s="65">
        <v>20373</v>
      </c>
      <c r="L106" s="65" t="s">
        <v>391</v>
      </c>
      <c r="M106" s="66" t="s">
        <v>185</v>
      </c>
      <c r="N106" s="66"/>
      <c r="O106" s="67" t="s">
        <v>345</v>
      </c>
      <c r="P106" s="67" t="s">
        <v>457</v>
      </c>
    </row>
    <row r="107" spans="1:16" ht="12.75" customHeight="1" thickBot="1">
      <c r="A107" s="13" t="str">
        <f t="shared" si="6"/>
        <v> BBS 110 </v>
      </c>
      <c r="B107" s="5" t="str">
        <f t="shared" si="7"/>
        <v>I</v>
      </c>
      <c r="C107" s="13">
        <f t="shared" si="8"/>
        <v>49918.466</v>
      </c>
      <c r="D107" s="12" t="str">
        <f t="shared" si="9"/>
        <v>vis</v>
      </c>
      <c r="E107" s="64">
        <f>VLOOKUP(C107,'Active 1'!C$21:E$958,3,FALSE)</f>
        <v>20412.02838091123</v>
      </c>
      <c r="F107" s="5" t="s">
        <v>146</v>
      </c>
      <c r="G107" s="12" t="str">
        <f t="shared" si="10"/>
        <v>49918.466</v>
      </c>
      <c r="H107" s="13">
        <f t="shared" si="11"/>
        <v>20412</v>
      </c>
      <c r="I107" s="65" t="s">
        <v>470</v>
      </c>
      <c r="J107" s="66" t="s">
        <v>471</v>
      </c>
      <c r="K107" s="65">
        <v>20412</v>
      </c>
      <c r="L107" s="65" t="s">
        <v>451</v>
      </c>
      <c r="M107" s="66" t="s">
        <v>185</v>
      </c>
      <c r="N107" s="66"/>
      <c r="O107" s="67" t="s">
        <v>345</v>
      </c>
      <c r="P107" s="67" t="s">
        <v>472</v>
      </c>
    </row>
    <row r="108" spans="1:16" ht="12.75" customHeight="1" thickBot="1">
      <c r="A108" s="13" t="str">
        <f t="shared" si="6"/>
        <v> BBS 112 </v>
      </c>
      <c r="B108" s="5" t="str">
        <f t="shared" si="7"/>
        <v>I</v>
      </c>
      <c r="C108" s="13">
        <f t="shared" si="8"/>
        <v>50189.345000000001</v>
      </c>
      <c r="D108" s="12" t="str">
        <f t="shared" si="9"/>
        <v>vis</v>
      </c>
      <c r="E108" s="64">
        <f>VLOOKUP(C108,'Active 1'!C$21:E$958,3,FALSE)</f>
        <v>20872.023788751696</v>
      </c>
      <c r="F108" s="5" t="s">
        <v>146</v>
      </c>
      <c r="G108" s="12" t="str">
        <f t="shared" si="10"/>
        <v>50189.345</v>
      </c>
      <c r="H108" s="13">
        <f t="shared" si="11"/>
        <v>20872</v>
      </c>
      <c r="I108" s="65" t="s">
        <v>473</v>
      </c>
      <c r="J108" s="66" t="s">
        <v>474</v>
      </c>
      <c r="K108" s="65">
        <v>20872</v>
      </c>
      <c r="L108" s="65" t="s">
        <v>355</v>
      </c>
      <c r="M108" s="66" t="s">
        <v>185</v>
      </c>
      <c r="N108" s="66"/>
      <c r="O108" s="67" t="s">
        <v>345</v>
      </c>
      <c r="P108" s="67" t="s">
        <v>475</v>
      </c>
    </row>
    <row r="109" spans="1:16" ht="12.75" customHeight="1" thickBot="1">
      <c r="A109" s="13" t="str">
        <f t="shared" si="6"/>
        <v> BBS 112 </v>
      </c>
      <c r="B109" s="5" t="str">
        <f t="shared" si="7"/>
        <v>I</v>
      </c>
      <c r="C109" s="13">
        <f t="shared" si="8"/>
        <v>50209.37</v>
      </c>
      <c r="D109" s="12" t="str">
        <f t="shared" si="9"/>
        <v>vis</v>
      </c>
      <c r="E109" s="64">
        <f>VLOOKUP(C109,'Active 1'!C$21:E$958,3,FALSE)</f>
        <v>20906.029407651673</v>
      </c>
      <c r="F109" s="5" t="s">
        <v>146</v>
      </c>
      <c r="G109" s="12" t="str">
        <f t="shared" si="10"/>
        <v>50209.370</v>
      </c>
      <c r="H109" s="13">
        <f t="shared" si="11"/>
        <v>20906</v>
      </c>
      <c r="I109" s="65" t="s">
        <v>487</v>
      </c>
      <c r="J109" s="66" t="s">
        <v>488</v>
      </c>
      <c r="K109" s="65">
        <v>20906</v>
      </c>
      <c r="L109" s="65" t="s">
        <v>451</v>
      </c>
      <c r="M109" s="66" t="s">
        <v>185</v>
      </c>
      <c r="N109" s="66"/>
      <c r="O109" s="67" t="s">
        <v>345</v>
      </c>
      <c r="P109" s="67" t="s">
        <v>475</v>
      </c>
    </row>
    <row r="110" spans="1:16" ht="12.75" customHeight="1" thickBot="1">
      <c r="A110" s="13" t="str">
        <f t="shared" si="6"/>
        <v> BBS 112 </v>
      </c>
      <c r="B110" s="5" t="str">
        <f t="shared" si="7"/>
        <v>I</v>
      </c>
      <c r="C110" s="13">
        <f t="shared" si="8"/>
        <v>50239.402000000002</v>
      </c>
      <c r="D110" s="12" t="str">
        <f t="shared" si="9"/>
        <v>vis</v>
      </c>
      <c r="E110" s="64">
        <f>VLOOKUP(C110,'Active 1'!C$21:E$958,3,FALSE)</f>
        <v>20957.028496131268</v>
      </c>
      <c r="F110" s="5" t="s">
        <v>146</v>
      </c>
      <c r="G110" s="12" t="str">
        <f t="shared" si="10"/>
        <v>50239.402</v>
      </c>
      <c r="H110" s="13">
        <f t="shared" si="11"/>
        <v>20957</v>
      </c>
      <c r="I110" s="65" t="s">
        <v>489</v>
      </c>
      <c r="J110" s="66" t="s">
        <v>490</v>
      </c>
      <c r="K110" s="65">
        <v>20957</v>
      </c>
      <c r="L110" s="65" t="s">
        <v>451</v>
      </c>
      <c r="M110" s="66" t="s">
        <v>185</v>
      </c>
      <c r="N110" s="66"/>
      <c r="O110" s="67" t="s">
        <v>345</v>
      </c>
      <c r="P110" s="67" t="s">
        <v>475</v>
      </c>
    </row>
    <row r="111" spans="1:16" ht="12.75" customHeight="1" thickBot="1">
      <c r="A111" s="13" t="str">
        <f t="shared" si="6"/>
        <v> BBS 112 </v>
      </c>
      <c r="B111" s="5" t="str">
        <f t="shared" si="7"/>
        <v>I</v>
      </c>
      <c r="C111" s="13">
        <f t="shared" si="8"/>
        <v>50249.417000000001</v>
      </c>
      <c r="D111" s="12" t="str">
        <f t="shared" si="9"/>
        <v>vis</v>
      </c>
      <c r="E111" s="64">
        <f>VLOOKUP(C111,'Active 1'!C$21:E$958,3,FALSE)</f>
        <v>20974.035550976871</v>
      </c>
      <c r="F111" s="5" t="s">
        <v>146</v>
      </c>
      <c r="G111" s="12" t="str">
        <f t="shared" si="10"/>
        <v>50249.417</v>
      </c>
      <c r="H111" s="13">
        <f t="shared" si="11"/>
        <v>20974</v>
      </c>
      <c r="I111" s="65" t="s">
        <v>491</v>
      </c>
      <c r="J111" s="66" t="s">
        <v>492</v>
      </c>
      <c r="K111" s="65">
        <v>20974</v>
      </c>
      <c r="L111" s="65" t="s">
        <v>493</v>
      </c>
      <c r="M111" s="66" t="s">
        <v>185</v>
      </c>
      <c r="N111" s="66"/>
      <c r="O111" s="67" t="s">
        <v>345</v>
      </c>
      <c r="P111" s="67" t="s">
        <v>475</v>
      </c>
    </row>
    <row r="112" spans="1:16" ht="12.75" customHeight="1" thickBot="1">
      <c r="A112" s="13" t="str">
        <f t="shared" si="6"/>
        <v> BBS 113 </v>
      </c>
      <c r="B112" s="5" t="str">
        <f t="shared" si="7"/>
        <v>I</v>
      </c>
      <c r="C112" s="13">
        <f t="shared" si="8"/>
        <v>50312.432000000001</v>
      </c>
      <c r="D112" s="12" t="str">
        <f t="shared" si="9"/>
        <v>vis</v>
      </c>
      <c r="E112" s="64">
        <f>VLOOKUP(C112,'Active 1'!C$21:E$958,3,FALSE)</f>
        <v>21081.044992923522</v>
      </c>
      <c r="F112" s="5" t="s">
        <v>146</v>
      </c>
      <c r="G112" s="12" t="str">
        <f t="shared" si="10"/>
        <v>50312.432</v>
      </c>
      <c r="H112" s="13">
        <f t="shared" si="11"/>
        <v>21081</v>
      </c>
      <c r="I112" s="65" t="s">
        <v>494</v>
      </c>
      <c r="J112" s="66" t="s">
        <v>495</v>
      </c>
      <c r="K112" s="65">
        <v>21081</v>
      </c>
      <c r="L112" s="65" t="s">
        <v>496</v>
      </c>
      <c r="M112" s="66" t="s">
        <v>185</v>
      </c>
      <c r="N112" s="66"/>
      <c r="O112" s="67" t="s">
        <v>345</v>
      </c>
      <c r="P112" s="67" t="s">
        <v>497</v>
      </c>
    </row>
    <row r="113" spans="1:16" ht="12.75" customHeight="1" thickBot="1">
      <c r="A113" s="13" t="str">
        <f t="shared" si="6"/>
        <v> BBS 115 </v>
      </c>
      <c r="B113" s="5" t="str">
        <f t="shared" si="7"/>
        <v>I</v>
      </c>
      <c r="C113" s="13">
        <f t="shared" si="8"/>
        <v>50557.394</v>
      </c>
      <c r="D113" s="12" t="str">
        <f t="shared" si="9"/>
        <v>vis</v>
      </c>
      <c r="E113" s="64">
        <f>VLOOKUP(C113,'Active 1'!C$21:E$958,3,FALSE)</f>
        <v>21497.029233471578</v>
      </c>
      <c r="F113" s="5" t="s">
        <v>146</v>
      </c>
      <c r="G113" s="12" t="str">
        <f t="shared" si="10"/>
        <v>50557.394</v>
      </c>
      <c r="H113" s="13">
        <f t="shared" si="11"/>
        <v>21497</v>
      </c>
      <c r="I113" s="65" t="s">
        <v>501</v>
      </c>
      <c r="J113" s="66" t="s">
        <v>502</v>
      </c>
      <c r="K113" s="65">
        <v>21497</v>
      </c>
      <c r="L113" s="65" t="s">
        <v>451</v>
      </c>
      <c r="M113" s="66" t="s">
        <v>185</v>
      </c>
      <c r="N113" s="66"/>
      <c r="O113" s="67" t="s">
        <v>345</v>
      </c>
      <c r="P113" s="67" t="s">
        <v>503</v>
      </c>
    </row>
    <row r="114" spans="1:16" ht="12.75" customHeight="1" thickBot="1">
      <c r="A114" s="13" t="str">
        <f t="shared" si="6"/>
        <v> BBS 115 </v>
      </c>
      <c r="B114" s="5" t="str">
        <f t="shared" si="7"/>
        <v>I</v>
      </c>
      <c r="C114" s="13">
        <f t="shared" si="8"/>
        <v>50570.356</v>
      </c>
      <c r="D114" s="12" t="str">
        <f t="shared" si="9"/>
        <v>vis</v>
      </c>
      <c r="E114" s="64">
        <f>VLOOKUP(C114,'Active 1'!C$21:E$958,3,FALSE)</f>
        <v>21519.040760671647</v>
      </c>
      <c r="F114" s="5" t="s">
        <v>146</v>
      </c>
      <c r="G114" s="12" t="str">
        <f t="shared" si="10"/>
        <v>50570.356</v>
      </c>
      <c r="H114" s="13">
        <f t="shared" si="11"/>
        <v>21519</v>
      </c>
      <c r="I114" s="65" t="s">
        <v>504</v>
      </c>
      <c r="J114" s="66" t="s">
        <v>505</v>
      </c>
      <c r="K114" s="65">
        <v>21519</v>
      </c>
      <c r="L114" s="65" t="s">
        <v>385</v>
      </c>
      <c r="M114" s="66" t="s">
        <v>185</v>
      </c>
      <c r="N114" s="66"/>
      <c r="O114" s="67" t="s">
        <v>345</v>
      </c>
      <c r="P114" s="67" t="s">
        <v>503</v>
      </c>
    </row>
    <row r="115" spans="1:16" ht="12.75" customHeight="1" thickBot="1">
      <c r="A115" s="13" t="str">
        <f t="shared" si="6"/>
        <v> BBS 115 </v>
      </c>
      <c r="B115" s="5" t="str">
        <f t="shared" si="7"/>
        <v>I</v>
      </c>
      <c r="C115" s="13">
        <f t="shared" si="8"/>
        <v>50660.45</v>
      </c>
      <c r="D115" s="12" t="str">
        <f t="shared" si="9"/>
        <v>vis</v>
      </c>
      <c r="E115" s="64">
        <f>VLOOKUP(C115,'Active 1'!C$21:E$958,3,FALSE)</f>
        <v>21672.03462979394</v>
      </c>
      <c r="F115" s="5" t="s">
        <v>146</v>
      </c>
      <c r="G115" s="12" t="str">
        <f t="shared" si="10"/>
        <v>50660.450</v>
      </c>
      <c r="H115" s="13">
        <f t="shared" si="11"/>
        <v>21672</v>
      </c>
      <c r="I115" s="65" t="s">
        <v>513</v>
      </c>
      <c r="J115" s="66" t="s">
        <v>514</v>
      </c>
      <c r="K115" s="65">
        <v>21672</v>
      </c>
      <c r="L115" s="65" t="s">
        <v>425</v>
      </c>
      <c r="M115" s="66" t="s">
        <v>185</v>
      </c>
      <c r="N115" s="66"/>
      <c r="O115" s="67" t="s">
        <v>345</v>
      </c>
      <c r="P115" s="67" t="s">
        <v>503</v>
      </c>
    </row>
    <row r="116" spans="1:16" ht="12.75" customHeight="1" thickBot="1">
      <c r="A116" s="13" t="str">
        <f t="shared" si="6"/>
        <v> BBS 115 </v>
      </c>
      <c r="B116" s="5" t="str">
        <f t="shared" si="7"/>
        <v>I</v>
      </c>
      <c r="C116" s="13">
        <f t="shared" si="8"/>
        <v>50673.394999999997</v>
      </c>
      <c r="D116" s="12" t="str">
        <f t="shared" si="9"/>
        <v>vis</v>
      </c>
      <c r="E116" s="64">
        <f>VLOOKUP(C116,'Active 1'!C$21:E$958,3,FALSE)</f>
        <v>21694.01728830381</v>
      </c>
      <c r="F116" s="5" t="s">
        <v>146</v>
      </c>
      <c r="G116" s="12" t="str">
        <f t="shared" si="10"/>
        <v>50673.395</v>
      </c>
      <c r="H116" s="13">
        <f t="shared" si="11"/>
        <v>21694</v>
      </c>
      <c r="I116" s="65" t="s">
        <v>522</v>
      </c>
      <c r="J116" s="66" t="s">
        <v>523</v>
      </c>
      <c r="K116" s="65">
        <v>21694</v>
      </c>
      <c r="L116" s="65" t="s">
        <v>445</v>
      </c>
      <c r="M116" s="66" t="s">
        <v>185</v>
      </c>
      <c r="N116" s="66"/>
      <c r="O116" s="67" t="s">
        <v>345</v>
      </c>
      <c r="P116" s="67" t="s">
        <v>503</v>
      </c>
    </row>
    <row r="117" spans="1:16" ht="12.75" customHeight="1" thickBot="1">
      <c r="A117" s="13" t="str">
        <f t="shared" si="6"/>
        <v> BBS 116 </v>
      </c>
      <c r="B117" s="5" t="str">
        <f t="shared" si="7"/>
        <v>I</v>
      </c>
      <c r="C117" s="13">
        <f t="shared" si="8"/>
        <v>50696.366999999998</v>
      </c>
      <c r="D117" s="12" t="str">
        <f t="shared" si="9"/>
        <v>vis</v>
      </c>
      <c r="E117" s="64">
        <f>VLOOKUP(C117,'Active 1'!C$21:E$958,3,FALSE)</f>
        <v>21733.027379558251</v>
      </c>
      <c r="F117" s="5" t="s">
        <v>146</v>
      </c>
      <c r="G117" s="12" t="str">
        <f t="shared" si="10"/>
        <v>50696.367</v>
      </c>
      <c r="H117" s="13">
        <f t="shared" si="11"/>
        <v>21733</v>
      </c>
      <c r="I117" s="65" t="s">
        <v>524</v>
      </c>
      <c r="J117" s="66" t="s">
        <v>525</v>
      </c>
      <c r="K117" s="65">
        <v>21733</v>
      </c>
      <c r="L117" s="65" t="s">
        <v>344</v>
      </c>
      <c r="M117" s="66" t="s">
        <v>185</v>
      </c>
      <c r="N117" s="66"/>
      <c r="O117" s="67" t="s">
        <v>345</v>
      </c>
      <c r="P117" s="67" t="s">
        <v>526</v>
      </c>
    </row>
    <row r="118" spans="1:16" ht="12.75" customHeight="1" thickBot="1">
      <c r="A118" s="13" t="str">
        <f t="shared" si="6"/>
        <v>IBVS 5027 </v>
      </c>
      <c r="B118" s="5" t="str">
        <f t="shared" si="7"/>
        <v>II</v>
      </c>
      <c r="C118" s="13">
        <f t="shared" si="8"/>
        <v>51283.776400000002</v>
      </c>
      <c r="D118" s="12" t="str">
        <f t="shared" si="9"/>
        <v>vis</v>
      </c>
      <c r="E118" s="64">
        <f>VLOOKUP(C118,'Active 1'!C$21:E$958,3,FALSE)</f>
        <v>22730.541496644946</v>
      </c>
      <c r="F118" s="5" t="s">
        <v>146</v>
      </c>
      <c r="G118" s="12" t="str">
        <f t="shared" si="10"/>
        <v>51283.7764</v>
      </c>
      <c r="H118" s="13">
        <f t="shared" si="11"/>
        <v>22730.5</v>
      </c>
      <c r="I118" s="65" t="s">
        <v>538</v>
      </c>
      <c r="J118" s="66" t="s">
        <v>539</v>
      </c>
      <c r="K118" s="65">
        <v>22730.5</v>
      </c>
      <c r="L118" s="65" t="s">
        <v>540</v>
      </c>
      <c r="M118" s="66" t="s">
        <v>430</v>
      </c>
      <c r="N118" s="66" t="s">
        <v>541</v>
      </c>
      <c r="O118" s="67" t="s">
        <v>223</v>
      </c>
      <c r="P118" s="68" t="s">
        <v>542</v>
      </c>
    </row>
    <row r="119" spans="1:16" ht="12.75" customHeight="1" thickBot="1">
      <c r="A119" s="13" t="str">
        <f t="shared" si="6"/>
        <v>IBVS 5027 </v>
      </c>
      <c r="B119" s="5" t="str">
        <f t="shared" si="7"/>
        <v>I</v>
      </c>
      <c r="C119" s="13">
        <f t="shared" si="8"/>
        <v>51311.746800000001</v>
      </c>
      <c r="D119" s="12" t="str">
        <f t="shared" si="9"/>
        <v>vis</v>
      </c>
      <c r="E119" s="64">
        <f>VLOOKUP(C119,'Active 1'!C$21:E$958,3,FALSE)</f>
        <v>22778.039662082134</v>
      </c>
      <c r="F119" s="5" t="s">
        <v>146</v>
      </c>
      <c r="G119" s="12" t="str">
        <f t="shared" si="10"/>
        <v>51311.7468</v>
      </c>
      <c r="H119" s="13">
        <f t="shared" si="11"/>
        <v>22778</v>
      </c>
      <c r="I119" s="65" t="s">
        <v>543</v>
      </c>
      <c r="J119" s="66" t="s">
        <v>544</v>
      </c>
      <c r="K119" s="65">
        <v>22778</v>
      </c>
      <c r="L119" s="65" t="s">
        <v>545</v>
      </c>
      <c r="M119" s="66" t="s">
        <v>430</v>
      </c>
      <c r="N119" s="66" t="s">
        <v>541</v>
      </c>
      <c r="O119" s="67" t="s">
        <v>223</v>
      </c>
      <c r="P119" s="68" t="s">
        <v>542</v>
      </c>
    </row>
    <row r="120" spans="1:16" ht="12.75" customHeight="1" thickBot="1">
      <c r="A120" s="13" t="str">
        <f t="shared" si="6"/>
        <v>BAVM 152 </v>
      </c>
      <c r="B120" s="5" t="str">
        <f t="shared" si="7"/>
        <v>I</v>
      </c>
      <c r="C120" s="13">
        <f t="shared" si="8"/>
        <v>51680.383900000001</v>
      </c>
      <c r="D120" s="12" t="str">
        <f t="shared" si="9"/>
        <v>vis</v>
      </c>
      <c r="E120" s="64">
        <f>VLOOKUP(C120,'Active 1'!C$21:E$958,3,FALSE)</f>
        <v>23404.043793667184</v>
      </c>
      <c r="F120" s="5" t="s">
        <v>146</v>
      </c>
      <c r="G120" s="12" t="str">
        <f t="shared" si="10"/>
        <v>51680.3839</v>
      </c>
      <c r="H120" s="13">
        <f t="shared" si="11"/>
        <v>23404</v>
      </c>
      <c r="I120" s="65" t="s">
        <v>550</v>
      </c>
      <c r="J120" s="66" t="s">
        <v>551</v>
      </c>
      <c r="K120" s="65">
        <v>23404</v>
      </c>
      <c r="L120" s="65" t="s">
        <v>552</v>
      </c>
      <c r="M120" s="66" t="s">
        <v>430</v>
      </c>
      <c r="N120" s="66" t="s">
        <v>535</v>
      </c>
      <c r="O120" s="67" t="s">
        <v>553</v>
      </c>
      <c r="P120" s="68" t="s">
        <v>554</v>
      </c>
    </row>
    <row r="121" spans="1:16" ht="12.75" customHeight="1" thickBot="1">
      <c r="A121" s="13" t="str">
        <f t="shared" si="6"/>
        <v>IBVS 5594 </v>
      </c>
      <c r="B121" s="5" t="str">
        <f t="shared" si="7"/>
        <v>I</v>
      </c>
      <c r="C121" s="13">
        <f t="shared" si="8"/>
        <v>52009.565499999997</v>
      </c>
      <c r="D121" s="12" t="str">
        <f t="shared" si="9"/>
        <v>vis</v>
      </c>
      <c r="E121" s="64">
        <f>VLOOKUP(C121,'Active 1'!C$21:E$958,3,FALSE)</f>
        <v>23963.046242530243</v>
      </c>
      <c r="F121" s="5" t="s">
        <v>146</v>
      </c>
      <c r="G121" s="12" t="str">
        <f t="shared" si="10"/>
        <v>52009.5655</v>
      </c>
      <c r="H121" s="13">
        <f t="shared" si="11"/>
        <v>23963</v>
      </c>
      <c r="I121" s="65" t="s">
        <v>555</v>
      </c>
      <c r="J121" s="66" t="s">
        <v>556</v>
      </c>
      <c r="K121" s="65">
        <v>23963</v>
      </c>
      <c r="L121" s="65" t="s">
        <v>557</v>
      </c>
      <c r="M121" s="66" t="s">
        <v>430</v>
      </c>
      <c r="N121" s="66" t="s">
        <v>541</v>
      </c>
      <c r="O121" s="67" t="s">
        <v>558</v>
      </c>
      <c r="P121" s="68" t="s">
        <v>559</v>
      </c>
    </row>
    <row r="122" spans="1:16" ht="12.75" customHeight="1" thickBot="1">
      <c r="A122" s="13" t="str">
        <f t="shared" si="6"/>
        <v>IBVS 5583 </v>
      </c>
      <c r="B122" s="5" t="str">
        <f t="shared" si="7"/>
        <v>I</v>
      </c>
      <c r="C122" s="13">
        <f t="shared" si="8"/>
        <v>52147.362099999998</v>
      </c>
      <c r="D122" s="12" t="str">
        <f t="shared" si="9"/>
        <v>vis</v>
      </c>
      <c r="E122" s="64">
        <f>VLOOKUP(C122,'Active 1'!C$21:E$958,3,FALSE)</f>
        <v>24197.046675254929</v>
      </c>
      <c r="F122" s="5" t="s">
        <v>146</v>
      </c>
      <c r="G122" s="12" t="str">
        <f t="shared" si="10"/>
        <v>52147.3621</v>
      </c>
      <c r="H122" s="13">
        <f t="shared" si="11"/>
        <v>24197</v>
      </c>
      <c r="I122" s="65" t="s">
        <v>560</v>
      </c>
      <c r="J122" s="66" t="s">
        <v>561</v>
      </c>
      <c r="K122" s="65">
        <v>24197</v>
      </c>
      <c r="L122" s="65" t="s">
        <v>562</v>
      </c>
      <c r="M122" s="66" t="s">
        <v>430</v>
      </c>
      <c r="N122" s="66" t="s">
        <v>541</v>
      </c>
      <c r="O122" s="67" t="s">
        <v>563</v>
      </c>
      <c r="P122" s="68" t="s">
        <v>564</v>
      </c>
    </row>
    <row r="123" spans="1:16" ht="12.75" customHeight="1" thickBot="1">
      <c r="A123" s="13" t="str">
        <f t="shared" si="6"/>
        <v>IBVS 5220 </v>
      </c>
      <c r="B123" s="5" t="str">
        <f t="shared" si="7"/>
        <v>I</v>
      </c>
      <c r="C123" s="13">
        <f t="shared" si="8"/>
        <v>52147.3747</v>
      </c>
      <c r="D123" s="12" t="str">
        <f t="shared" si="9"/>
        <v>vis</v>
      </c>
      <c r="E123" s="64">
        <f>VLOOKUP(C123,'Active 1'!C$21:E$958,3,FALSE)</f>
        <v>24197.068072048849</v>
      </c>
      <c r="F123" s="5" t="s">
        <v>146</v>
      </c>
      <c r="G123" s="12" t="str">
        <f t="shared" si="10"/>
        <v>52147.3747</v>
      </c>
      <c r="H123" s="13">
        <f t="shared" si="11"/>
        <v>24197</v>
      </c>
      <c r="I123" s="65" t="s">
        <v>565</v>
      </c>
      <c r="J123" s="66" t="s">
        <v>566</v>
      </c>
      <c r="K123" s="65">
        <v>24197</v>
      </c>
      <c r="L123" s="65" t="s">
        <v>567</v>
      </c>
      <c r="M123" s="66" t="s">
        <v>430</v>
      </c>
      <c r="N123" s="66" t="s">
        <v>541</v>
      </c>
      <c r="O123" s="67" t="s">
        <v>568</v>
      </c>
      <c r="P123" s="68" t="s">
        <v>569</v>
      </c>
    </row>
    <row r="124" spans="1:16" ht="12.75" customHeight="1" thickBot="1">
      <c r="A124" s="13" t="str">
        <f t="shared" si="6"/>
        <v>BAVM 158 </v>
      </c>
      <c r="B124" s="5" t="str">
        <f t="shared" si="7"/>
        <v>I</v>
      </c>
      <c r="C124" s="13">
        <f t="shared" si="8"/>
        <v>52373.491300000002</v>
      </c>
      <c r="D124" s="12" t="str">
        <f t="shared" si="9"/>
        <v>vis</v>
      </c>
      <c r="E124" s="64">
        <f>VLOOKUP(C124,'Active 1'!C$21:E$958,3,FALSE)</f>
        <v>24581.049841165317</v>
      </c>
      <c r="F124" s="5" t="s">
        <v>146</v>
      </c>
      <c r="G124" s="12" t="str">
        <f t="shared" si="10"/>
        <v>52373.4913</v>
      </c>
      <c r="H124" s="13">
        <f t="shared" si="11"/>
        <v>24581</v>
      </c>
      <c r="I124" s="65" t="s">
        <v>580</v>
      </c>
      <c r="J124" s="66" t="s">
        <v>581</v>
      </c>
      <c r="K124" s="65">
        <v>24581</v>
      </c>
      <c r="L124" s="65" t="s">
        <v>582</v>
      </c>
      <c r="M124" s="66" t="s">
        <v>430</v>
      </c>
      <c r="N124" s="66" t="s">
        <v>583</v>
      </c>
      <c r="O124" s="67" t="s">
        <v>553</v>
      </c>
      <c r="P124" s="68" t="s">
        <v>584</v>
      </c>
    </row>
    <row r="125" spans="1:16" ht="12.75" customHeight="1" thickBot="1">
      <c r="A125" s="13" t="str">
        <f t="shared" si="6"/>
        <v> JAAVSO 40;975 </v>
      </c>
      <c r="B125" s="5" t="str">
        <f t="shared" si="7"/>
        <v>I</v>
      </c>
      <c r="C125" s="13">
        <f t="shared" si="8"/>
        <v>52428.844299999997</v>
      </c>
      <c r="D125" s="12" t="str">
        <f t="shared" si="9"/>
        <v>vis</v>
      </c>
      <c r="E125" s="64">
        <f>VLOOKUP(C125,'Active 1'!C$21:E$958,3,FALSE)</f>
        <v>24675.047994621997</v>
      </c>
      <c r="F125" s="5" t="s">
        <v>146</v>
      </c>
      <c r="G125" s="12" t="str">
        <f t="shared" si="10"/>
        <v>52428.8443</v>
      </c>
      <c r="H125" s="13">
        <f t="shared" si="11"/>
        <v>24675</v>
      </c>
      <c r="I125" s="65" t="s">
        <v>585</v>
      </c>
      <c r="J125" s="66" t="s">
        <v>586</v>
      </c>
      <c r="K125" s="65" t="s">
        <v>587</v>
      </c>
      <c r="L125" s="65" t="s">
        <v>588</v>
      </c>
      <c r="M125" s="66" t="s">
        <v>589</v>
      </c>
      <c r="N125" s="66" t="s">
        <v>146</v>
      </c>
      <c r="O125" s="67" t="s">
        <v>590</v>
      </c>
      <c r="P125" s="67" t="s">
        <v>591</v>
      </c>
    </row>
    <row r="126" spans="1:16" ht="12.75" customHeight="1" thickBot="1">
      <c r="A126" s="13" t="str">
        <f t="shared" si="6"/>
        <v>IBVS 5594 </v>
      </c>
      <c r="B126" s="5" t="str">
        <f t="shared" si="7"/>
        <v>II</v>
      </c>
      <c r="C126" s="13">
        <f t="shared" si="8"/>
        <v>52510.405299999999</v>
      </c>
      <c r="D126" s="12" t="str">
        <f t="shared" si="9"/>
        <v>vis</v>
      </c>
      <c r="E126" s="64">
        <f>VLOOKUP(C126,'Active 1'!C$21:E$958,3,FALSE)</f>
        <v>24813.551479421028</v>
      </c>
      <c r="F126" s="5" t="s">
        <v>146</v>
      </c>
      <c r="G126" s="12" t="str">
        <f t="shared" si="10"/>
        <v>52510.4053</v>
      </c>
      <c r="H126" s="13">
        <f t="shared" si="11"/>
        <v>24813.5</v>
      </c>
      <c r="I126" s="65" t="s">
        <v>592</v>
      </c>
      <c r="J126" s="66" t="s">
        <v>593</v>
      </c>
      <c r="K126" s="65" t="s">
        <v>594</v>
      </c>
      <c r="L126" s="65" t="s">
        <v>595</v>
      </c>
      <c r="M126" s="66" t="s">
        <v>430</v>
      </c>
      <c r="N126" s="66" t="s">
        <v>541</v>
      </c>
      <c r="O126" s="67" t="s">
        <v>558</v>
      </c>
      <c r="P126" s="68" t="s">
        <v>559</v>
      </c>
    </row>
    <row r="127" spans="1:16" ht="12.75" customHeight="1" thickBot="1">
      <c r="A127" s="13" t="str">
        <f t="shared" si="6"/>
        <v>IBVS 5676 </v>
      </c>
      <c r="B127" s="5" t="str">
        <f t="shared" si="7"/>
        <v>I</v>
      </c>
      <c r="C127" s="13">
        <f t="shared" si="8"/>
        <v>52692.6613</v>
      </c>
      <c r="D127" s="12" t="str">
        <f t="shared" si="9"/>
        <v>vis</v>
      </c>
      <c r="E127" s="64">
        <f>VLOOKUP(C127,'Active 1'!C$21:E$958,3,FALSE)</f>
        <v>25123.051008920815</v>
      </c>
      <c r="F127" s="5" t="s">
        <v>146</v>
      </c>
      <c r="G127" s="12" t="str">
        <f t="shared" si="10"/>
        <v>52692.6613</v>
      </c>
      <c r="H127" s="13">
        <f t="shared" si="11"/>
        <v>25123</v>
      </c>
      <c r="I127" s="65" t="s">
        <v>596</v>
      </c>
      <c r="J127" s="66" t="s">
        <v>597</v>
      </c>
      <c r="K127" s="65" t="s">
        <v>598</v>
      </c>
      <c r="L127" s="65" t="s">
        <v>599</v>
      </c>
      <c r="M127" s="66" t="s">
        <v>430</v>
      </c>
      <c r="N127" s="66" t="s">
        <v>541</v>
      </c>
      <c r="O127" s="67" t="s">
        <v>600</v>
      </c>
      <c r="P127" s="68" t="s">
        <v>601</v>
      </c>
    </row>
    <row r="128" spans="1:16" ht="12.75" customHeight="1" thickBot="1">
      <c r="A128" s="13" t="str">
        <f t="shared" si="6"/>
        <v>BAVM 172 </v>
      </c>
      <c r="B128" s="5" t="str">
        <f t="shared" si="7"/>
        <v>I</v>
      </c>
      <c r="C128" s="13">
        <f t="shared" si="8"/>
        <v>52721.5164</v>
      </c>
      <c r="D128" s="12" t="str">
        <f t="shared" si="9"/>
        <v>vis</v>
      </c>
      <c r="E128" s="64">
        <f>VLOOKUP(C128,'Active 1'!C$21:E$958,3,FALSE)</f>
        <v>25172.051534959297</v>
      </c>
      <c r="F128" s="5" t="s">
        <v>146</v>
      </c>
      <c r="G128" s="12" t="str">
        <f t="shared" si="10"/>
        <v>52721.5164</v>
      </c>
      <c r="H128" s="13">
        <f t="shared" si="11"/>
        <v>25172</v>
      </c>
      <c r="I128" s="65" t="s">
        <v>602</v>
      </c>
      <c r="J128" s="66" t="s">
        <v>603</v>
      </c>
      <c r="K128" s="65" t="s">
        <v>604</v>
      </c>
      <c r="L128" s="65" t="s">
        <v>595</v>
      </c>
      <c r="M128" s="66" t="s">
        <v>430</v>
      </c>
      <c r="N128" s="66" t="s">
        <v>583</v>
      </c>
      <c r="O128" s="67" t="s">
        <v>553</v>
      </c>
      <c r="P128" s="68" t="s">
        <v>605</v>
      </c>
    </row>
    <row r="129" spans="1:16" ht="12.75" customHeight="1" thickBot="1">
      <c r="A129" s="13" t="str">
        <f t="shared" si="6"/>
        <v>BAVM 172 </v>
      </c>
      <c r="B129" s="5" t="str">
        <f t="shared" si="7"/>
        <v>I</v>
      </c>
      <c r="C129" s="13">
        <f t="shared" si="8"/>
        <v>52741.538699999997</v>
      </c>
      <c r="D129" s="12" t="str">
        <f t="shared" si="9"/>
        <v>vis</v>
      </c>
      <c r="E129" s="64">
        <f>VLOOKUP(C129,'Active 1'!C$21:E$958,3,FALSE)</f>
        <v>25206.052568831998</v>
      </c>
      <c r="F129" s="5" t="s">
        <v>146</v>
      </c>
      <c r="G129" s="12" t="str">
        <f t="shared" si="10"/>
        <v>52741.5387</v>
      </c>
      <c r="H129" s="13">
        <f t="shared" si="11"/>
        <v>25206</v>
      </c>
      <c r="I129" s="65" t="s">
        <v>606</v>
      </c>
      <c r="J129" s="66" t="s">
        <v>607</v>
      </c>
      <c r="K129" s="65" t="s">
        <v>608</v>
      </c>
      <c r="L129" s="65" t="s">
        <v>609</v>
      </c>
      <c r="M129" s="66" t="s">
        <v>430</v>
      </c>
      <c r="N129" s="66" t="s">
        <v>583</v>
      </c>
      <c r="O129" s="67" t="s">
        <v>553</v>
      </c>
      <c r="P129" s="68" t="s">
        <v>605</v>
      </c>
    </row>
    <row r="130" spans="1:16" ht="12.75" customHeight="1" thickBot="1">
      <c r="A130" s="13" t="str">
        <f t="shared" si="6"/>
        <v> JAAVSO 40;975 </v>
      </c>
      <c r="B130" s="5" t="str">
        <f t="shared" si="7"/>
        <v>I</v>
      </c>
      <c r="C130" s="13">
        <f t="shared" si="8"/>
        <v>53091.9185</v>
      </c>
      <c r="D130" s="12" t="str">
        <f t="shared" si="9"/>
        <v>vis</v>
      </c>
      <c r="E130" s="64">
        <f>VLOOKUP(C130,'Active 1'!C$21:E$958,3,FALSE)</f>
        <v>25801.05291585064</v>
      </c>
      <c r="F130" s="5" t="s">
        <v>146</v>
      </c>
      <c r="G130" s="12" t="str">
        <f t="shared" si="10"/>
        <v>53091.9185</v>
      </c>
      <c r="H130" s="13">
        <f t="shared" si="11"/>
        <v>25801</v>
      </c>
      <c r="I130" s="65" t="s">
        <v>610</v>
      </c>
      <c r="J130" s="66" t="s">
        <v>611</v>
      </c>
      <c r="K130" s="65" t="s">
        <v>612</v>
      </c>
      <c r="L130" s="65" t="s">
        <v>613</v>
      </c>
      <c r="M130" s="66" t="s">
        <v>589</v>
      </c>
      <c r="N130" s="66" t="s">
        <v>146</v>
      </c>
      <c r="O130" s="67" t="s">
        <v>590</v>
      </c>
      <c r="P130" s="67" t="s">
        <v>591</v>
      </c>
    </row>
    <row r="131" spans="1:16" ht="12.75" customHeight="1" thickBot="1">
      <c r="A131" s="13" t="str">
        <f t="shared" si="6"/>
        <v>BAVM 173 </v>
      </c>
      <c r="B131" s="5" t="str">
        <f t="shared" si="7"/>
        <v>II</v>
      </c>
      <c r="C131" s="13">
        <f t="shared" si="8"/>
        <v>53107.525099999999</v>
      </c>
      <c r="D131" s="12" t="str">
        <f t="shared" si="9"/>
        <v>vis</v>
      </c>
      <c r="E131" s="64">
        <f>VLOOKUP(C131,'Active 1'!C$21:E$958,3,FALSE)</f>
        <v>25827.555392351227</v>
      </c>
      <c r="F131" s="5" t="s">
        <v>146</v>
      </c>
      <c r="G131" s="12" t="str">
        <f t="shared" si="10"/>
        <v>53107.5251</v>
      </c>
      <c r="H131" s="13">
        <f t="shared" si="11"/>
        <v>25827.5</v>
      </c>
      <c r="I131" s="65" t="s">
        <v>614</v>
      </c>
      <c r="J131" s="66" t="s">
        <v>615</v>
      </c>
      <c r="K131" s="65" t="s">
        <v>616</v>
      </c>
      <c r="L131" s="65" t="s">
        <v>617</v>
      </c>
      <c r="M131" s="66" t="s">
        <v>430</v>
      </c>
      <c r="N131" s="66" t="s">
        <v>583</v>
      </c>
      <c r="O131" s="67" t="s">
        <v>553</v>
      </c>
      <c r="P131" s="68" t="s">
        <v>618</v>
      </c>
    </row>
    <row r="132" spans="1:16" ht="12.75" customHeight="1" thickBot="1">
      <c r="A132" s="13" t="str">
        <f t="shared" si="6"/>
        <v>BAVM 173 </v>
      </c>
      <c r="B132" s="5" t="str">
        <f t="shared" si="7"/>
        <v>I</v>
      </c>
      <c r="C132" s="13">
        <f t="shared" si="8"/>
        <v>53165.529499999997</v>
      </c>
      <c r="D132" s="12" t="str">
        <f t="shared" si="9"/>
        <v>vis</v>
      </c>
      <c r="E132" s="64">
        <f>VLOOKUP(C132,'Active 1'!C$21:E$958,3,FALSE)</f>
        <v>25926.056042584507</v>
      </c>
      <c r="F132" s="5" t="s">
        <v>146</v>
      </c>
      <c r="G132" s="12" t="str">
        <f t="shared" si="10"/>
        <v>53165.5295</v>
      </c>
      <c r="H132" s="13">
        <f t="shared" si="11"/>
        <v>25926</v>
      </c>
      <c r="I132" s="65" t="s">
        <v>619</v>
      </c>
      <c r="J132" s="66" t="s">
        <v>620</v>
      </c>
      <c r="K132" s="65" t="s">
        <v>621</v>
      </c>
      <c r="L132" s="65" t="s">
        <v>622</v>
      </c>
      <c r="M132" s="66" t="s">
        <v>430</v>
      </c>
      <c r="N132" s="66" t="s">
        <v>583</v>
      </c>
      <c r="O132" s="67" t="s">
        <v>623</v>
      </c>
      <c r="P132" s="68" t="s">
        <v>618</v>
      </c>
    </row>
    <row r="133" spans="1:16" ht="12.75" customHeight="1" thickBot="1">
      <c r="A133" s="13" t="str">
        <f t="shared" si="6"/>
        <v>IBVS 5694 </v>
      </c>
      <c r="B133" s="5" t="str">
        <f t="shared" si="7"/>
        <v>I</v>
      </c>
      <c r="C133" s="13">
        <f t="shared" si="8"/>
        <v>53448.188699999999</v>
      </c>
      <c r="D133" s="12" t="str">
        <f t="shared" si="9"/>
        <v>vis</v>
      </c>
      <c r="E133" s="64">
        <f>VLOOKUP(C133,'Active 1'!C$21:E$958,3,FALSE)</f>
        <v>26406.056094208521</v>
      </c>
      <c r="F133" s="5" t="s">
        <v>146</v>
      </c>
      <c r="G133" s="12" t="str">
        <f t="shared" si="10"/>
        <v>53448.1887</v>
      </c>
      <c r="H133" s="13">
        <f t="shared" si="11"/>
        <v>26406</v>
      </c>
      <c r="I133" s="65" t="s">
        <v>629</v>
      </c>
      <c r="J133" s="66" t="s">
        <v>630</v>
      </c>
      <c r="K133" s="65" t="s">
        <v>631</v>
      </c>
      <c r="L133" s="65" t="s">
        <v>622</v>
      </c>
      <c r="M133" s="66" t="s">
        <v>430</v>
      </c>
      <c r="N133" s="66" t="s">
        <v>541</v>
      </c>
      <c r="O133" s="67" t="s">
        <v>632</v>
      </c>
      <c r="P133" s="68" t="s">
        <v>633</v>
      </c>
    </row>
    <row r="134" spans="1:16" ht="12.75" customHeight="1" thickBot="1">
      <c r="A134" s="13" t="str">
        <f t="shared" si="6"/>
        <v>BAVM 178 </v>
      </c>
      <c r="B134" s="5" t="str">
        <f t="shared" si="7"/>
        <v>I</v>
      </c>
      <c r="C134" s="13">
        <f t="shared" si="8"/>
        <v>53463.498299999999</v>
      </c>
      <c r="D134" s="12" t="str">
        <f t="shared" si="9"/>
        <v>vis</v>
      </c>
      <c r="E134" s="64">
        <f>VLOOKUP(C134,'Active 1'!C$21:E$958,3,FALSE)</f>
        <v>26432.054217709694</v>
      </c>
      <c r="F134" s="5" t="s">
        <v>146</v>
      </c>
      <c r="G134" s="12" t="str">
        <f t="shared" si="10"/>
        <v>53463.4983</v>
      </c>
      <c r="H134" s="13">
        <f t="shared" si="11"/>
        <v>26432</v>
      </c>
      <c r="I134" s="65" t="s">
        <v>634</v>
      </c>
      <c r="J134" s="66" t="s">
        <v>635</v>
      </c>
      <c r="K134" s="65" t="s">
        <v>636</v>
      </c>
      <c r="L134" s="65" t="s">
        <v>637</v>
      </c>
      <c r="M134" s="66" t="s">
        <v>589</v>
      </c>
      <c r="N134" s="66" t="s">
        <v>583</v>
      </c>
      <c r="O134" s="67" t="s">
        <v>553</v>
      </c>
      <c r="P134" s="68" t="s">
        <v>638</v>
      </c>
    </row>
    <row r="135" spans="1:16" ht="12.75" customHeight="1" thickBot="1">
      <c r="A135" s="13" t="str">
        <f t="shared" si="6"/>
        <v>IBVS 5672 </v>
      </c>
      <c r="B135" s="5" t="str">
        <f t="shared" si="7"/>
        <v>II</v>
      </c>
      <c r="C135" s="13">
        <f t="shared" si="8"/>
        <v>53473.804400000001</v>
      </c>
      <c r="D135" s="12" t="str">
        <f t="shared" si="9"/>
        <v>vis</v>
      </c>
      <c r="E135" s="64">
        <f>VLOOKUP(C135,'Active 1'!C$21:E$958,3,FALSE)</f>
        <v>26449.555606421058</v>
      </c>
      <c r="F135" s="5" t="s">
        <v>146</v>
      </c>
      <c r="G135" s="12" t="str">
        <f t="shared" si="10"/>
        <v>53473.8044</v>
      </c>
      <c r="H135" s="13">
        <f t="shared" si="11"/>
        <v>26449.5</v>
      </c>
      <c r="I135" s="65" t="s">
        <v>639</v>
      </c>
      <c r="J135" s="66" t="s">
        <v>640</v>
      </c>
      <c r="K135" s="65" t="s">
        <v>641</v>
      </c>
      <c r="L135" s="65" t="s">
        <v>642</v>
      </c>
      <c r="M135" s="66" t="s">
        <v>430</v>
      </c>
      <c r="N135" s="66" t="s">
        <v>541</v>
      </c>
      <c r="O135" s="67" t="s">
        <v>643</v>
      </c>
      <c r="P135" s="68" t="s">
        <v>644</v>
      </c>
    </row>
    <row r="136" spans="1:16" ht="12.75" customHeight="1" thickBot="1">
      <c r="A136" s="13" t="str">
        <f t="shared" si="6"/>
        <v>OEJV 0074 </v>
      </c>
      <c r="B136" s="5" t="str">
        <f t="shared" si="7"/>
        <v>I</v>
      </c>
      <c r="C136" s="13">
        <f t="shared" si="8"/>
        <v>53492.353179999998</v>
      </c>
      <c r="D136" s="12" t="str">
        <f t="shared" si="9"/>
        <v>vis</v>
      </c>
      <c r="E136" s="64">
        <f>VLOOKUP(C136,'Active 1'!C$21:E$958,3,FALSE)</f>
        <v>26481.054370153357</v>
      </c>
      <c r="F136" s="5" t="s">
        <v>146</v>
      </c>
      <c r="G136" s="12" t="str">
        <f t="shared" si="10"/>
        <v>53492.35318</v>
      </c>
      <c r="H136" s="13">
        <f t="shared" si="11"/>
        <v>26481</v>
      </c>
      <c r="I136" s="65" t="s">
        <v>645</v>
      </c>
      <c r="J136" s="66" t="s">
        <v>646</v>
      </c>
      <c r="K136" s="65" t="s">
        <v>647</v>
      </c>
      <c r="L136" s="65" t="s">
        <v>648</v>
      </c>
      <c r="M136" s="66" t="s">
        <v>589</v>
      </c>
      <c r="N136" s="66" t="s">
        <v>83</v>
      </c>
      <c r="O136" s="67" t="s">
        <v>649</v>
      </c>
      <c r="P136" s="68" t="s">
        <v>650</v>
      </c>
    </row>
    <row r="137" spans="1:16" ht="12.75" customHeight="1" thickBot="1">
      <c r="A137" s="13" t="str">
        <f t="shared" si="6"/>
        <v>OEJV 0074 </v>
      </c>
      <c r="B137" s="5" t="str">
        <f t="shared" si="7"/>
        <v>I</v>
      </c>
      <c r="C137" s="13">
        <f t="shared" si="8"/>
        <v>53493.533060000002</v>
      </c>
      <c r="D137" s="12" t="str">
        <f t="shared" si="9"/>
        <v>vis</v>
      </c>
      <c r="E137" s="64">
        <f>VLOOKUP(C137,'Active 1'!C$21:E$958,3,FALSE)</f>
        <v>26483.057993106057</v>
      </c>
      <c r="F137" s="5" t="s">
        <v>146</v>
      </c>
      <c r="G137" s="12" t="str">
        <f t="shared" si="10"/>
        <v>53493.53306</v>
      </c>
      <c r="H137" s="13">
        <f t="shared" si="11"/>
        <v>26483</v>
      </c>
      <c r="I137" s="65" t="s">
        <v>651</v>
      </c>
      <c r="J137" s="66" t="s">
        <v>652</v>
      </c>
      <c r="K137" s="65" t="s">
        <v>653</v>
      </c>
      <c r="L137" s="65" t="s">
        <v>654</v>
      </c>
      <c r="M137" s="66" t="s">
        <v>589</v>
      </c>
      <c r="N137" s="66" t="s">
        <v>655</v>
      </c>
      <c r="O137" s="67" t="s">
        <v>649</v>
      </c>
      <c r="P137" s="68" t="s">
        <v>650</v>
      </c>
    </row>
    <row r="138" spans="1:16" ht="12.75" customHeight="1" thickBot="1">
      <c r="A138" s="13" t="str">
        <f t="shared" si="6"/>
        <v>OEJV 0074 </v>
      </c>
      <c r="B138" s="5" t="str">
        <f t="shared" si="7"/>
        <v>I</v>
      </c>
      <c r="C138" s="13">
        <f t="shared" si="8"/>
        <v>53499.420599999998</v>
      </c>
      <c r="D138" s="12" t="str">
        <f t="shared" si="9"/>
        <v>vis</v>
      </c>
      <c r="E138" s="64">
        <f>VLOOKUP(C138,'Active 1'!C$21:E$958,3,FALSE)</f>
        <v>26493.055967712709</v>
      </c>
      <c r="F138" s="5" t="s">
        <v>146</v>
      </c>
      <c r="G138" s="12" t="str">
        <f t="shared" si="10"/>
        <v>53499.42060</v>
      </c>
      <c r="H138" s="13">
        <f t="shared" si="11"/>
        <v>26493</v>
      </c>
      <c r="I138" s="65" t="s">
        <v>656</v>
      </c>
      <c r="J138" s="66" t="s">
        <v>657</v>
      </c>
      <c r="K138" s="65" t="s">
        <v>658</v>
      </c>
      <c r="L138" s="65" t="s">
        <v>659</v>
      </c>
      <c r="M138" s="66" t="s">
        <v>589</v>
      </c>
      <c r="N138" s="66" t="s">
        <v>83</v>
      </c>
      <c r="O138" s="67" t="s">
        <v>649</v>
      </c>
      <c r="P138" s="68" t="s">
        <v>650</v>
      </c>
    </row>
    <row r="139" spans="1:16" ht="12.75" customHeight="1" thickBot="1">
      <c r="A139" s="13" t="str">
        <f t="shared" ref="A139:A202" si="12">P139</f>
        <v>OEJV 0074 </v>
      </c>
      <c r="B139" s="5" t="str">
        <f t="shared" ref="B139:B202" si="13">IF(H139=INT(H139),"I","II")</f>
        <v>I</v>
      </c>
      <c r="C139" s="13">
        <f t="shared" ref="C139:C202" si="14">1*G139</f>
        <v>53502.36436</v>
      </c>
      <c r="D139" s="12" t="str">
        <f t="shared" ref="D139:D202" si="15">VLOOKUP(F139,I$1:J$5,2,FALSE)</f>
        <v>vis</v>
      </c>
      <c r="E139" s="64">
        <f>VLOOKUP(C139,'Active 1'!C$21:E$958,3,FALSE)</f>
        <v>26498.05493803446</v>
      </c>
      <c r="F139" s="5" t="s">
        <v>146</v>
      </c>
      <c r="G139" s="12" t="str">
        <f t="shared" ref="G139:G202" si="16">MID(I139,3,LEN(I139)-3)</f>
        <v>53502.36436</v>
      </c>
      <c r="H139" s="13">
        <f t="shared" ref="H139:H202" si="17">1*K139</f>
        <v>26498</v>
      </c>
      <c r="I139" s="65" t="s">
        <v>660</v>
      </c>
      <c r="J139" s="66" t="s">
        <v>661</v>
      </c>
      <c r="K139" s="65" t="s">
        <v>662</v>
      </c>
      <c r="L139" s="65" t="s">
        <v>663</v>
      </c>
      <c r="M139" s="66" t="s">
        <v>589</v>
      </c>
      <c r="N139" s="66" t="s">
        <v>83</v>
      </c>
      <c r="O139" s="67" t="s">
        <v>649</v>
      </c>
      <c r="P139" s="68" t="s">
        <v>650</v>
      </c>
    </row>
    <row r="140" spans="1:16" ht="12.75" customHeight="1" thickBot="1">
      <c r="A140" s="13" t="str">
        <f t="shared" si="12"/>
        <v>BAVM 173 </v>
      </c>
      <c r="B140" s="5" t="str">
        <f t="shared" si="13"/>
        <v>I</v>
      </c>
      <c r="C140" s="13">
        <f t="shared" si="14"/>
        <v>53503.542300000001</v>
      </c>
      <c r="D140" s="12" t="str">
        <f t="shared" si="15"/>
        <v>vis</v>
      </c>
      <c r="E140" s="64">
        <f>VLOOKUP(C140,'Active 1'!C$21:E$958,3,FALSE)</f>
        <v>26500.055266560157</v>
      </c>
      <c r="F140" s="5" t="s">
        <v>146</v>
      </c>
      <c r="G140" s="12" t="str">
        <f t="shared" si="16"/>
        <v>53503.5423</v>
      </c>
      <c r="H140" s="13">
        <f t="shared" si="17"/>
        <v>26500</v>
      </c>
      <c r="I140" s="65" t="s">
        <v>664</v>
      </c>
      <c r="J140" s="66" t="s">
        <v>665</v>
      </c>
      <c r="K140" s="65" t="s">
        <v>666</v>
      </c>
      <c r="L140" s="65" t="s">
        <v>667</v>
      </c>
      <c r="M140" s="66" t="s">
        <v>430</v>
      </c>
      <c r="N140" s="69" t="s">
        <v>583</v>
      </c>
      <c r="O140" s="67" t="s">
        <v>623</v>
      </c>
      <c r="P140" s="68" t="s">
        <v>618</v>
      </c>
    </row>
    <row r="141" spans="1:16" ht="12.75" customHeight="1" thickBot="1">
      <c r="A141" s="13" t="str">
        <f t="shared" si="12"/>
        <v>OEJV 0074 </v>
      </c>
      <c r="B141" s="5" t="str">
        <f t="shared" si="13"/>
        <v>I</v>
      </c>
      <c r="C141" s="13">
        <f t="shared" si="14"/>
        <v>53801.514210000001</v>
      </c>
      <c r="D141" s="12" t="str">
        <f t="shared" si="15"/>
        <v>vis</v>
      </c>
      <c r="E141" s="64">
        <f>VLOOKUP(C141,'Active 1'!C$21:E$958,3,FALSE)</f>
        <v>27006.058722957488</v>
      </c>
      <c r="F141" s="5" t="s">
        <v>146</v>
      </c>
      <c r="G141" s="12" t="str">
        <f t="shared" si="16"/>
        <v>53801.51421</v>
      </c>
      <c r="H141" s="13">
        <f t="shared" si="17"/>
        <v>27006</v>
      </c>
      <c r="I141" s="65" t="s">
        <v>678</v>
      </c>
      <c r="J141" s="66" t="s">
        <v>679</v>
      </c>
      <c r="K141" s="65">
        <v>27006</v>
      </c>
      <c r="L141" s="65" t="s">
        <v>680</v>
      </c>
      <c r="M141" s="66" t="s">
        <v>589</v>
      </c>
      <c r="N141" s="66" t="s">
        <v>83</v>
      </c>
      <c r="O141" s="67" t="s">
        <v>649</v>
      </c>
      <c r="P141" s="68" t="s">
        <v>650</v>
      </c>
    </row>
    <row r="142" spans="1:16" ht="12.75" customHeight="1" thickBot="1">
      <c r="A142" s="13" t="str">
        <f t="shared" si="12"/>
        <v>IBVS 5713 </v>
      </c>
      <c r="B142" s="5" t="str">
        <f t="shared" si="13"/>
        <v>II</v>
      </c>
      <c r="C142" s="13">
        <f t="shared" si="14"/>
        <v>53859.517</v>
      </c>
      <c r="D142" s="12" t="str">
        <f t="shared" si="15"/>
        <v>vis</v>
      </c>
      <c r="E142" s="64">
        <f>VLOOKUP(C142,'Active 1'!C$21:E$958,3,FALSE)</f>
        <v>27104.556639155995</v>
      </c>
      <c r="F142" s="5" t="s">
        <v>146</v>
      </c>
      <c r="G142" s="12" t="str">
        <f t="shared" si="16"/>
        <v>53859.517</v>
      </c>
      <c r="H142" s="13">
        <f t="shared" si="17"/>
        <v>27104.5</v>
      </c>
      <c r="I142" s="65" t="s">
        <v>681</v>
      </c>
      <c r="J142" s="66" t="s">
        <v>682</v>
      </c>
      <c r="K142" s="65">
        <v>27104.5</v>
      </c>
      <c r="L142" s="65" t="s">
        <v>683</v>
      </c>
      <c r="M142" s="66" t="s">
        <v>430</v>
      </c>
      <c r="N142" s="66" t="s">
        <v>541</v>
      </c>
      <c r="O142" s="67" t="s">
        <v>223</v>
      </c>
      <c r="P142" s="68" t="s">
        <v>684</v>
      </c>
    </row>
    <row r="143" spans="1:16" ht="12.75" customHeight="1" thickBot="1">
      <c r="A143" s="13" t="str">
        <f t="shared" si="12"/>
        <v>OEJV 0074 </v>
      </c>
      <c r="B143" s="5" t="str">
        <f t="shared" si="13"/>
        <v>I</v>
      </c>
      <c r="C143" s="13">
        <f t="shared" si="14"/>
        <v>53900.445760000002</v>
      </c>
      <c r="D143" s="12" t="str">
        <f t="shared" si="15"/>
        <v>vis</v>
      </c>
      <c r="E143" s="64">
        <f>VLOOKUP(C143,'Active 1'!C$21:E$958,3,FALSE)</f>
        <v>27174.06015049724</v>
      </c>
      <c r="F143" s="5" t="s">
        <v>146</v>
      </c>
      <c r="G143" s="12" t="str">
        <f t="shared" si="16"/>
        <v>53900.44576</v>
      </c>
      <c r="H143" s="13">
        <f t="shared" si="17"/>
        <v>27174</v>
      </c>
      <c r="I143" s="65" t="s">
        <v>685</v>
      </c>
      <c r="J143" s="66" t="s">
        <v>686</v>
      </c>
      <c r="K143" s="65">
        <v>27174</v>
      </c>
      <c r="L143" s="65" t="s">
        <v>687</v>
      </c>
      <c r="M143" s="66" t="s">
        <v>589</v>
      </c>
      <c r="N143" s="66" t="s">
        <v>655</v>
      </c>
      <c r="O143" s="67" t="s">
        <v>649</v>
      </c>
      <c r="P143" s="68" t="s">
        <v>650</v>
      </c>
    </row>
    <row r="144" spans="1:16" ht="12.75" customHeight="1" thickBot="1">
      <c r="A144" s="13" t="str">
        <f t="shared" si="12"/>
        <v>OEJV 0074 </v>
      </c>
      <c r="B144" s="5" t="str">
        <f t="shared" si="13"/>
        <v>I</v>
      </c>
      <c r="C144" s="13">
        <f t="shared" si="14"/>
        <v>54172.505389999998</v>
      </c>
      <c r="D144" s="12" t="str">
        <f t="shared" si="15"/>
        <v>vis</v>
      </c>
      <c r="E144" s="64">
        <f>VLOOKUP(C144,'Active 1'!C$21:E$958,3,FALSE)</f>
        <v>27636.060454909082</v>
      </c>
      <c r="F144" s="5" t="s">
        <v>146</v>
      </c>
      <c r="G144" s="12" t="str">
        <f t="shared" si="16"/>
        <v>54172.50539</v>
      </c>
      <c r="H144" s="13">
        <f t="shared" si="17"/>
        <v>27636</v>
      </c>
      <c r="I144" s="65" t="s">
        <v>688</v>
      </c>
      <c r="J144" s="66" t="s">
        <v>689</v>
      </c>
      <c r="K144" s="65">
        <v>27636</v>
      </c>
      <c r="L144" s="65" t="s">
        <v>690</v>
      </c>
      <c r="M144" s="66" t="s">
        <v>589</v>
      </c>
      <c r="N144" s="66" t="s">
        <v>146</v>
      </c>
      <c r="O144" s="67" t="s">
        <v>649</v>
      </c>
      <c r="P144" s="68" t="s">
        <v>650</v>
      </c>
    </row>
    <row r="145" spans="1:16" ht="12.75" customHeight="1" thickBot="1">
      <c r="A145" s="13" t="str">
        <f t="shared" si="12"/>
        <v>OEJV 0074 </v>
      </c>
      <c r="B145" s="5" t="str">
        <f t="shared" si="13"/>
        <v>I</v>
      </c>
      <c r="C145" s="13">
        <f t="shared" si="14"/>
        <v>54172.505989999998</v>
      </c>
      <c r="D145" s="12" t="str">
        <f t="shared" si="15"/>
        <v>vis</v>
      </c>
      <c r="E145" s="64">
        <f>VLOOKUP(C145,'Active 1'!C$21:E$958,3,FALSE)</f>
        <v>27636.061473804028</v>
      </c>
      <c r="F145" s="5" t="s">
        <v>146</v>
      </c>
      <c r="G145" s="12" t="str">
        <f t="shared" si="16"/>
        <v>54172.50599</v>
      </c>
      <c r="H145" s="13">
        <f t="shared" si="17"/>
        <v>27636</v>
      </c>
      <c r="I145" s="65" t="s">
        <v>691</v>
      </c>
      <c r="J145" s="66" t="s">
        <v>692</v>
      </c>
      <c r="K145" s="65">
        <v>27636</v>
      </c>
      <c r="L145" s="65" t="s">
        <v>693</v>
      </c>
      <c r="M145" s="66" t="s">
        <v>589</v>
      </c>
      <c r="N145" s="66" t="s">
        <v>655</v>
      </c>
      <c r="O145" s="67" t="s">
        <v>649</v>
      </c>
      <c r="P145" s="68" t="s">
        <v>650</v>
      </c>
    </row>
    <row r="146" spans="1:16" ht="12.75" customHeight="1" thickBot="1">
      <c r="A146" s="13" t="str">
        <f t="shared" si="12"/>
        <v>OEJV 0074 </v>
      </c>
      <c r="B146" s="5" t="str">
        <f t="shared" si="13"/>
        <v>I</v>
      </c>
      <c r="C146" s="13">
        <f t="shared" si="14"/>
        <v>54172.506289999998</v>
      </c>
      <c r="D146" s="12" t="str">
        <f t="shared" si="15"/>
        <v>vis</v>
      </c>
      <c r="E146" s="64">
        <f>VLOOKUP(C146,'Active 1'!C$21:E$958,3,FALSE)</f>
        <v>27636.061983251504</v>
      </c>
      <c r="F146" s="5" t="s">
        <v>146</v>
      </c>
      <c r="G146" s="12" t="str">
        <f t="shared" si="16"/>
        <v>54172.50629</v>
      </c>
      <c r="H146" s="13">
        <f t="shared" si="17"/>
        <v>27636</v>
      </c>
      <c r="I146" s="65" t="s">
        <v>694</v>
      </c>
      <c r="J146" s="66" t="s">
        <v>695</v>
      </c>
      <c r="K146" s="65">
        <v>27636</v>
      </c>
      <c r="L146" s="65" t="s">
        <v>696</v>
      </c>
      <c r="M146" s="66" t="s">
        <v>589</v>
      </c>
      <c r="N146" s="66" t="s">
        <v>83</v>
      </c>
      <c r="O146" s="67" t="s">
        <v>649</v>
      </c>
      <c r="P146" s="68" t="s">
        <v>650</v>
      </c>
    </row>
    <row r="147" spans="1:16" ht="12.75" customHeight="1" thickBot="1">
      <c r="A147" s="13" t="str">
        <f t="shared" si="12"/>
        <v>OEJV 0074 </v>
      </c>
      <c r="B147" s="5" t="str">
        <f t="shared" si="13"/>
        <v>I</v>
      </c>
      <c r="C147" s="13">
        <f t="shared" si="14"/>
        <v>54185.46153</v>
      </c>
      <c r="D147" s="12" t="str">
        <f t="shared" si="15"/>
        <v>vis</v>
      </c>
      <c r="E147" s="64">
        <f>VLOOKUP(C147,'Active 1'!C$21:E$958,3,FALSE)</f>
        <v>27658.062030901827</v>
      </c>
      <c r="F147" s="5" t="s">
        <v>146</v>
      </c>
      <c r="G147" s="12" t="str">
        <f t="shared" si="16"/>
        <v>54185.46153</v>
      </c>
      <c r="H147" s="13">
        <f t="shared" si="17"/>
        <v>27658</v>
      </c>
      <c r="I147" s="65" t="s">
        <v>697</v>
      </c>
      <c r="J147" s="66" t="s">
        <v>698</v>
      </c>
      <c r="K147" s="65">
        <v>27658</v>
      </c>
      <c r="L147" s="65" t="s">
        <v>699</v>
      </c>
      <c r="M147" s="66" t="s">
        <v>589</v>
      </c>
      <c r="N147" s="66" t="s">
        <v>83</v>
      </c>
      <c r="O147" s="67" t="s">
        <v>649</v>
      </c>
      <c r="P147" s="68" t="s">
        <v>650</v>
      </c>
    </row>
    <row r="148" spans="1:16" ht="12.75" customHeight="1" thickBot="1">
      <c r="A148" s="13" t="str">
        <f t="shared" si="12"/>
        <v>OEJV 0074 </v>
      </c>
      <c r="B148" s="5" t="str">
        <f t="shared" si="13"/>
        <v>I</v>
      </c>
      <c r="C148" s="13">
        <f t="shared" si="14"/>
        <v>54185.46183</v>
      </c>
      <c r="D148" s="12" t="str">
        <f t="shared" si="15"/>
        <v>vis</v>
      </c>
      <c r="E148" s="64">
        <f>VLOOKUP(C148,'Active 1'!C$21:E$958,3,FALSE)</f>
        <v>27658.062540349303</v>
      </c>
      <c r="F148" s="5" t="s">
        <v>146</v>
      </c>
      <c r="G148" s="12" t="str">
        <f t="shared" si="16"/>
        <v>54185.46183</v>
      </c>
      <c r="H148" s="13">
        <f t="shared" si="17"/>
        <v>27658</v>
      </c>
      <c r="I148" s="65" t="s">
        <v>700</v>
      </c>
      <c r="J148" s="66" t="s">
        <v>701</v>
      </c>
      <c r="K148" s="65">
        <v>27658</v>
      </c>
      <c r="L148" s="65" t="s">
        <v>702</v>
      </c>
      <c r="M148" s="66" t="s">
        <v>589</v>
      </c>
      <c r="N148" s="66" t="s">
        <v>655</v>
      </c>
      <c r="O148" s="67" t="s">
        <v>649</v>
      </c>
      <c r="P148" s="68" t="s">
        <v>650</v>
      </c>
    </row>
    <row r="149" spans="1:16" ht="12.75" customHeight="1" thickBot="1">
      <c r="A149" s="13" t="str">
        <f t="shared" si="12"/>
        <v>BAVM 186 </v>
      </c>
      <c r="B149" s="5" t="str">
        <f t="shared" si="13"/>
        <v>I</v>
      </c>
      <c r="C149" s="13">
        <f t="shared" si="14"/>
        <v>54199.593399999998</v>
      </c>
      <c r="D149" s="12" t="str">
        <f t="shared" si="15"/>
        <v>vis</v>
      </c>
      <c r="E149" s="64">
        <f>VLOOKUP(C149,'Active 1'!C$21:E$958,3,FALSE)</f>
        <v>27682.060182490535</v>
      </c>
      <c r="F149" s="5" t="s">
        <v>146</v>
      </c>
      <c r="G149" s="12" t="str">
        <f t="shared" si="16"/>
        <v>54199.5934</v>
      </c>
      <c r="H149" s="13">
        <f t="shared" si="17"/>
        <v>27682</v>
      </c>
      <c r="I149" s="65" t="s">
        <v>703</v>
      </c>
      <c r="J149" s="66" t="s">
        <v>704</v>
      </c>
      <c r="K149" s="65">
        <v>27682</v>
      </c>
      <c r="L149" s="65" t="s">
        <v>705</v>
      </c>
      <c r="M149" s="66" t="s">
        <v>589</v>
      </c>
      <c r="N149" s="66" t="s">
        <v>535</v>
      </c>
      <c r="O149" s="67" t="s">
        <v>706</v>
      </c>
      <c r="P149" s="68" t="s">
        <v>707</v>
      </c>
    </row>
    <row r="150" spans="1:16" ht="12.75" customHeight="1" thickBot="1">
      <c r="A150" s="13" t="str">
        <f t="shared" si="12"/>
        <v>IBVS 5795 </v>
      </c>
      <c r="B150" s="5" t="str">
        <f t="shared" si="13"/>
        <v>II</v>
      </c>
      <c r="C150" s="13">
        <f t="shared" si="14"/>
        <v>54213.432999999997</v>
      </c>
      <c r="D150" s="12" t="str">
        <f t="shared" si="15"/>
        <v>vis</v>
      </c>
      <c r="E150" s="64">
        <f>VLOOKUP(C150,'Active 1'!C$21:E$958,3,FALSE)</f>
        <v>27705.562013368341</v>
      </c>
      <c r="F150" s="5" t="s">
        <v>146</v>
      </c>
      <c r="G150" s="12" t="str">
        <f t="shared" si="16"/>
        <v>54213.433</v>
      </c>
      <c r="H150" s="13">
        <f t="shared" si="17"/>
        <v>27705.5</v>
      </c>
      <c r="I150" s="65" t="s">
        <v>708</v>
      </c>
      <c r="J150" s="66" t="s">
        <v>709</v>
      </c>
      <c r="K150" s="65">
        <v>27705.5</v>
      </c>
      <c r="L150" s="65" t="s">
        <v>710</v>
      </c>
      <c r="M150" s="66" t="s">
        <v>589</v>
      </c>
      <c r="N150" s="66" t="s">
        <v>535</v>
      </c>
      <c r="O150" s="67" t="s">
        <v>711</v>
      </c>
      <c r="P150" s="68" t="s">
        <v>712</v>
      </c>
    </row>
    <row r="151" spans="1:16" ht="12.75" customHeight="1" thickBot="1">
      <c r="A151" s="13" t="str">
        <f t="shared" si="12"/>
        <v> JAAVSO 38;85 </v>
      </c>
      <c r="B151" s="5" t="str">
        <f t="shared" si="13"/>
        <v>I</v>
      </c>
      <c r="C151" s="13">
        <f t="shared" si="14"/>
        <v>54911.5452</v>
      </c>
      <c r="D151" s="12" t="str">
        <f t="shared" si="15"/>
        <v>vis</v>
      </c>
      <c r="E151" s="64">
        <f>VLOOKUP(C151,'Active 1'!C$21:E$958,3,FALSE)</f>
        <v>28891.067003262011</v>
      </c>
      <c r="F151" s="5" t="s">
        <v>146</v>
      </c>
      <c r="G151" s="12" t="str">
        <f t="shared" si="16"/>
        <v>54911.5452</v>
      </c>
      <c r="H151" s="13">
        <f t="shared" si="17"/>
        <v>28891</v>
      </c>
      <c r="I151" s="65" t="s">
        <v>721</v>
      </c>
      <c r="J151" s="66" t="s">
        <v>722</v>
      </c>
      <c r="K151" s="65">
        <v>28891</v>
      </c>
      <c r="L151" s="65" t="s">
        <v>723</v>
      </c>
      <c r="M151" s="66" t="s">
        <v>589</v>
      </c>
      <c r="N151" s="66" t="s">
        <v>724</v>
      </c>
      <c r="O151" s="67" t="s">
        <v>725</v>
      </c>
      <c r="P151" s="67" t="s">
        <v>726</v>
      </c>
    </row>
    <row r="152" spans="1:16" ht="12.75" customHeight="1" thickBot="1">
      <c r="A152" s="13" t="str">
        <f t="shared" si="12"/>
        <v>BAVM 209 </v>
      </c>
      <c r="B152" s="5" t="str">
        <f t="shared" si="13"/>
        <v>I</v>
      </c>
      <c r="C152" s="13">
        <f t="shared" si="14"/>
        <v>54924.500899999999</v>
      </c>
      <c r="D152" s="12" t="str">
        <f t="shared" si="15"/>
        <v>vis</v>
      </c>
      <c r="E152" s="64">
        <f>VLOOKUP(C152,'Active 1'!C$21:E$958,3,FALSE)</f>
        <v>28913.06783206512</v>
      </c>
      <c r="F152" s="5" t="s">
        <v>146</v>
      </c>
      <c r="G152" s="12" t="str">
        <f t="shared" si="16"/>
        <v>54924.5009</v>
      </c>
      <c r="H152" s="13">
        <f t="shared" si="17"/>
        <v>28913</v>
      </c>
      <c r="I152" s="65" t="s">
        <v>727</v>
      </c>
      <c r="J152" s="66" t="s">
        <v>728</v>
      </c>
      <c r="K152" s="65">
        <v>28913</v>
      </c>
      <c r="L152" s="65" t="s">
        <v>729</v>
      </c>
      <c r="M152" s="66" t="s">
        <v>589</v>
      </c>
      <c r="N152" s="69" t="s">
        <v>583</v>
      </c>
      <c r="O152" s="67" t="s">
        <v>730</v>
      </c>
      <c r="P152" s="68" t="s">
        <v>731</v>
      </c>
    </row>
    <row r="153" spans="1:16" ht="13.5" thickBot="1">
      <c r="A153" s="13" t="str">
        <f t="shared" si="12"/>
        <v>IBVS 5893 </v>
      </c>
      <c r="B153" s="5" t="str">
        <f t="shared" si="13"/>
        <v>I</v>
      </c>
      <c r="C153" s="13">
        <f t="shared" si="14"/>
        <v>54930.388800000001</v>
      </c>
      <c r="D153" s="12" t="str">
        <f t="shared" si="15"/>
        <v>vis</v>
      </c>
      <c r="E153" s="64">
        <f>VLOOKUP(C153,'Active 1'!C$21:E$958,3,FALSE)</f>
        <v>28923.066418008751</v>
      </c>
      <c r="F153" s="5" t="s">
        <v>146</v>
      </c>
      <c r="G153" s="12" t="str">
        <f t="shared" si="16"/>
        <v>54930.3888</v>
      </c>
      <c r="H153" s="13">
        <f t="shared" si="17"/>
        <v>28923</v>
      </c>
      <c r="I153" s="65" t="s">
        <v>732</v>
      </c>
      <c r="J153" s="66" t="s">
        <v>733</v>
      </c>
      <c r="K153" s="65">
        <v>28923</v>
      </c>
      <c r="L153" s="65" t="s">
        <v>734</v>
      </c>
      <c r="M153" s="66" t="s">
        <v>589</v>
      </c>
      <c r="N153" s="66" t="s">
        <v>138</v>
      </c>
      <c r="O153" s="67" t="s">
        <v>711</v>
      </c>
      <c r="P153" s="68" t="s">
        <v>735</v>
      </c>
    </row>
    <row r="154" spans="1:16" ht="13.5" thickBot="1">
      <c r="A154" s="13" t="str">
        <f t="shared" si="12"/>
        <v>IBVS 5945 </v>
      </c>
      <c r="B154" s="5" t="str">
        <f t="shared" si="13"/>
        <v>II</v>
      </c>
      <c r="C154" s="13">
        <f t="shared" si="14"/>
        <v>55269.877200000003</v>
      </c>
      <c r="D154" s="12" t="str">
        <f t="shared" si="15"/>
        <v>vis</v>
      </c>
      <c r="E154" s="64">
        <f>VLOOKUP(C154,'Active 1'!C$21:E$958,3,FALSE)</f>
        <v>29499.571444293953</v>
      </c>
      <c r="F154" s="5" t="s">
        <v>146</v>
      </c>
      <c r="G154" s="12" t="str">
        <f t="shared" si="16"/>
        <v>55269.8772</v>
      </c>
      <c r="H154" s="13">
        <f t="shared" si="17"/>
        <v>29499.5</v>
      </c>
      <c r="I154" s="65" t="s">
        <v>746</v>
      </c>
      <c r="J154" s="66" t="s">
        <v>747</v>
      </c>
      <c r="K154" s="65">
        <v>29499.5</v>
      </c>
      <c r="L154" s="65" t="s">
        <v>748</v>
      </c>
      <c r="M154" s="66" t="s">
        <v>589</v>
      </c>
      <c r="N154" s="66" t="s">
        <v>146</v>
      </c>
      <c r="O154" s="67" t="s">
        <v>223</v>
      </c>
      <c r="P154" s="68" t="s">
        <v>749</v>
      </c>
    </row>
    <row r="155" spans="1:16" ht="13.5" thickBot="1">
      <c r="A155" s="13" t="str">
        <f t="shared" si="12"/>
        <v>BAVM 214 </v>
      </c>
      <c r="B155" s="5" t="str">
        <f t="shared" si="13"/>
        <v>II</v>
      </c>
      <c r="C155" s="13">
        <f t="shared" si="14"/>
        <v>55293.432200000003</v>
      </c>
      <c r="D155" s="12" t="str">
        <f t="shared" si="15"/>
        <v>vis</v>
      </c>
      <c r="E155" s="64">
        <f>VLOOKUP(C155,'Active 1'!C$21:E$958,3,FALSE)</f>
        <v>29539.571561806504</v>
      </c>
      <c r="F155" s="5" t="s">
        <v>146</v>
      </c>
      <c r="G155" s="12" t="str">
        <f t="shared" si="16"/>
        <v>55293.4322</v>
      </c>
      <c r="H155" s="13">
        <f t="shared" si="17"/>
        <v>29539.5</v>
      </c>
      <c r="I155" s="65" t="s">
        <v>755</v>
      </c>
      <c r="J155" s="66" t="s">
        <v>756</v>
      </c>
      <c r="K155" s="65">
        <v>29539.5</v>
      </c>
      <c r="L155" s="65" t="s">
        <v>748</v>
      </c>
      <c r="M155" s="66" t="s">
        <v>589</v>
      </c>
      <c r="N155" s="69" t="s">
        <v>583</v>
      </c>
      <c r="O155" s="67" t="s">
        <v>730</v>
      </c>
      <c r="P155" s="68" t="s">
        <v>757</v>
      </c>
    </row>
    <row r="156" spans="1:16" ht="13.5" thickBot="1">
      <c r="A156" s="13" t="str">
        <f t="shared" si="12"/>
        <v>BAVM 220 </v>
      </c>
      <c r="B156" s="5" t="str">
        <f t="shared" si="13"/>
        <v>II</v>
      </c>
      <c r="C156" s="13">
        <f t="shared" si="14"/>
        <v>55629.681900000003</v>
      </c>
      <c r="D156" s="12" t="str">
        <f t="shared" si="15"/>
        <v>vis</v>
      </c>
      <c r="E156" s="64">
        <f>VLOOKUP(C156,'Active 1'!C$21:E$958,3,FALSE)</f>
        <v>30110.576762976529</v>
      </c>
      <c r="F156" s="5" t="s">
        <v>146</v>
      </c>
      <c r="G156" s="12" t="str">
        <f t="shared" si="16"/>
        <v>55629.6819</v>
      </c>
      <c r="H156" s="13">
        <f t="shared" si="17"/>
        <v>30110.5</v>
      </c>
      <c r="I156" s="65" t="s">
        <v>769</v>
      </c>
      <c r="J156" s="66" t="s">
        <v>770</v>
      </c>
      <c r="K156" s="65">
        <v>30110.5</v>
      </c>
      <c r="L156" s="65" t="s">
        <v>771</v>
      </c>
      <c r="M156" s="66" t="s">
        <v>589</v>
      </c>
      <c r="N156" s="69" t="s">
        <v>583</v>
      </c>
      <c r="O156" s="67" t="s">
        <v>772</v>
      </c>
      <c r="P156" s="68" t="s">
        <v>773</v>
      </c>
    </row>
    <row r="157" spans="1:16" ht="13.5" thickBot="1">
      <c r="A157" s="13" t="str">
        <f t="shared" si="12"/>
        <v>IBVS 5992 </v>
      </c>
      <c r="B157" s="5" t="str">
        <f t="shared" si="13"/>
        <v>II</v>
      </c>
      <c r="C157" s="13">
        <f t="shared" si="14"/>
        <v>55660.890800000001</v>
      </c>
      <c r="D157" s="12" t="str">
        <f t="shared" si="15"/>
        <v>vis</v>
      </c>
      <c r="E157" s="64">
        <f>VLOOKUP(C157,'Active 1'!C$21:E$958,3,FALSE)</f>
        <v>30163.57441389724</v>
      </c>
      <c r="F157" s="5" t="s">
        <v>146</v>
      </c>
      <c r="G157" s="12" t="str">
        <f t="shared" si="16"/>
        <v>55660.8908</v>
      </c>
      <c r="H157" s="13">
        <f t="shared" si="17"/>
        <v>30163.5</v>
      </c>
      <c r="I157" s="65" t="s">
        <v>774</v>
      </c>
      <c r="J157" s="66" t="s">
        <v>775</v>
      </c>
      <c r="K157" s="65">
        <v>30163.5</v>
      </c>
      <c r="L157" s="65" t="s">
        <v>776</v>
      </c>
      <c r="M157" s="66" t="s">
        <v>589</v>
      </c>
      <c r="N157" s="66" t="s">
        <v>146</v>
      </c>
      <c r="O157" s="67" t="s">
        <v>223</v>
      </c>
      <c r="P157" s="68" t="s">
        <v>777</v>
      </c>
    </row>
    <row r="158" spans="1:16" ht="13.5" thickBot="1">
      <c r="A158" s="13" t="str">
        <f t="shared" si="12"/>
        <v> JAAVSO 40;975 </v>
      </c>
      <c r="B158" s="5" t="str">
        <f t="shared" si="13"/>
        <v>I</v>
      </c>
      <c r="C158" s="13">
        <f t="shared" si="14"/>
        <v>55748.335700000003</v>
      </c>
      <c r="D158" s="12" t="str">
        <f t="shared" si="15"/>
        <v>vis</v>
      </c>
      <c r="E158" s="64">
        <f>VLOOKUP(C158,'Active 1'!C$21:E$958,3,FALSE)</f>
        <v>30312.069692006913</v>
      </c>
      <c r="F158" s="5" t="s">
        <v>146</v>
      </c>
      <c r="G158" s="12" t="str">
        <f t="shared" si="16"/>
        <v>55748.3357</v>
      </c>
      <c r="H158" s="13">
        <f t="shared" si="17"/>
        <v>30312</v>
      </c>
      <c r="I158" s="65" t="s">
        <v>778</v>
      </c>
      <c r="J158" s="66" t="s">
        <v>779</v>
      </c>
      <c r="K158" s="65">
        <v>30312</v>
      </c>
      <c r="L158" s="65" t="s">
        <v>780</v>
      </c>
      <c r="M158" s="66" t="s">
        <v>589</v>
      </c>
      <c r="N158" s="66" t="s">
        <v>655</v>
      </c>
      <c r="O158" s="67" t="s">
        <v>781</v>
      </c>
      <c r="P158" s="67" t="s">
        <v>591</v>
      </c>
    </row>
    <row r="159" spans="1:16" ht="13.5" thickBot="1">
      <c r="A159" s="13" t="str">
        <f t="shared" si="12"/>
        <v>IBVS 6050 </v>
      </c>
      <c r="B159" s="5" t="str">
        <f t="shared" si="13"/>
        <v>I</v>
      </c>
      <c r="C159" s="13">
        <f t="shared" si="14"/>
        <v>56026.877800000002</v>
      </c>
      <c r="D159" s="12" t="str">
        <f t="shared" si="15"/>
        <v>vis</v>
      </c>
      <c r="E159" s="64">
        <f>VLOOKUP(C159,'Active 1'!C$21:E$958,3,FALSE)</f>
        <v>30785.078256311415</v>
      </c>
      <c r="F159" s="5" t="s">
        <v>146</v>
      </c>
      <c r="G159" s="12" t="str">
        <f t="shared" si="16"/>
        <v>56026.8778</v>
      </c>
      <c r="H159" s="13">
        <f t="shared" si="17"/>
        <v>30785</v>
      </c>
      <c r="I159" s="65" t="s">
        <v>786</v>
      </c>
      <c r="J159" s="66" t="s">
        <v>787</v>
      </c>
      <c r="K159" s="65">
        <v>30785</v>
      </c>
      <c r="L159" s="65" t="s">
        <v>788</v>
      </c>
      <c r="M159" s="66" t="s">
        <v>589</v>
      </c>
      <c r="N159" s="66" t="s">
        <v>789</v>
      </c>
      <c r="O159" s="67" t="s">
        <v>643</v>
      </c>
      <c r="P159" s="68" t="s">
        <v>790</v>
      </c>
    </row>
    <row r="160" spans="1:16" ht="13.5" thickBot="1">
      <c r="A160" s="13" t="str">
        <f t="shared" si="12"/>
        <v>IBVS 6029 </v>
      </c>
      <c r="B160" s="5" t="str">
        <f t="shared" si="13"/>
        <v>I</v>
      </c>
      <c r="C160" s="13">
        <f t="shared" si="14"/>
        <v>56036.889600000002</v>
      </c>
      <c r="D160" s="12" t="str">
        <f t="shared" si="15"/>
        <v>vis</v>
      </c>
      <c r="E160" s="64">
        <f>VLOOKUP(C160,'Active 1'!C$21:E$958,3,FALSE)</f>
        <v>30802.07987705063</v>
      </c>
      <c r="F160" s="5" t="s">
        <v>146</v>
      </c>
      <c r="G160" s="12" t="str">
        <f t="shared" si="16"/>
        <v>56036.8896</v>
      </c>
      <c r="H160" s="13">
        <f t="shared" si="17"/>
        <v>30802</v>
      </c>
      <c r="I160" s="65" t="s">
        <v>791</v>
      </c>
      <c r="J160" s="66" t="s">
        <v>792</v>
      </c>
      <c r="K160" s="65">
        <v>30802</v>
      </c>
      <c r="L160" s="65" t="s">
        <v>793</v>
      </c>
      <c r="M160" s="66" t="s">
        <v>589</v>
      </c>
      <c r="N160" s="66" t="s">
        <v>146</v>
      </c>
      <c r="O160" s="67" t="s">
        <v>223</v>
      </c>
      <c r="P160" s="68" t="s">
        <v>794</v>
      </c>
    </row>
    <row r="161" spans="1:16" ht="13.5" thickBot="1">
      <c r="A161" s="13" t="str">
        <f t="shared" si="12"/>
        <v>IBVS 6095 </v>
      </c>
      <c r="B161" s="5" t="str">
        <f t="shared" si="13"/>
        <v>II</v>
      </c>
      <c r="C161" s="13">
        <f t="shared" si="14"/>
        <v>56049.549400000004</v>
      </c>
      <c r="D161" s="12" t="str">
        <f t="shared" si="15"/>
        <v>vis</v>
      </c>
      <c r="E161" s="64">
        <f>VLOOKUP(C161,'Active 1'!C$21:E$958,3,FALSE)</f>
        <v>30823.578220828404</v>
      </c>
      <c r="F161" s="5" t="s">
        <v>146</v>
      </c>
      <c r="G161" s="12" t="str">
        <f t="shared" si="16"/>
        <v>56049.5494</v>
      </c>
      <c r="H161" s="13">
        <f t="shared" si="17"/>
        <v>30823.5</v>
      </c>
      <c r="I161" s="65" t="s">
        <v>795</v>
      </c>
      <c r="J161" s="66" t="s">
        <v>796</v>
      </c>
      <c r="K161" s="65">
        <v>30823.5</v>
      </c>
      <c r="L161" s="65" t="s">
        <v>788</v>
      </c>
      <c r="M161" s="66" t="s">
        <v>589</v>
      </c>
      <c r="N161" s="66" t="s">
        <v>797</v>
      </c>
      <c r="O161" s="67" t="s">
        <v>798</v>
      </c>
      <c r="P161" s="68" t="s">
        <v>799</v>
      </c>
    </row>
    <row r="162" spans="1:16" ht="13.5" thickBot="1">
      <c r="A162" s="13" t="str">
        <f t="shared" si="12"/>
        <v>IBVS 6075 </v>
      </c>
      <c r="B162" s="5" t="str">
        <f t="shared" si="13"/>
        <v>II</v>
      </c>
      <c r="C162" s="13">
        <f t="shared" si="14"/>
        <v>56055.437299999998</v>
      </c>
      <c r="D162" s="12" t="str">
        <f t="shared" si="15"/>
        <v>vis</v>
      </c>
      <c r="E162" s="64">
        <f>VLOOKUP(C162,'Active 1'!C$21:E$958,3,FALSE)</f>
        <v>30833.57680677202</v>
      </c>
      <c r="F162" s="5" t="s">
        <v>146</v>
      </c>
      <c r="G162" s="12" t="str">
        <f t="shared" si="16"/>
        <v>56055.4373</v>
      </c>
      <c r="H162" s="13">
        <f t="shared" si="17"/>
        <v>30833.5</v>
      </c>
      <c r="I162" s="65" t="s">
        <v>800</v>
      </c>
      <c r="J162" s="66" t="s">
        <v>801</v>
      </c>
      <c r="K162" s="65">
        <v>30833.5</v>
      </c>
      <c r="L162" s="65" t="s">
        <v>771</v>
      </c>
      <c r="M162" s="66" t="s">
        <v>589</v>
      </c>
      <c r="N162" s="66" t="s">
        <v>789</v>
      </c>
      <c r="O162" s="67" t="s">
        <v>802</v>
      </c>
      <c r="P162" s="68" t="s">
        <v>803</v>
      </c>
    </row>
    <row r="163" spans="1:16" ht="13.5" thickBot="1">
      <c r="A163" s="13" t="str">
        <f t="shared" si="12"/>
        <v>IBVS 6095 </v>
      </c>
      <c r="B163" s="5" t="str">
        <f t="shared" si="13"/>
        <v>I</v>
      </c>
      <c r="C163" s="13">
        <f t="shared" si="14"/>
        <v>56057.499499999998</v>
      </c>
      <c r="D163" s="12" t="str">
        <f t="shared" si="15"/>
        <v>vis</v>
      </c>
      <c r="E163" s="64">
        <f>VLOOKUP(C163,'Active 1'!C$21:E$958,3,FALSE)</f>
        <v>30837.078748709377</v>
      </c>
      <c r="F163" s="5" t="s">
        <v>146</v>
      </c>
      <c r="G163" s="12" t="str">
        <f t="shared" si="16"/>
        <v>56057.4995</v>
      </c>
      <c r="H163" s="13">
        <f t="shared" si="17"/>
        <v>30837</v>
      </c>
      <c r="I163" s="65" t="s">
        <v>804</v>
      </c>
      <c r="J163" s="66" t="s">
        <v>805</v>
      </c>
      <c r="K163" s="65">
        <v>30837</v>
      </c>
      <c r="L163" s="65" t="s">
        <v>806</v>
      </c>
      <c r="M163" s="66" t="s">
        <v>589</v>
      </c>
      <c r="N163" s="66" t="s">
        <v>797</v>
      </c>
      <c r="O163" s="67" t="s">
        <v>798</v>
      </c>
      <c r="P163" s="68" t="s">
        <v>799</v>
      </c>
    </row>
    <row r="164" spans="1:16" ht="13.5" thickBot="1">
      <c r="A164" s="13" t="str">
        <f t="shared" si="12"/>
        <v>IBVS 6095 </v>
      </c>
      <c r="B164" s="5" t="str">
        <f t="shared" si="13"/>
        <v>I</v>
      </c>
      <c r="C164" s="13">
        <f t="shared" si="14"/>
        <v>56067.5098</v>
      </c>
      <c r="D164" s="12" t="str">
        <f t="shared" si="15"/>
        <v>vis</v>
      </c>
      <c r="E164" s="64">
        <f>VLOOKUP(C164,'Active 1'!C$21:E$958,3,FALSE)</f>
        <v>30854.07782221122</v>
      </c>
      <c r="F164" s="5" t="s">
        <v>146</v>
      </c>
      <c r="G164" s="12" t="str">
        <f t="shared" si="16"/>
        <v>56067.5098</v>
      </c>
      <c r="H164" s="13">
        <f t="shared" si="17"/>
        <v>30854</v>
      </c>
      <c r="I164" s="65" t="s">
        <v>807</v>
      </c>
      <c r="J164" s="66" t="s">
        <v>808</v>
      </c>
      <c r="K164" s="65">
        <v>30854</v>
      </c>
      <c r="L164" s="65" t="s">
        <v>809</v>
      </c>
      <c r="M164" s="66" t="s">
        <v>589</v>
      </c>
      <c r="N164" s="66" t="s">
        <v>797</v>
      </c>
      <c r="O164" s="67" t="s">
        <v>798</v>
      </c>
      <c r="P164" s="68" t="s">
        <v>799</v>
      </c>
    </row>
    <row r="165" spans="1:16" ht="13.5" thickBot="1">
      <c r="A165" s="13" t="str">
        <f t="shared" si="12"/>
        <v>IBVS 6095 </v>
      </c>
      <c r="B165" s="5" t="str">
        <f t="shared" si="13"/>
        <v>II</v>
      </c>
      <c r="C165" s="13">
        <f t="shared" si="14"/>
        <v>56078.4038</v>
      </c>
      <c r="D165" s="12" t="str">
        <f t="shared" si="15"/>
        <v>vis</v>
      </c>
      <c r="E165" s="64">
        <f>VLOOKUP(C165,'Active 1'!C$21:E$958,3,FALSE)</f>
        <v>30872.577558156103</v>
      </c>
      <c r="F165" s="5" t="s">
        <v>146</v>
      </c>
      <c r="G165" s="12" t="str">
        <f t="shared" si="16"/>
        <v>56078.4038</v>
      </c>
      <c r="H165" s="13">
        <f t="shared" si="17"/>
        <v>30872.5</v>
      </c>
      <c r="I165" s="65" t="s">
        <v>810</v>
      </c>
      <c r="J165" s="66" t="s">
        <v>811</v>
      </c>
      <c r="K165" s="65">
        <v>30872.5</v>
      </c>
      <c r="L165" s="65" t="s">
        <v>812</v>
      </c>
      <c r="M165" s="66" t="s">
        <v>589</v>
      </c>
      <c r="N165" s="66" t="s">
        <v>797</v>
      </c>
      <c r="O165" s="67" t="s">
        <v>798</v>
      </c>
      <c r="P165" s="68" t="s">
        <v>799</v>
      </c>
    </row>
    <row r="166" spans="1:16" ht="13.5" thickBot="1">
      <c r="A166" s="13" t="str">
        <f t="shared" si="12"/>
        <v>IBVS 6128 </v>
      </c>
      <c r="B166" s="5" t="str">
        <f t="shared" si="13"/>
        <v>I</v>
      </c>
      <c r="C166" s="13">
        <f t="shared" si="14"/>
        <v>56090.476699999999</v>
      </c>
      <c r="D166" s="12" t="str">
        <f t="shared" si="15"/>
        <v>vis</v>
      </c>
      <c r="E166" s="64">
        <f>VLOOKUP(C166,'Active 1'!C$21:E$958,3,FALSE)</f>
        <v>30893.079252858599</v>
      </c>
      <c r="F166" s="5" t="s">
        <v>146</v>
      </c>
      <c r="G166" s="12" t="str">
        <f t="shared" si="16"/>
        <v>56090.4767</v>
      </c>
      <c r="H166" s="13">
        <f t="shared" si="17"/>
        <v>30893</v>
      </c>
      <c r="I166" s="65" t="s">
        <v>813</v>
      </c>
      <c r="J166" s="66" t="s">
        <v>814</v>
      </c>
      <c r="K166" s="65">
        <v>30893</v>
      </c>
      <c r="L166" s="65" t="s">
        <v>815</v>
      </c>
      <c r="M166" s="66" t="s">
        <v>589</v>
      </c>
      <c r="N166" s="66" t="s">
        <v>789</v>
      </c>
      <c r="O166" s="67" t="s">
        <v>802</v>
      </c>
      <c r="P166" s="68" t="s">
        <v>816</v>
      </c>
    </row>
    <row r="167" spans="1:16" ht="13.5" thickBot="1">
      <c r="A167" s="13" t="str">
        <f t="shared" si="12"/>
        <v>IBVS 6092 </v>
      </c>
      <c r="B167" s="5" t="str">
        <f t="shared" si="13"/>
        <v>II</v>
      </c>
      <c r="C167" s="13">
        <f t="shared" si="14"/>
        <v>56379.909800000001</v>
      </c>
      <c r="D167" s="12" t="str">
        <f t="shared" si="15"/>
        <v>vis</v>
      </c>
      <c r="E167" s="64">
        <f>VLOOKUP(C167,'Active 1'!C$21:E$958,3,FALSE)</f>
        <v>31384.582458633249</v>
      </c>
      <c r="F167" s="5" t="s">
        <v>146</v>
      </c>
      <c r="G167" s="12" t="str">
        <f t="shared" si="16"/>
        <v>56379.9098</v>
      </c>
      <c r="H167" s="13">
        <f t="shared" si="17"/>
        <v>31384.5</v>
      </c>
      <c r="I167" s="65" t="s">
        <v>817</v>
      </c>
      <c r="J167" s="66" t="s">
        <v>818</v>
      </c>
      <c r="K167" s="65">
        <v>31384.5</v>
      </c>
      <c r="L167" s="65" t="s">
        <v>819</v>
      </c>
      <c r="M167" s="66" t="s">
        <v>589</v>
      </c>
      <c r="N167" s="66" t="s">
        <v>789</v>
      </c>
      <c r="O167" s="67" t="s">
        <v>643</v>
      </c>
      <c r="P167" s="68" t="s">
        <v>820</v>
      </c>
    </row>
    <row r="168" spans="1:16" ht="13.5" thickBot="1">
      <c r="A168" s="13" t="str">
        <f t="shared" si="12"/>
        <v>OEJV 0160 </v>
      </c>
      <c r="B168" s="5" t="str">
        <f t="shared" si="13"/>
        <v>I</v>
      </c>
      <c r="C168" s="13">
        <f t="shared" si="14"/>
        <v>56401.402470000001</v>
      </c>
      <c r="D168" s="12" t="str">
        <f t="shared" si="15"/>
        <v>vis</v>
      </c>
      <c r="E168" s="64">
        <f>VLOOKUP(C168,'Active 1'!C$21:E$958,3,FALSE)</f>
        <v>31421.080413447875</v>
      </c>
      <c r="F168" s="5" t="s">
        <v>146</v>
      </c>
      <c r="G168" s="12" t="str">
        <f t="shared" si="16"/>
        <v>56401.40247</v>
      </c>
      <c r="H168" s="13">
        <f t="shared" si="17"/>
        <v>31421</v>
      </c>
      <c r="I168" s="65" t="s">
        <v>821</v>
      </c>
      <c r="J168" s="66" t="s">
        <v>822</v>
      </c>
      <c r="K168" s="65">
        <v>31421</v>
      </c>
      <c r="L168" s="65" t="s">
        <v>823</v>
      </c>
      <c r="M168" s="66" t="s">
        <v>589</v>
      </c>
      <c r="N168" s="66" t="s">
        <v>146</v>
      </c>
      <c r="O168" s="67" t="s">
        <v>649</v>
      </c>
      <c r="P168" s="68" t="s">
        <v>824</v>
      </c>
    </row>
    <row r="169" spans="1:16" ht="13.5" thickBot="1">
      <c r="A169" s="13" t="str">
        <f t="shared" si="12"/>
        <v>OEJV 0160 </v>
      </c>
      <c r="B169" s="5" t="str">
        <f t="shared" si="13"/>
        <v>I</v>
      </c>
      <c r="C169" s="13">
        <f t="shared" si="14"/>
        <v>56401.403539999999</v>
      </c>
      <c r="D169" s="12" t="str">
        <f t="shared" si="15"/>
        <v>vis</v>
      </c>
      <c r="E169" s="64">
        <f>VLOOKUP(C169,'Active 1'!C$21:E$958,3,FALSE)</f>
        <v>31421.082230477194</v>
      </c>
      <c r="F169" s="5" t="s">
        <v>146</v>
      </c>
      <c r="G169" s="12" t="str">
        <f t="shared" si="16"/>
        <v>56401.40354</v>
      </c>
      <c r="H169" s="13">
        <f t="shared" si="17"/>
        <v>31421</v>
      </c>
      <c r="I169" s="65" t="s">
        <v>825</v>
      </c>
      <c r="J169" s="66" t="s">
        <v>826</v>
      </c>
      <c r="K169" s="65">
        <v>31421</v>
      </c>
      <c r="L169" s="65" t="s">
        <v>827</v>
      </c>
      <c r="M169" s="66" t="s">
        <v>589</v>
      </c>
      <c r="N169" s="66" t="s">
        <v>655</v>
      </c>
      <c r="O169" s="67" t="s">
        <v>649</v>
      </c>
      <c r="P169" s="68" t="s">
        <v>824</v>
      </c>
    </row>
    <row r="170" spans="1:16" ht="13.5" thickBot="1">
      <c r="A170" s="13" t="str">
        <f t="shared" si="12"/>
        <v>OEJV 0160 </v>
      </c>
      <c r="B170" s="5" t="str">
        <f t="shared" si="13"/>
        <v>I</v>
      </c>
      <c r="C170" s="13">
        <f t="shared" si="14"/>
        <v>56401.404869999998</v>
      </c>
      <c r="D170" s="12" t="str">
        <f t="shared" si="15"/>
        <v>vis</v>
      </c>
      <c r="E170" s="64">
        <f>VLOOKUP(C170,'Active 1'!C$21:E$958,3,FALSE)</f>
        <v>31421.084489027664</v>
      </c>
      <c r="F170" s="5" t="s">
        <v>146</v>
      </c>
      <c r="G170" s="12" t="str">
        <f t="shared" si="16"/>
        <v>56401.40487</v>
      </c>
      <c r="H170" s="13">
        <f t="shared" si="17"/>
        <v>31421</v>
      </c>
      <c r="I170" s="65" t="s">
        <v>828</v>
      </c>
      <c r="J170" s="66" t="s">
        <v>829</v>
      </c>
      <c r="K170" s="65">
        <v>31421</v>
      </c>
      <c r="L170" s="65" t="s">
        <v>830</v>
      </c>
      <c r="M170" s="66" t="s">
        <v>589</v>
      </c>
      <c r="N170" s="66" t="s">
        <v>83</v>
      </c>
      <c r="O170" s="67" t="s">
        <v>649</v>
      </c>
      <c r="P170" s="68" t="s">
        <v>824</v>
      </c>
    </row>
    <row r="171" spans="1:16" ht="13.5" thickBot="1">
      <c r="A171" s="13" t="str">
        <f t="shared" si="12"/>
        <v> JAAVSO 42;426 </v>
      </c>
      <c r="B171" s="5" t="str">
        <f t="shared" si="13"/>
        <v>I</v>
      </c>
      <c r="C171" s="13">
        <f t="shared" si="14"/>
        <v>56735.884400000003</v>
      </c>
      <c r="D171" s="12" t="str">
        <f t="shared" si="15"/>
        <v>vis</v>
      </c>
      <c r="E171" s="64">
        <f>VLOOKUP(C171,'Active 1'!C$21:E$958,3,FALSE)</f>
        <v>31989.083661413268</v>
      </c>
      <c r="F171" s="5" t="s">
        <v>146</v>
      </c>
      <c r="G171" s="12" t="str">
        <f t="shared" si="16"/>
        <v>56735.8844</v>
      </c>
      <c r="H171" s="13">
        <f t="shared" si="17"/>
        <v>31989</v>
      </c>
      <c r="I171" s="65" t="s">
        <v>837</v>
      </c>
      <c r="J171" s="66" t="s">
        <v>838</v>
      </c>
      <c r="K171" s="65">
        <v>31989</v>
      </c>
      <c r="L171" s="65" t="s">
        <v>839</v>
      </c>
      <c r="M171" s="66" t="s">
        <v>589</v>
      </c>
      <c r="N171" s="66" t="s">
        <v>146</v>
      </c>
      <c r="O171" s="67" t="s">
        <v>840</v>
      </c>
      <c r="P171" s="67" t="s">
        <v>841</v>
      </c>
    </row>
    <row r="172" spans="1:16" ht="13.5" thickBot="1">
      <c r="A172" s="13" t="str">
        <f t="shared" si="12"/>
        <v>BAVM 238 </v>
      </c>
      <c r="B172" s="5" t="str">
        <f t="shared" si="13"/>
        <v>I</v>
      </c>
      <c r="C172" s="13">
        <f t="shared" si="14"/>
        <v>56782.405599999998</v>
      </c>
      <c r="D172" s="12" t="str">
        <f t="shared" si="15"/>
        <v>vis</v>
      </c>
      <c r="E172" s="64">
        <f>VLOOKUP(C172,'Active 1'!C$21:E$958,3,FALSE)</f>
        <v>32068.084020862414</v>
      </c>
      <c r="F172" s="5" t="s">
        <v>146</v>
      </c>
      <c r="G172" s="12" t="str">
        <f t="shared" si="16"/>
        <v>56782.4056</v>
      </c>
      <c r="H172" s="13">
        <f t="shared" si="17"/>
        <v>32068</v>
      </c>
      <c r="I172" s="65" t="s">
        <v>842</v>
      </c>
      <c r="J172" s="66" t="s">
        <v>843</v>
      </c>
      <c r="K172" s="65">
        <v>32068</v>
      </c>
      <c r="L172" s="65" t="s">
        <v>844</v>
      </c>
      <c r="M172" s="66" t="s">
        <v>589</v>
      </c>
      <c r="N172" s="69" t="s">
        <v>583</v>
      </c>
      <c r="O172" s="67" t="s">
        <v>772</v>
      </c>
      <c r="P172" s="68" t="s">
        <v>845</v>
      </c>
    </row>
    <row r="173" spans="1:16" ht="13.5" thickBot="1">
      <c r="A173" s="13" t="str">
        <f t="shared" si="12"/>
        <v>BAVM 238 </v>
      </c>
      <c r="B173" s="5" t="str">
        <f t="shared" si="13"/>
        <v>II</v>
      </c>
      <c r="C173" s="13">
        <f t="shared" si="14"/>
        <v>56797.424099999997</v>
      </c>
      <c r="D173" s="12" t="str">
        <f t="shared" si="15"/>
        <v>vis</v>
      </c>
      <c r="E173" s="64">
        <f>VLOOKUP(C173,'Active 1'!C$21:E$958,3,FALSE)</f>
        <v>32093.587810497829</v>
      </c>
      <c r="F173" s="5" t="s">
        <v>146</v>
      </c>
      <c r="G173" s="12" t="str">
        <f t="shared" si="16"/>
        <v>56797.4241</v>
      </c>
      <c r="H173" s="13">
        <f t="shared" si="17"/>
        <v>32093.5</v>
      </c>
      <c r="I173" s="65" t="s">
        <v>846</v>
      </c>
      <c r="J173" s="66" t="s">
        <v>847</v>
      </c>
      <c r="K173" s="65">
        <v>32093.5</v>
      </c>
      <c r="L173" s="65" t="s">
        <v>848</v>
      </c>
      <c r="M173" s="66" t="s">
        <v>589</v>
      </c>
      <c r="N173" s="66" t="s">
        <v>535</v>
      </c>
      <c r="O173" s="67" t="s">
        <v>706</v>
      </c>
      <c r="P173" s="68" t="s">
        <v>845</v>
      </c>
    </row>
    <row r="174" spans="1:16" ht="13.5" thickBot="1">
      <c r="A174" s="13" t="str">
        <f t="shared" si="12"/>
        <v>BAVM 238 </v>
      </c>
      <c r="B174" s="5" t="str">
        <f t="shared" si="13"/>
        <v>I</v>
      </c>
      <c r="C174" s="13">
        <f t="shared" si="14"/>
        <v>56812.438099999999</v>
      </c>
      <c r="D174" s="12" t="str">
        <f t="shared" si="15"/>
        <v>vis</v>
      </c>
      <c r="E174" s="64">
        <f>VLOOKUP(C174,'Active 1'!C$21:E$958,3,FALSE)</f>
        <v>32119.083958421139</v>
      </c>
      <c r="F174" s="5" t="s">
        <v>146</v>
      </c>
      <c r="G174" s="12" t="str">
        <f t="shared" si="16"/>
        <v>56812.4381</v>
      </c>
      <c r="H174" s="13">
        <f t="shared" si="17"/>
        <v>32119</v>
      </c>
      <c r="I174" s="65" t="s">
        <v>849</v>
      </c>
      <c r="J174" s="66" t="s">
        <v>850</v>
      </c>
      <c r="K174" s="65">
        <v>32119</v>
      </c>
      <c r="L174" s="65" t="s">
        <v>851</v>
      </c>
      <c r="M174" s="66" t="s">
        <v>589</v>
      </c>
      <c r="N174" s="69" t="s">
        <v>583</v>
      </c>
      <c r="O174" s="67" t="s">
        <v>772</v>
      </c>
      <c r="P174" s="68" t="s">
        <v>845</v>
      </c>
    </row>
    <row r="175" spans="1:16" ht="13.5" thickBot="1">
      <c r="A175" s="13" t="str">
        <f t="shared" si="12"/>
        <v>BAVM 238 </v>
      </c>
      <c r="B175" s="5" t="str">
        <f t="shared" si="13"/>
        <v>I</v>
      </c>
      <c r="C175" s="13">
        <f t="shared" si="14"/>
        <v>56855.426700000004</v>
      </c>
      <c r="D175" s="12" t="str">
        <f t="shared" si="15"/>
        <v>vis</v>
      </c>
      <c r="E175" s="64">
        <f>VLOOKUP(C175,'Active 1'!C$21:E$958,3,FALSE)</f>
        <v>32192.08540404628</v>
      </c>
      <c r="F175" s="5" t="s">
        <v>146</v>
      </c>
      <c r="G175" s="12" t="str">
        <f t="shared" si="16"/>
        <v>56855.4267</v>
      </c>
      <c r="H175" s="13">
        <f t="shared" si="17"/>
        <v>32192</v>
      </c>
      <c r="I175" s="65" t="s">
        <v>852</v>
      </c>
      <c r="J175" s="66" t="s">
        <v>853</v>
      </c>
      <c r="K175" s="65">
        <v>32192</v>
      </c>
      <c r="L175" s="65" t="s">
        <v>854</v>
      </c>
      <c r="M175" s="66" t="s">
        <v>589</v>
      </c>
      <c r="N175" s="66" t="s">
        <v>535</v>
      </c>
      <c r="O175" s="67" t="s">
        <v>855</v>
      </c>
      <c r="P175" s="68" t="s">
        <v>845</v>
      </c>
    </row>
    <row r="176" spans="1:16" ht="12.75" customHeight="1" thickBot="1">
      <c r="A176" s="13" t="str">
        <f t="shared" si="12"/>
        <v> JO 45.18 </v>
      </c>
      <c r="B176" s="5" t="str">
        <f t="shared" si="13"/>
        <v>I</v>
      </c>
      <c r="C176" s="13">
        <f t="shared" si="14"/>
        <v>32061.453000000001</v>
      </c>
      <c r="D176" s="12" t="str">
        <f t="shared" si="15"/>
        <v>vis</v>
      </c>
      <c r="E176" s="64">
        <f>VLOOKUP(C176,'Active 1'!C$21:E$958,3,FALSE)</f>
        <v>-9912.0055152104269</v>
      </c>
      <c r="F176" s="5" t="s">
        <v>146</v>
      </c>
      <c r="G176" s="12" t="str">
        <f t="shared" si="16"/>
        <v>32061.453</v>
      </c>
      <c r="H176" s="13">
        <f t="shared" si="17"/>
        <v>-9912</v>
      </c>
      <c r="I176" s="65" t="s">
        <v>150</v>
      </c>
      <c r="J176" s="66" t="s">
        <v>151</v>
      </c>
      <c r="K176" s="65">
        <v>-9912</v>
      </c>
      <c r="L176" s="65" t="s">
        <v>148</v>
      </c>
      <c r="M176" s="66" t="s">
        <v>149</v>
      </c>
      <c r="N176" s="66"/>
      <c r="O176" s="67" t="s">
        <v>152</v>
      </c>
      <c r="P176" s="67" t="s">
        <v>153</v>
      </c>
    </row>
    <row r="177" spans="1:16" ht="12.75" customHeight="1" thickBot="1">
      <c r="A177" s="13" t="str">
        <f t="shared" si="12"/>
        <v> PZP 1.465 </v>
      </c>
      <c r="B177" s="5" t="str">
        <f t="shared" si="13"/>
        <v>I</v>
      </c>
      <c r="C177" s="13">
        <f t="shared" si="14"/>
        <v>34092.480000000003</v>
      </c>
      <c r="D177" s="12" t="str">
        <f t="shared" si="15"/>
        <v>vis</v>
      </c>
      <c r="E177" s="64">
        <f>VLOOKUP(C177,'Active 1'!C$21:E$958,3,FALSE)</f>
        <v>-6463.0002648956988</v>
      </c>
      <c r="F177" s="5" t="s">
        <v>146</v>
      </c>
      <c r="G177" s="12" t="str">
        <f t="shared" si="16"/>
        <v>34092.480</v>
      </c>
      <c r="H177" s="13">
        <f t="shared" si="17"/>
        <v>-6463</v>
      </c>
      <c r="I177" s="65" t="s">
        <v>154</v>
      </c>
      <c r="J177" s="66" t="s">
        <v>155</v>
      </c>
      <c r="K177" s="65">
        <v>-6463</v>
      </c>
      <c r="L177" s="65" t="s">
        <v>156</v>
      </c>
      <c r="M177" s="66" t="s">
        <v>149</v>
      </c>
      <c r="N177" s="66"/>
      <c r="O177" s="67" t="s">
        <v>157</v>
      </c>
      <c r="P177" s="67" t="s">
        <v>158</v>
      </c>
    </row>
    <row r="178" spans="1:16" ht="12.75" customHeight="1" thickBot="1">
      <c r="A178" s="13" t="str">
        <f t="shared" si="12"/>
        <v> PZP 1.465 </v>
      </c>
      <c r="B178" s="5" t="str">
        <f t="shared" si="13"/>
        <v>I</v>
      </c>
      <c r="C178" s="13">
        <f t="shared" si="14"/>
        <v>34926.328999999998</v>
      </c>
      <c r="D178" s="12" t="str">
        <f t="shared" si="15"/>
        <v>vis</v>
      </c>
      <c r="E178" s="64">
        <f>VLOOKUP(C178,'Active 1'!C$21:E$958,3,FALSE)</f>
        <v>-5046.9927086349189</v>
      </c>
      <c r="F178" s="5" t="s">
        <v>146</v>
      </c>
      <c r="G178" s="12" t="str">
        <f t="shared" si="16"/>
        <v>34926.329</v>
      </c>
      <c r="H178" s="13">
        <f t="shared" si="17"/>
        <v>-5047</v>
      </c>
      <c r="I178" s="65" t="s">
        <v>159</v>
      </c>
      <c r="J178" s="66" t="s">
        <v>160</v>
      </c>
      <c r="K178" s="65">
        <v>-5047</v>
      </c>
      <c r="L178" s="65" t="s">
        <v>161</v>
      </c>
      <c r="M178" s="66" t="s">
        <v>149</v>
      </c>
      <c r="N178" s="66"/>
      <c r="O178" s="67" t="s">
        <v>162</v>
      </c>
      <c r="P178" s="67" t="s">
        <v>158</v>
      </c>
    </row>
    <row r="179" spans="1:16" ht="12.75" customHeight="1" thickBot="1">
      <c r="A179" s="13" t="str">
        <f t="shared" si="12"/>
        <v> JO 45.18 </v>
      </c>
      <c r="B179" s="5" t="str">
        <f t="shared" si="13"/>
        <v>I</v>
      </c>
      <c r="C179" s="13">
        <f t="shared" si="14"/>
        <v>35957.438000000002</v>
      </c>
      <c r="D179" s="12" t="str">
        <f t="shared" si="15"/>
        <v>vis</v>
      </c>
      <c r="E179" s="64">
        <f>VLOOKUP(C179,'Active 1'!C$21:E$958,3,FALSE)</f>
        <v>-3296.0064565335047</v>
      </c>
      <c r="F179" s="5" t="s">
        <v>146</v>
      </c>
      <c r="G179" s="12" t="str">
        <f t="shared" si="16"/>
        <v>35957.438</v>
      </c>
      <c r="H179" s="13">
        <f t="shared" si="17"/>
        <v>-3296</v>
      </c>
      <c r="I179" s="65" t="s">
        <v>163</v>
      </c>
      <c r="J179" s="66" t="s">
        <v>164</v>
      </c>
      <c r="K179" s="65">
        <v>-3296</v>
      </c>
      <c r="L179" s="65" t="s">
        <v>165</v>
      </c>
      <c r="M179" s="66" t="s">
        <v>149</v>
      </c>
      <c r="N179" s="66"/>
      <c r="O179" s="67" t="s">
        <v>152</v>
      </c>
      <c r="P179" s="67" t="s">
        <v>153</v>
      </c>
    </row>
    <row r="180" spans="1:16" ht="12.75" customHeight="1" thickBot="1">
      <c r="A180" s="13" t="str">
        <f t="shared" si="12"/>
        <v> PZP 1.465 </v>
      </c>
      <c r="B180" s="5" t="str">
        <f t="shared" si="13"/>
        <v>I</v>
      </c>
      <c r="C180" s="13">
        <f t="shared" si="14"/>
        <v>36037.535000000003</v>
      </c>
      <c r="D180" s="12" t="str">
        <f t="shared" si="15"/>
        <v>vis</v>
      </c>
      <c r="E180" s="64">
        <f>VLOOKUP(C180,'Active 1'!C$21:E$958,3,FALSE)</f>
        <v>-3159.9890754083576</v>
      </c>
      <c r="F180" s="5" t="s">
        <v>146</v>
      </c>
      <c r="G180" s="12" t="str">
        <f t="shared" si="16"/>
        <v>36037.535</v>
      </c>
      <c r="H180" s="13">
        <f t="shared" si="17"/>
        <v>-3160</v>
      </c>
      <c r="I180" s="65" t="s">
        <v>166</v>
      </c>
      <c r="J180" s="66" t="s">
        <v>167</v>
      </c>
      <c r="K180" s="65">
        <v>-3160</v>
      </c>
      <c r="L180" s="65" t="s">
        <v>168</v>
      </c>
      <c r="M180" s="66" t="s">
        <v>149</v>
      </c>
      <c r="N180" s="66"/>
      <c r="O180" s="67" t="s">
        <v>157</v>
      </c>
      <c r="P180" s="67" t="s">
        <v>158</v>
      </c>
    </row>
    <row r="181" spans="1:16" ht="12.75" customHeight="1" thickBot="1">
      <c r="A181" s="13" t="str">
        <f t="shared" si="12"/>
        <v> PZP 1.465 </v>
      </c>
      <c r="B181" s="5" t="str">
        <f t="shared" si="13"/>
        <v>I</v>
      </c>
      <c r="C181" s="13">
        <f t="shared" si="14"/>
        <v>37080.42</v>
      </c>
      <c r="D181" s="12" t="str">
        <f t="shared" si="15"/>
        <v>vis</v>
      </c>
      <c r="E181" s="64">
        <f>VLOOKUP(C181,'Active 1'!C$21:E$958,3,FALSE)</f>
        <v>-1389.005311788055</v>
      </c>
      <c r="F181" s="5" t="s">
        <v>146</v>
      </c>
      <c r="G181" s="12" t="str">
        <f t="shared" si="16"/>
        <v>37080.420</v>
      </c>
      <c r="H181" s="13">
        <f t="shared" si="17"/>
        <v>-1389</v>
      </c>
      <c r="I181" s="65" t="s">
        <v>169</v>
      </c>
      <c r="J181" s="66" t="s">
        <v>170</v>
      </c>
      <c r="K181" s="65">
        <v>-1389</v>
      </c>
      <c r="L181" s="65" t="s">
        <v>148</v>
      </c>
      <c r="M181" s="66" t="s">
        <v>149</v>
      </c>
      <c r="N181" s="66"/>
      <c r="O181" s="67" t="s">
        <v>171</v>
      </c>
      <c r="P181" s="67" t="s">
        <v>158</v>
      </c>
    </row>
    <row r="182" spans="1:16" ht="12.75" customHeight="1" thickBot="1">
      <c r="A182" s="13" t="str">
        <f t="shared" si="12"/>
        <v> PZP 1.465 </v>
      </c>
      <c r="B182" s="5" t="str">
        <f t="shared" si="13"/>
        <v>I</v>
      </c>
      <c r="C182" s="13">
        <f t="shared" si="14"/>
        <v>37191.72</v>
      </c>
      <c r="D182" s="12" t="str">
        <f t="shared" si="15"/>
        <v>vis</v>
      </c>
      <c r="E182" s="64">
        <f>VLOOKUP(C182,'Active 1'!C$21:E$958,3,FALSE)</f>
        <v>-1200.000298875849</v>
      </c>
      <c r="F182" s="5" t="s">
        <v>146</v>
      </c>
      <c r="G182" s="12" t="str">
        <f t="shared" si="16"/>
        <v>37191.720</v>
      </c>
      <c r="H182" s="13">
        <f t="shared" si="17"/>
        <v>-1200</v>
      </c>
      <c r="I182" s="65" t="s">
        <v>172</v>
      </c>
      <c r="J182" s="66" t="s">
        <v>173</v>
      </c>
      <c r="K182" s="65">
        <v>-1200</v>
      </c>
      <c r="L182" s="65" t="s">
        <v>156</v>
      </c>
      <c r="M182" s="66" t="s">
        <v>149</v>
      </c>
      <c r="N182" s="66"/>
      <c r="O182" s="67" t="s">
        <v>157</v>
      </c>
      <c r="P182" s="67" t="s">
        <v>158</v>
      </c>
    </row>
    <row r="183" spans="1:16" ht="12.75" customHeight="1" thickBot="1">
      <c r="A183" s="13" t="str">
        <f t="shared" si="12"/>
        <v> JO 45.18 </v>
      </c>
      <c r="B183" s="5" t="str">
        <f t="shared" si="13"/>
        <v>I</v>
      </c>
      <c r="C183" s="13">
        <f t="shared" si="14"/>
        <v>37202.32</v>
      </c>
      <c r="D183" s="12" t="str">
        <f t="shared" si="15"/>
        <v>vis</v>
      </c>
      <c r="E183" s="64">
        <f>VLOOKUP(C183,'Active 1'!C$21:E$958,3,FALSE)</f>
        <v>-1181.9998214556419</v>
      </c>
      <c r="F183" s="5" t="s">
        <v>146</v>
      </c>
      <c r="G183" s="12" t="str">
        <f t="shared" si="16"/>
        <v>37202.320</v>
      </c>
      <c r="H183" s="13">
        <f t="shared" si="17"/>
        <v>-1182</v>
      </c>
      <c r="I183" s="65" t="s">
        <v>174</v>
      </c>
      <c r="J183" s="66" t="s">
        <v>175</v>
      </c>
      <c r="K183" s="65">
        <v>-1182</v>
      </c>
      <c r="L183" s="65" t="s">
        <v>176</v>
      </c>
      <c r="M183" s="66" t="s">
        <v>149</v>
      </c>
      <c r="N183" s="66"/>
      <c r="O183" s="67" t="s">
        <v>152</v>
      </c>
      <c r="P183" s="67" t="s">
        <v>153</v>
      </c>
    </row>
    <row r="184" spans="1:16" ht="12.75" customHeight="1" thickBot="1">
      <c r="A184" s="13" t="str">
        <f t="shared" si="12"/>
        <v> PZP 1.465 </v>
      </c>
      <c r="B184" s="5" t="str">
        <f t="shared" si="13"/>
        <v>I</v>
      </c>
      <c r="C184" s="13">
        <f t="shared" si="14"/>
        <v>37402.538</v>
      </c>
      <c r="D184" s="12" t="str">
        <f t="shared" si="15"/>
        <v>vis</v>
      </c>
      <c r="E184" s="64">
        <f>VLOOKUP(C184,'Active 1'!C$21:E$958,3,FALSE)</f>
        <v>-841.99797351983602</v>
      </c>
      <c r="F184" s="5" t="s">
        <v>146</v>
      </c>
      <c r="G184" s="12" t="str">
        <f t="shared" si="16"/>
        <v>37402.538</v>
      </c>
      <c r="H184" s="13">
        <f t="shared" si="17"/>
        <v>-842</v>
      </c>
      <c r="I184" s="65" t="s">
        <v>177</v>
      </c>
      <c r="J184" s="66" t="s">
        <v>178</v>
      </c>
      <c r="K184" s="65">
        <v>-842</v>
      </c>
      <c r="L184" s="65" t="s">
        <v>179</v>
      </c>
      <c r="M184" s="66" t="s">
        <v>149</v>
      </c>
      <c r="N184" s="66"/>
      <c r="O184" s="67" t="s">
        <v>180</v>
      </c>
      <c r="P184" s="67" t="s">
        <v>158</v>
      </c>
    </row>
    <row r="185" spans="1:16" ht="12.75" customHeight="1" thickBot="1">
      <c r="A185" s="13" t="str">
        <f t="shared" si="12"/>
        <v> PZP 1.465 </v>
      </c>
      <c r="B185" s="5" t="str">
        <f t="shared" si="13"/>
        <v>I</v>
      </c>
      <c r="C185" s="13">
        <f t="shared" si="14"/>
        <v>37789.423999999999</v>
      </c>
      <c r="D185" s="12" t="str">
        <f t="shared" si="15"/>
        <v>vis</v>
      </c>
      <c r="E185" s="64">
        <f>VLOOKUP(C185,'Active 1'!C$21:E$958,3,FALSE)</f>
        <v>-185.00432189764805</v>
      </c>
      <c r="F185" s="5" t="s">
        <v>146</v>
      </c>
      <c r="G185" s="12" t="str">
        <f t="shared" si="16"/>
        <v>37789.424</v>
      </c>
      <c r="H185" s="13">
        <f t="shared" si="17"/>
        <v>-185</v>
      </c>
      <c r="I185" s="65" t="s">
        <v>181</v>
      </c>
      <c r="J185" s="66" t="s">
        <v>182</v>
      </c>
      <c r="K185" s="65">
        <v>-185</v>
      </c>
      <c r="L185" s="65" t="s">
        <v>148</v>
      </c>
      <c r="M185" s="66" t="s">
        <v>149</v>
      </c>
      <c r="N185" s="66"/>
      <c r="O185" s="67" t="s">
        <v>162</v>
      </c>
      <c r="P185" s="67" t="s">
        <v>158</v>
      </c>
    </row>
    <row r="186" spans="1:16" ht="12.75" customHeight="1" thickBot="1">
      <c r="A186" s="13" t="str">
        <f t="shared" si="12"/>
        <v> PZP 1.465 </v>
      </c>
      <c r="B186" s="5" t="str">
        <f t="shared" si="13"/>
        <v>I</v>
      </c>
      <c r="C186" s="13">
        <f t="shared" si="14"/>
        <v>37898.372000000003</v>
      </c>
      <c r="D186" s="12" t="str">
        <f t="shared" si="15"/>
        <v>vis</v>
      </c>
      <c r="E186" s="64">
        <f>VLOOKUP(C186,'Active 1'!C$21:E$958,3,FALSE)</f>
        <v>6.6228171697131364E-3</v>
      </c>
      <c r="F186" s="5" t="s">
        <v>146</v>
      </c>
      <c r="G186" s="12" t="str">
        <f t="shared" si="16"/>
        <v>37898.372</v>
      </c>
      <c r="H186" s="13">
        <f t="shared" si="17"/>
        <v>0</v>
      </c>
      <c r="I186" s="65" t="s">
        <v>183</v>
      </c>
      <c r="J186" s="66" t="s">
        <v>184</v>
      </c>
      <c r="K186" s="65">
        <v>0</v>
      </c>
      <c r="L186" s="65" t="s">
        <v>161</v>
      </c>
      <c r="M186" s="66" t="s">
        <v>185</v>
      </c>
      <c r="N186" s="66"/>
      <c r="O186" s="67" t="s">
        <v>171</v>
      </c>
      <c r="P186" s="67" t="s">
        <v>158</v>
      </c>
    </row>
    <row r="187" spans="1:16" ht="12.75" customHeight="1" thickBot="1">
      <c r="A187" s="13" t="str">
        <f t="shared" si="12"/>
        <v> PZP 1.465 </v>
      </c>
      <c r="B187" s="5" t="str">
        <f t="shared" si="13"/>
        <v>I</v>
      </c>
      <c r="C187" s="13">
        <f t="shared" si="14"/>
        <v>38502.552000000003</v>
      </c>
      <c r="D187" s="12" t="str">
        <f t="shared" si="15"/>
        <v>vis</v>
      </c>
      <c r="E187" s="64">
        <f>VLOOKUP(C187,'Active 1'!C$21:E$958,3,FALSE)</f>
        <v>1025.9998726041745</v>
      </c>
      <c r="F187" s="5" t="s">
        <v>146</v>
      </c>
      <c r="G187" s="12" t="str">
        <f t="shared" si="16"/>
        <v>38502.552</v>
      </c>
      <c r="H187" s="13">
        <f t="shared" si="17"/>
        <v>1026</v>
      </c>
      <c r="I187" s="65" t="s">
        <v>186</v>
      </c>
      <c r="J187" s="66" t="s">
        <v>187</v>
      </c>
      <c r="K187" s="65">
        <v>1026</v>
      </c>
      <c r="L187" s="65" t="s">
        <v>156</v>
      </c>
      <c r="M187" s="66" t="s">
        <v>149</v>
      </c>
      <c r="N187" s="66"/>
      <c r="O187" s="67" t="s">
        <v>180</v>
      </c>
      <c r="P187" s="67" t="s">
        <v>158</v>
      </c>
    </row>
    <row r="188" spans="1:16" ht="12.75" customHeight="1" thickBot="1">
      <c r="A188" s="13" t="str">
        <f t="shared" si="12"/>
        <v> PZP 1.465 </v>
      </c>
      <c r="B188" s="5" t="str">
        <f t="shared" si="13"/>
        <v>I</v>
      </c>
      <c r="C188" s="13">
        <f t="shared" si="14"/>
        <v>38935.375999999997</v>
      </c>
      <c r="D188" s="12" t="str">
        <f t="shared" si="15"/>
        <v>vis</v>
      </c>
      <c r="E188" s="64">
        <f>VLOOKUP(C188,'Active 1'!C$21:E$958,3,FALSE)</f>
        <v>1761.0035177857485</v>
      </c>
      <c r="F188" s="5" t="s">
        <v>146</v>
      </c>
      <c r="G188" s="12" t="str">
        <f t="shared" si="16"/>
        <v>38935.376</v>
      </c>
      <c r="H188" s="13">
        <f t="shared" si="17"/>
        <v>1761</v>
      </c>
      <c r="I188" s="65" t="s">
        <v>188</v>
      </c>
      <c r="J188" s="66" t="s">
        <v>189</v>
      </c>
      <c r="K188" s="65">
        <v>1761</v>
      </c>
      <c r="L188" s="65" t="s">
        <v>190</v>
      </c>
      <c r="M188" s="66" t="s">
        <v>149</v>
      </c>
      <c r="N188" s="66"/>
      <c r="O188" s="67" t="s">
        <v>180</v>
      </c>
      <c r="P188" s="67" t="s">
        <v>158</v>
      </c>
    </row>
    <row r="189" spans="1:16" ht="13.5" thickBot="1">
      <c r="A189" s="13" t="str">
        <f t="shared" si="12"/>
        <v> PZP 1.465 </v>
      </c>
      <c r="B189" s="5" t="str">
        <f t="shared" si="13"/>
        <v>I</v>
      </c>
      <c r="C189" s="13">
        <f t="shared" si="14"/>
        <v>40764.410000000003</v>
      </c>
      <c r="D189" s="12" t="str">
        <f t="shared" si="15"/>
        <v>vis</v>
      </c>
      <c r="E189" s="64">
        <f>VLOOKUP(C189,'Active 1'!C$21:E$958,3,FALSE)</f>
        <v>4866.9926892759177</v>
      </c>
      <c r="F189" s="5" t="s">
        <v>146</v>
      </c>
      <c r="G189" s="12" t="str">
        <f t="shared" si="16"/>
        <v>40764.410</v>
      </c>
      <c r="H189" s="13">
        <f t="shared" si="17"/>
        <v>4867</v>
      </c>
      <c r="I189" s="65" t="s">
        <v>191</v>
      </c>
      <c r="J189" s="66" t="s">
        <v>192</v>
      </c>
      <c r="K189" s="65">
        <v>4867</v>
      </c>
      <c r="L189" s="65" t="s">
        <v>165</v>
      </c>
      <c r="M189" s="66" t="s">
        <v>149</v>
      </c>
      <c r="N189" s="66"/>
      <c r="O189" s="67" t="s">
        <v>180</v>
      </c>
      <c r="P189" s="67" t="s">
        <v>158</v>
      </c>
    </row>
    <row r="190" spans="1:16" ht="13.5" thickBot="1">
      <c r="A190" s="13" t="str">
        <f t="shared" si="12"/>
        <v> BRNO 32 </v>
      </c>
      <c r="B190" s="5" t="str">
        <f t="shared" si="13"/>
        <v>I</v>
      </c>
      <c r="C190" s="13">
        <f t="shared" si="14"/>
        <v>49898.418700000002</v>
      </c>
      <c r="D190" s="12" t="str">
        <f t="shared" si="15"/>
        <v>vis</v>
      </c>
      <c r="E190" s="64">
        <f>VLOOKUP(C190,'Active 1'!C$21:E$958,3,FALSE)</f>
        <v>20377.984893082346</v>
      </c>
      <c r="F190" s="5" t="s">
        <v>146</v>
      </c>
      <c r="G190" s="12" t="str">
        <f t="shared" si="16"/>
        <v>49898.4187</v>
      </c>
      <c r="H190" s="13">
        <f t="shared" si="17"/>
        <v>20378</v>
      </c>
      <c r="I190" s="65" t="s">
        <v>460</v>
      </c>
      <c r="J190" s="66" t="s">
        <v>461</v>
      </c>
      <c r="K190" s="65">
        <v>20378</v>
      </c>
      <c r="L190" s="65" t="s">
        <v>462</v>
      </c>
      <c r="M190" s="66" t="s">
        <v>185</v>
      </c>
      <c r="N190" s="66"/>
      <c r="O190" s="67" t="s">
        <v>452</v>
      </c>
      <c r="P190" s="67" t="s">
        <v>463</v>
      </c>
    </row>
    <row r="191" spans="1:16" ht="13.5" thickBot="1">
      <c r="A191" s="13" t="str">
        <f t="shared" si="12"/>
        <v> BRNO 32 </v>
      </c>
      <c r="B191" s="5" t="str">
        <f t="shared" si="13"/>
        <v>I</v>
      </c>
      <c r="C191" s="13">
        <f t="shared" si="14"/>
        <v>49905.486400000002</v>
      </c>
      <c r="D191" s="12" t="str">
        <f t="shared" si="15"/>
        <v>vis</v>
      </c>
      <c r="E191" s="64">
        <f>VLOOKUP(C191,'Active 1'!C$21:E$958,3,FALSE)</f>
        <v>20389.986966126009</v>
      </c>
      <c r="F191" s="5" t="s">
        <v>146</v>
      </c>
      <c r="G191" s="12" t="str">
        <f t="shared" si="16"/>
        <v>49905.4864</v>
      </c>
      <c r="H191" s="13">
        <f t="shared" si="17"/>
        <v>20390</v>
      </c>
      <c r="I191" s="65" t="s">
        <v>464</v>
      </c>
      <c r="J191" s="66" t="s">
        <v>465</v>
      </c>
      <c r="K191" s="65">
        <v>20390</v>
      </c>
      <c r="L191" s="65" t="s">
        <v>466</v>
      </c>
      <c r="M191" s="66" t="s">
        <v>185</v>
      </c>
      <c r="N191" s="66"/>
      <c r="O191" s="67" t="s">
        <v>452</v>
      </c>
      <c r="P191" s="67" t="s">
        <v>463</v>
      </c>
    </row>
    <row r="192" spans="1:16" ht="13.5" thickBot="1">
      <c r="A192" s="13" t="str">
        <f t="shared" si="12"/>
        <v> BRNO 32 </v>
      </c>
      <c r="B192" s="5" t="str">
        <f t="shared" si="13"/>
        <v>I</v>
      </c>
      <c r="C192" s="13">
        <f t="shared" si="14"/>
        <v>49915.506000000001</v>
      </c>
      <c r="D192" s="12" t="str">
        <f t="shared" si="15"/>
        <v>vis</v>
      </c>
      <c r="E192" s="64">
        <f>VLOOKUP(C192,'Active 1'!C$21:E$958,3,FALSE)</f>
        <v>20407.001832499547</v>
      </c>
      <c r="F192" s="5" t="s">
        <v>146</v>
      </c>
      <c r="G192" s="12" t="str">
        <f t="shared" si="16"/>
        <v>49915.5060</v>
      </c>
      <c r="H192" s="13">
        <f t="shared" si="17"/>
        <v>20407</v>
      </c>
      <c r="I192" s="65" t="s">
        <v>467</v>
      </c>
      <c r="J192" s="66" t="s">
        <v>468</v>
      </c>
      <c r="K192" s="65">
        <v>20407</v>
      </c>
      <c r="L192" s="65" t="s">
        <v>469</v>
      </c>
      <c r="M192" s="66" t="s">
        <v>185</v>
      </c>
      <c r="N192" s="66"/>
      <c r="O192" s="67" t="s">
        <v>452</v>
      </c>
      <c r="P192" s="67" t="s">
        <v>463</v>
      </c>
    </row>
    <row r="193" spans="1:16" ht="13.5" thickBot="1">
      <c r="A193" s="13" t="str">
        <f t="shared" si="12"/>
        <v> BRNO 32 </v>
      </c>
      <c r="B193" s="5" t="str">
        <f t="shared" si="13"/>
        <v>I</v>
      </c>
      <c r="C193" s="13">
        <f t="shared" si="14"/>
        <v>50193.469599999997</v>
      </c>
      <c r="D193" s="12" t="str">
        <f t="shared" si="15"/>
        <v>vis</v>
      </c>
      <c r="E193" s="64">
        <f>VLOOKUP(C193,'Active 1'!C$21:E$958,3,FALSE)</f>
        <v>20879.028012258048</v>
      </c>
      <c r="F193" s="5" t="s">
        <v>146</v>
      </c>
      <c r="G193" s="12" t="str">
        <f t="shared" si="16"/>
        <v>50193.4696</v>
      </c>
      <c r="H193" s="13">
        <f t="shared" si="17"/>
        <v>20879</v>
      </c>
      <c r="I193" s="65" t="s">
        <v>476</v>
      </c>
      <c r="J193" s="66" t="s">
        <v>477</v>
      </c>
      <c r="K193" s="65">
        <v>20879</v>
      </c>
      <c r="L193" s="65" t="s">
        <v>478</v>
      </c>
      <c r="M193" s="66" t="s">
        <v>185</v>
      </c>
      <c r="N193" s="66"/>
      <c r="O193" s="67" t="s">
        <v>479</v>
      </c>
      <c r="P193" s="67" t="s">
        <v>463</v>
      </c>
    </row>
    <row r="194" spans="1:16" ht="13.5" thickBot="1">
      <c r="A194" s="13" t="str">
        <f t="shared" si="12"/>
        <v> BRNO 32 </v>
      </c>
      <c r="B194" s="5" t="str">
        <f t="shared" si="13"/>
        <v>I</v>
      </c>
      <c r="C194" s="13">
        <f t="shared" si="14"/>
        <v>50193.4738</v>
      </c>
      <c r="D194" s="12" t="str">
        <f t="shared" si="15"/>
        <v>vis</v>
      </c>
      <c r="E194" s="64">
        <f>VLOOKUP(C194,'Active 1'!C$21:E$958,3,FALSE)</f>
        <v>20879.035144522692</v>
      </c>
      <c r="F194" s="5" t="s">
        <v>146</v>
      </c>
      <c r="G194" s="12" t="str">
        <f t="shared" si="16"/>
        <v>50193.4738</v>
      </c>
      <c r="H194" s="13">
        <f t="shared" si="17"/>
        <v>20879</v>
      </c>
      <c r="I194" s="65" t="s">
        <v>480</v>
      </c>
      <c r="J194" s="66" t="s">
        <v>481</v>
      </c>
      <c r="K194" s="65">
        <v>20879</v>
      </c>
      <c r="L194" s="65" t="s">
        <v>482</v>
      </c>
      <c r="M194" s="66" t="s">
        <v>185</v>
      </c>
      <c r="N194" s="66"/>
      <c r="O194" s="67" t="s">
        <v>483</v>
      </c>
      <c r="P194" s="67" t="s">
        <v>463</v>
      </c>
    </row>
    <row r="195" spans="1:16" ht="13.5" thickBot="1">
      <c r="A195" s="13" t="str">
        <f t="shared" si="12"/>
        <v> BRNO 32 </v>
      </c>
      <c r="B195" s="5" t="str">
        <f t="shared" si="13"/>
        <v>I</v>
      </c>
      <c r="C195" s="13">
        <f t="shared" si="14"/>
        <v>50200.539900000003</v>
      </c>
      <c r="D195" s="12" t="str">
        <f t="shared" si="15"/>
        <v>vis</v>
      </c>
      <c r="E195" s="64">
        <f>VLOOKUP(C195,'Active 1'!C$21:E$958,3,FALSE)</f>
        <v>20891.034500513164</v>
      </c>
      <c r="F195" s="5" t="s">
        <v>146</v>
      </c>
      <c r="G195" s="12" t="str">
        <f t="shared" si="16"/>
        <v>50200.5399</v>
      </c>
      <c r="H195" s="13">
        <f t="shared" si="17"/>
        <v>20891</v>
      </c>
      <c r="I195" s="65" t="s">
        <v>484</v>
      </c>
      <c r="J195" s="66" t="s">
        <v>485</v>
      </c>
      <c r="K195" s="65">
        <v>20891</v>
      </c>
      <c r="L195" s="65" t="s">
        <v>486</v>
      </c>
      <c r="M195" s="66" t="s">
        <v>185</v>
      </c>
      <c r="N195" s="66"/>
      <c r="O195" s="67" t="s">
        <v>351</v>
      </c>
      <c r="P195" s="67" t="s">
        <v>463</v>
      </c>
    </row>
    <row r="196" spans="1:16" ht="13.5" thickBot="1">
      <c r="A196" s="13" t="str">
        <f t="shared" si="12"/>
        <v> BRNO 32 </v>
      </c>
      <c r="B196" s="5" t="str">
        <f t="shared" si="13"/>
        <v>I</v>
      </c>
      <c r="C196" s="13">
        <f t="shared" si="14"/>
        <v>50515.586499999998</v>
      </c>
      <c r="D196" s="12" t="str">
        <f t="shared" si="15"/>
        <v>vis</v>
      </c>
      <c r="E196" s="64">
        <f>VLOOKUP(C196,'Active 1'!C$21:E$958,3,FALSE)</f>
        <v>21426.033482552193</v>
      </c>
      <c r="F196" s="5" t="s">
        <v>146</v>
      </c>
      <c r="G196" s="12" t="str">
        <f t="shared" si="16"/>
        <v>50515.5865</v>
      </c>
      <c r="H196" s="13">
        <f t="shared" si="17"/>
        <v>21426</v>
      </c>
      <c r="I196" s="65" t="s">
        <v>498</v>
      </c>
      <c r="J196" s="66" t="s">
        <v>499</v>
      </c>
      <c r="K196" s="65">
        <v>21426</v>
      </c>
      <c r="L196" s="65" t="s">
        <v>500</v>
      </c>
      <c r="M196" s="66" t="s">
        <v>185</v>
      </c>
      <c r="N196" s="66"/>
      <c r="O196" s="67" t="s">
        <v>483</v>
      </c>
      <c r="P196" s="67" t="s">
        <v>463</v>
      </c>
    </row>
    <row r="197" spans="1:16" ht="13.5" thickBot="1">
      <c r="A197" s="13" t="str">
        <f t="shared" si="12"/>
        <v> BRNO 32 </v>
      </c>
      <c r="B197" s="5" t="str">
        <f t="shared" si="13"/>
        <v>I</v>
      </c>
      <c r="C197" s="13">
        <f t="shared" si="14"/>
        <v>50660.444799999997</v>
      </c>
      <c r="D197" s="12" t="str">
        <f t="shared" si="15"/>
        <v>vis</v>
      </c>
      <c r="E197" s="64">
        <f>VLOOKUP(C197,'Active 1'!C$21:E$958,3,FALSE)</f>
        <v>21672.025799371055</v>
      </c>
      <c r="F197" s="5" t="s">
        <v>146</v>
      </c>
      <c r="G197" s="12" t="str">
        <f t="shared" si="16"/>
        <v>50660.4448</v>
      </c>
      <c r="H197" s="13">
        <f t="shared" si="17"/>
        <v>21672</v>
      </c>
      <c r="I197" s="65" t="s">
        <v>506</v>
      </c>
      <c r="J197" s="66" t="s">
        <v>507</v>
      </c>
      <c r="K197" s="65">
        <v>21672</v>
      </c>
      <c r="L197" s="65" t="s">
        <v>508</v>
      </c>
      <c r="M197" s="66" t="s">
        <v>185</v>
      </c>
      <c r="N197" s="66"/>
      <c r="O197" s="67" t="s">
        <v>509</v>
      </c>
      <c r="P197" s="67" t="s">
        <v>463</v>
      </c>
    </row>
    <row r="198" spans="1:16" ht="13.5" thickBot="1">
      <c r="A198" s="13" t="str">
        <f t="shared" si="12"/>
        <v> BRNO 32 </v>
      </c>
      <c r="B198" s="5" t="str">
        <f t="shared" si="13"/>
        <v>I</v>
      </c>
      <c r="C198" s="13">
        <f t="shared" si="14"/>
        <v>50660.446100000001</v>
      </c>
      <c r="D198" s="12" t="str">
        <f t="shared" si="15"/>
        <v>vis</v>
      </c>
      <c r="E198" s="64">
        <f>VLOOKUP(C198,'Active 1'!C$21:E$958,3,FALSE)</f>
        <v>21672.028006976783</v>
      </c>
      <c r="F198" s="5" t="s">
        <v>146</v>
      </c>
      <c r="G198" s="12" t="str">
        <f t="shared" si="16"/>
        <v>50660.4461</v>
      </c>
      <c r="H198" s="13">
        <f t="shared" si="17"/>
        <v>21672</v>
      </c>
      <c r="I198" s="65" t="s">
        <v>510</v>
      </c>
      <c r="J198" s="66" t="s">
        <v>511</v>
      </c>
      <c r="K198" s="65">
        <v>21672</v>
      </c>
      <c r="L198" s="65" t="s">
        <v>478</v>
      </c>
      <c r="M198" s="66" t="s">
        <v>185</v>
      </c>
      <c r="N198" s="66"/>
      <c r="O198" s="67" t="s">
        <v>512</v>
      </c>
      <c r="P198" s="67" t="s">
        <v>463</v>
      </c>
    </row>
    <row r="199" spans="1:16" ht="13.5" thickBot="1">
      <c r="A199" s="13" t="str">
        <f t="shared" si="12"/>
        <v> BRNO 32 </v>
      </c>
      <c r="B199" s="5" t="str">
        <f t="shared" si="13"/>
        <v>I</v>
      </c>
      <c r="C199" s="13">
        <f t="shared" si="14"/>
        <v>50660.451699999998</v>
      </c>
      <c r="D199" s="12" t="str">
        <f t="shared" si="15"/>
        <v>vis</v>
      </c>
      <c r="E199" s="64">
        <f>VLOOKUP(C199,'Active 1'!C$21:E$958,3,FALSE)</f>
        <v>21672.037516662964</v>
      </c>
      <c r="F199" s="5" t="s">
        <v>146</v>
      </c>
      <c r="G199" s="12" t="str">
        <f t="shared" si="16"/>
        <v>50660.4517</v>
      </c>
      <c r="H199" s="13">
        <f t="shared" si="17"/>
        <v>21672</v>
      </c>
      <c r="I199" s="65" t="s">
        <v>515</v>
      </c>
      <c r="J199" s="66" t="s">
        <v>516</v>
      </c>
      <c r="K199" s="65">
        <v>21672</v>
      </c>
      <c r="L199" s="65" t="s">
        <v>517</v>
      </c>
      <c r="M199" s="66" t="s">
        <v>185</v>
      </c>
      <c r="N199" s="66"/>
      <c r="O199" s="67" t="s">
        <v>518</v>
      </c>
      <c r="P199" s="67" t="s">
        <v>463</v>
      </c>
    </row>
    <row r="200" spans="1:16" ht="13.5" thickBot="1">
      <c r="A200" s="13" t="str">
        <f t="shared" si="12"/>
        <v> BRNO 32 </v>
      </c>
      <c r="B200" s="5" t="str">
        <f t="shared" si="13"/>
        <v>I</v>
      </c>
      <c r="C200" s="13">
        <f t="shared" si="14"/>
        <v>50660.453099999999</v>
      </c>
      <c r="D200" s="12" t="str">
        <f t="shared" si="15"/>
        <v>vis</v>
      </c>
      <c r="E200" s="64">
        <f>VLOOKUP(C200,'Active 1'!C$21:E$958,3,FALSE)</f>
        <v>21672.039894084512</v>
      </c>
      <c r="F200" s="5" t="s">
        <v>146</v>
      </c>
      <c r="G200" s="12" t="str">
        <f t="shared" si="16"/>
        <v>50660.4531</v>
      </c>
      <c r="H200" s="13">
        <f t="shared" si="17"/>
        <v>21672</v>
      </c>
      <c r="I200" s="65" t="s">
        <v>519</v>
      </c>
      <c r="J200" s="66" t="s">
        <v>520</v>
      </c>
      <c r="K200" s="65">
        <v>21672</v>
      </c>
      <c r="L200" s="65" t="s">
        <v>521</v>
      </c>
      <c r="M200" s="66" t="s">
        <v>185</v>
      </c>
      <c r="N200" s="66"/>
      <c r="O200" s="67" t="s">
        <v>483</v>
      </c>
      <c r="P200" s="67" t="s">
        <v>463</v>
      </c>
    </row>
    <row r="201" spans="1:16" ht="13.5" thickBot="1">
      <c r="A201" s="13" t="str">
        <f t="shared" si="12"/>
        <v>VSB 47 </v>
      </c>
      <c r="B201" s="5" t="str">
        <f t="shared" si="13"/>
        <v>I</v>
      </c>
      <c r="C201" s="13">
        <f t="shared" si="14"/>
        <v>50956.07</v>
      </c>
      <c r="D201" s="12" t="str">
        <f t="shared" si="15"/>
        <v>vis</v>
      </c>
      <c r="E201" s="64">
        <f>VLOOKUP(C201,'Active 1'!C$21:E$958,3,FALSE)</f>
        <v>22174.044170828132</v>
      </c>
      <c r="F201" s="5" t="s">
        <v>146</v>
      </c>
      <c r="G201" s="12" t="str">
        <f t="shared" si="16"/>
        <v>50956.07</v>
      </c>
      <c r="H201" s="13">
        <f t="shared" si="17"/>
        <v>22174</v>
      </c>
      <c r="I201" s="65" t="s">
        <v>527</v>
      </c>
      <c r="J201" s="66" t="s">
        <v>528</v>
      </c>
      <c r="K201" s="65">
        <v>22174</v>
      </c>
      <c r="L201" s="65" t="s">
        <v>529</v>
      </c>
      <c r="M201" s="66" t="s">
        <v>185</v>
      </c>
      <c r="N201" s="66"/>
      <c r="O201" s="67" t="s">
        <v>530</v>
      </c>
      <c r="P201" s="68" t="s">
        <v>531</v>
      </c>
    </row>
    <row r="202" spans="1:16" ht="13.5" thickBot="1">
      <c r="A202" s="13" t="str">
        <f t="shared" si="12"/>
        <v>BAVM 128 </v>
      </c>
      <c r="B202" s="5" t="str">
        <f t="shared" si="13"/>
        <v>I</v>
      </c>
      <c r="C202" s="13">
        <f t="shared" si="14"/>
        <v>51273.470600000001</v>
      </c>
      <c r="D202" s="12" t="str">
        <f t="shared" si="15"/>
        <v>vis</v>
      </c>
      <c r="E202" s="64" t="e">
        <f>VLOOKUP(C202,'Active 1'!C$21:E$958,3,FALSE)</f>
        <v>#N/A</v>
      </c>
      <c r="F202" s="5" t="s">
        <v>146</v>
      </c>
      <c r="G202" s="12" t="str">
        <f t="shared" si="16"/>
        <v>51273.4706</v>
      </c>
      <c r="H202" s="13">
        <f t="shared" si="17"/>
        <v>22713</v>
      </c>
      <c r="I202" s="65" t="s">
        <v>532</v>
      </c>
      <c r="J202" s="66" t="s">
        <v>533</v>
      </c>
      <c r="K202" s="65">
        <v>22713</v>
      </c>
      <c r="L202" s="65" t="s">
        <v>534</v>
      </c>
      <c r="M202" s="66" t="s">
        <v>430</v>
      </c>
      <c r="N202" s="66" t="s">
        <v>535</v>
      </c>
      <c r="O202" s="67" t="s">
        <v>536</v>
      </c>
      <c r="P202" s="68" t="s">
        <v>537</v>
      </c>
    </row>
    <row r="203" spans="1:16" ht="13.5" thickBot="1">
      <c r="A203" s="13" t="str">
        <f t="shared" ref="A203:A222" si="18">P203</f>
        <v> BBS 122 </v>
      </c>
      <c r="B203" s="5" t="str">
        <f t="shared" ref="B203:B222" si="19">IF(H203=INT(H203),"I","II")</f>
        <v>II</v>
      </c>
      <c r="C203" s="13">
        <f t="shared" ref="C203:C222" si="20">1*G203</f>
        <v>51659.478999999999</v>
      </c>
      <c r="D203" s="12" t="str">
        <f t="shared" ref="D203:D222" si="21">VLOOKUP(F203,I$1:J$5,2,FALSE)</f>
        <v>vis</v>
      </c>
      <c r="E203" s="64">
        <f>VLOOKUP(C203,'Active 1'!C$21:E$958,3,FALSE)</f>
        <v>23368.543965325509</v>
      </c>
      <c r="F203" s="5" t="s">
        <v>146</v>
      </c>
      <c r="G203" s="12" t="str">
        <f t="shared" ref="G203:G222" si="22">MID(I203,3,LEN(I203)-3)</f>
        <v>51659.4790</v>
      </c>
      <c r="H203" s="13">
        <f t="shared" ref="H203:H222" si="23">1*K203</f>
        <v>23368.5</v>
      </c>
      <c r="I203" s="65" t="s">
        <v>546</v>
      </c>
      <c r="J203" s="66" t="s">
        <v>547</v>
      </c>
      <c r="K203" s="65">
        <v>23368.5</v>
      </c>
      <c r="L203" s="65" t="s">
        <v>548</v>
      </c>
      <c r="M203" s="66" t="s">
        <v>430</v>
      </c>
      <c r="N203" s="66" t="s">
        <v>541</v>
      </c>
      <c r="O203" s="67" t="s">
        <v>223</v>
      </c>
      <c r="P203" s="67" t="s">
        <v>549</v>
      </c>
    </row>
    <row r="204" spans="1:16" ht="13.5" thickBot="1">
      <c r="A204" s="13" t="str">
        <f t="shared" si="18"/>
        <v>VSB 40 </v>
      </c>
      <c r="B204" s="5" t="str">
        <f t="shared" si="19"/>
        <v>I</v>
      </c>
      <c r="C204" s="13">
        <f t="shared" si="20"/>
        <v>52352.292099999999</v>
      </c>
      <c r="D204" s="12" t="str">
        <f t="shared" si="21"/>
        <v>vis</v>
      </c>
      <c r="E204" s="64">
        <f>VLOOKUP(C204,'Active 1'!C$21:E$958,3,FALSE)</f>
        <v>24545.050244851493</v>
      </c>
      <c r="F204" s="5" t="s">
        <v>146</v>
      </c>
      <c r="G204" s="12" t="str">
        <f t="shared" si="22"/>
        <v>52352.2921</v>
      </c>
      <c r="H204" s="13">
        <f t="shared" si="23"/>
        <v>24545</v>
      </c>
      <c r="I204" s="65" t="s">
        <v>570</v>
      </c>
      <c r="J204" s="66" t="s">
        <v>571</v>
      </c>
      <c r="K204" s="65">
        <v>24545</v>
      </c>
      <c r="L204" s="65" t="s">
        <v>572</v>
      </c>
      <c r="M204" s="66" t="s">
        <v>430</v>
      </c>
      <c r="N204" s="66" t="s">
        <v>541</v>
      </c>
      <c r="O204" s="67" t="s">
        <v>573</v>
      </c>
      <c r="P204" s="68" t="s">
        <v>574</v>
      </c>
    </row>
    <row r="205" spans="1:16" ht="13.5" thickBot="1">
      <c r="A205" s="13" t="str">
        <f t="shared" si="18"/>
        <v> BBS 128 </v>
      </c>
      <c r="B205" s="5" t="str">
        <f t="shared" si="19"/>
        <v>I</v>
      </c>
      <c r="C205" s="13">
        <f t="shared" si="20"/>
        <v>52360.535799999998</v>
      </c>
      <c r="D205" s="12" t="str">
        <f t="shared" si="21"/>
        <v>vis</v>
      </c>
      <c r="E205" s="64">
        <f>VLOOKUP(C205,'Active 1'!C$21:E$958,3,FALSE)</f>
        <v>24559.049351993846</v>
      </c>
      <c r="F205" s="5" t="s">
        <v>146</v>
      </c>
      <c r="G205" s="12" t="str">
        <f t="shared" si="22"/>
        <v>52360.5358</v>
      </c>
      <c r="H205" s="13">
        <f t="shared" si="23"/>
        <v>24559</v>
      </c>
      <c r="I205" s="65" t="s">
        <v>575</v>
      </c>
      <c r="J205" s="66" t="s">
        <v>576</v>
      </c>
      <c r="K205" s="65">
        <v>24559</v>
      </c>
      <c r="L205" s="65" t="s">
        <v>577</v>
      </c>
      <c r="M205" s="66" t="s">
        <v>430</v>
      </c>
      <c r="N205" s="66" t="s">
        <v>541</v>
      </c>
      <c r="O205" s="67" t="s">
        <v>578</v>
      </c>
      <c r="P205" s="67" t="s">
        <v>579</v>
      </c>
    </row>
    <row r="206" spans="1:16" ht="13.5" thickBot="1">
      <c r="A206" s="13" t="str">
        <f t="shared" si="18"/>
        <v>IBVS 5741 </v>
      </c>
      <c r="B206" s="5" t="str">
        <f t="shared" si="19"/>
        <v>I</v>
      </c>
      <c r="C206" s="13">
        <f t="shared" si="20"/>
        <v>53388.712099999997</v>
      </c>
      <c r="D206" s="12" t="str">
        <f t="shared" si="21"/>
        <v>vis</v>
      </c>
      <c r="E206" s="64" t="e">
        <f>VLOOKUP(C206,'Active 1'!C$21:E$958,3,FALSE)</f>
        <v>#N/A</v>
      </c>
      <c r="F206" s="5" t="s">
        <v>146</v>
      </c>
      <c r="G206" s="12" t="str">
        <f t="shared" si="22"/>
        <v>53388.7121</v>
      </c>
      <c r="H206" s="13">
        <f t="shared" si="23"/>
        <v>26305</v>
      </c>
      <c r="I206" s="65" t="s">
        <v>624</v>
      </c>
      <c r="J206" s="66" t="s">
        <v>625</v>
      </c>
      <c r="K206" s="65" t="s">
        <v>626</v>
      </c>
      <c r="L206" s="65" t="s">
        <v>617</v>
      </c>
      <c r="M206" s="66" t="s">
        <v>430</v>
      </c>
      <c r="N206" s="66" t="s">
        <v>541</v>
      </c>
      <c r="O206" s="67" t="s">
        <v>627</v>
      </c>
      <c r="P206" s="68" t="s">
        <v>628</v>
      </c>
    </row>
    <row r="207" spans="1:16" ht="13.5" thickBot="1">
      <c r="A207" s="13" t="str">
        <f t="shared" si="18"/>
        <v>VSB 44 </v>
      </c>
      <c r="B207" s="5" t="str">
        <f t="shared" si="19"/>
        <v>I</v>
      </c>
      <c r="C207" s="13">
        <f t="shared" si="20"/>
        <v>53550.064700000003</v>
      </c>
      <c r="D207" s="12" t="str">
        <f t="shared" si="21"/>
        <v>vis</v>
      </c>
      <c r="E207" s="64">
        <f>VLOOKUP(C207,'Active 1'!C$21:E$958,3,FALSE)</f>
        <v>26579.057663799213</v>
      </c>
      <c r="F207" s="5" t="s">
        <v>146</v>
      </c>
      <c r="G207" s="12" t="str">
        <f t="shared" si="22"/>
        <v>53550.0647</v>
      </c>
      <c r="H207" s="13">
        <f t="shared" si="23"/>
        <v>26579</v>
      </c>
      <c r="I207" s="65" t="s">
        <v>668</v>
      </c>
      <c r="J207" s="66" t="s">
        <v>669</v>
      </c>
      <c r="K207" s="65">
        <v>26579</v>
      </c>
      <c r="L207" s="65" t="s">
        <v>670</v>
      </c>
      <c r="M207" s="66" t="s">
        <v>430</v>
      </c>
      <c r="N207" s="66" t="s">
        <v>541</v>
      </c>
      <c r="O207" s="67" t="s">
        <v>671</v>
      </c>
      <c r="P207" s="68" t="s">
        <v>672</v>
      </c>
    </row>
    <row r="208" spans="1:16" ht="13.5" thickBot="1">
      <c r="A208" s="13" t="str">
        <f t="shared" si="18"/>
        <v>VSB 45 </v>
      </c>
      <c r="B208" s="5" t="str">
        <f t="shared" si="19"/>
        <v>I</v>
      </c>
      <c r="C208" s="13">
        <f t="shared" si="20"/>
        <v>53747.337899999999</v>
      </c>
      <c r="D208" s="12" t="str">
        <f t="shared" si="21"/>
        <v>vis</v>
      </c>
      <c r="E208" s="64">
        <f>VLOOKUP(C208,'Active 1'!C$21:E$958,3,FALSE)</f>
        <v>26914.058775328685</v>
      </c>
      <c r="F208" s="5" t="s">
        <v>146</v>
      </c>
      <c r="G208" s="12" t="str">
        <f t="shared" si="22"/>
        <v>53747.3379</v>
      </c>
      <c r="H208" s="13">
        <f t="shared" si="23"/>
        <v>26914</v>
      </c>
      <c r="I208" s="65" t="s">
        <v>673</v>
      </c>
      <c r="J208" s="66" t="s">
        <v>674</v>
      </c>
      <c r="K208" s="65">
        <v>26914</v>
      </c>
      <c r="L208" s="65" t="s">
        <v>675</v>
      </c>
      <c r="M208" s="66" t="s">
        <v>430</v>
      </c>
      <c r="N208" s="66" t="s">
        <v>541</v>
      </c>
      <c r="O208" s="67" t="s">
        <v>676</v>
      </c>
      <c r="P208" s="68" t="s">
        <v>677</v>
      </c>
    </row>
    <row r="209" spans="1:16" ht="13.5" thickBot="1">
      <c r="A209" s="13" t="str">
        <f t="shared" si="18"/>
        <v>OEJV 0094 </v>
      </c>
      <c r="B209" s="5" t="str">
        <f t="shared" si="19"/>
        <v>I</v>
      </c>
      <c r="C209" s="13">
        <f t="shared" si="20"/>
        <v>54556.452899999997</v>
      </c>
      <c r="D209" s="12" t="str">
        <f t="shared" si="21"/>
        <v>vis</v>
      </c>
      <c r="E209" s="64" t="e">
        <f>VLOOKUP(C209,'Active 1'!C$21:E$958,3,FALSE)</f>
        <v>#N/A</v>
      </c>
      <c r="F209" s="5" t="s">
        <v>146</v>
      </c>
      <c r="G209" s="12" t="str">
        <f t="shared" si="22"/>
        <v>54556.4529</v>
      </c>
      <c r="H209" s="13">
        <f t="shared" si="23"/>
        <v>28288</v>
      </c>
      <c r="I209" s="65" t="s">
        <v>713</v>
      </c>
      <c r="J209" s="66" t="s">
        <v>714</v>
      </c>
      <c r="K209" s="65">
        <v>28288</v>
      </c>
      <c r="L209" s="65" t="s">
        <v>715</v>
      </c>
      <c r="M209" s="66" t="s">
        <v>589</v>
      </c>
      <c r="N209" s="66" t="s">
        <v>146</v>
      </c>
      <c r="O209" s="67" t="s">
        <v>649</v>
      </c>
      <c r="P209" s="68" t="s">
        <v>716</v>
      </c>
    </row>
    <row r="210" spans="1:16" ht="13.5" thickBot="1">
      <c r="A210" s="13" t="str">
        <f t="shared" si="18"/>
        <v>OEJV 0094 </v>
      </c>
      <c r="B210" s="5" t="str">
        <f t="shared" si="19"/>
        <v>I</v>
      </c>
      <c r="C210" s="13">
        <f t="shared" si="20"/>
        <v>54556.453000000001</v>
      </c>
      <c r="D210" s="12" t="str">
        <f t="shared" si="21"/>
        <v>vis</v>
      </c>
      <c r="E210" s="64" t="e">
        <f>VLOOKUP(C210,'Active 1'!C$21:E$958,3,FALSE)</f>
        <v>#N/A</v>
      </c>
      <c r="F210" s="5" t="s">
        <v>146</v>
      </c>
      <c r="G210" s="12" t="str">
        <f t="shared" si="22"/>
        <v>54556.4530</v>
      </c>
      <c r="H210" s="13">
        <f t="shared" si="23"/>
        <v>28288</v>
      </c>
      <c r="I210" s="65" t="s">
        <v>717</v>
      </c>
      <c r="J210" s="66" t="s">
        <v>714</v>
      </c>
      <c r="K210" s="65">
        <v>28288</v>
      </c>
      <c r="L210" s="65" t="s">
        <v>718</v>
      </c>
      <c r="M210" s="66" t="s">
        <v>589</v>
      </c>
      <c r="N210" s="66" t="s">
        <v>83</v>
      </c>
      <c r="O210" s="67" t="s">
        <v>649</v>
      </c>
      <c r="P210" s="68" t="s">
        <v>716</v>
      </c>
    </row>
    <row r="211" spans="1:16" ht="13.5" thickBot="1">
      <c r="A211" s="13" t="str">
        <f t="shared" si="18"/>
        <v>OEJV 0094 </v>
      </c>
      <c r="B211" s="5" t="str">
        <f t="shared" si="19"/>
        <v>I</v>
      </c>
      <c r="C211" s="13">
        <f t="shared" si="20"/>
        <v>54556.453300000001</v>
      </c>
      <c r="D211" s="12" t="str">
        <f t="shared" si="21"/>
        <v>vis</v>
      </c>
      <c r="E211" s="64" t="e">
        <f>VLOOKUP(C211,'Active 1'!C$21:E$958,3,FALSE)</f>
        <v>#N/A</v>
      </c>
      <c r="F211" s="5" t="s">
        <v>146</v>
      </c>
      <c r="G211" s="12" t="str">
        <f t="shared" si="22"/>
        <v>54556.4533</v>
      </c>
      <c r="H211" s="13">
        <f t="shared" si="23"/>
        <v>28288</v>
      </c>
      <c r="I211" s="65" t="s">
        <v>719</v>
      </c>
      <c r="J211" s="66" t="s">
        <v>714</v>
      </c>
      <c r="K211" s="65">
        <v>28288</v>
      </c>
      <c r="L211" s="65" t="s">
        <v>720</v>
      </c>
      <c r="M211" s="66" t="s">
        <v>589</v>
      </c>
      <c r="N211" s="66" t="s">
        <v>655</v>
      </c>
      <c r="O211" s="67" t="s">
        <v>649</v>
      </c>
      <c r="P211" s="68" t="s">
        <v>716</v>
      </c>
    </row>
    <row r="212" spans="1:16" ht="13.5" thickBot="1">
      <c r="A212" s="13" t="str">
        <f t="shared" si="18"/>
        <v>OEJV 0107 </v>
      </c>
      <c r="B212" s="5" t="str">
        <f t="shared" si="19"/>
        <v>I</v>
      </c>
      <c r="C212" s="13">
        <f t="shared" si="20"/>
        <v>54950.411500000002</v>
      </c>
      <c r="D212" s="12" t="str">
        <f t="shared" si="21"/>
        <v>vis</v>
      </c>
      <c r="E212" s="64" t="e">
        <f>VLOOKUP(C212,'Active 1'!C$21:E$958,3,FALSE)</f>
        <v>#N/A</v>
      </c>
      <c r="F212" s="5" t="s">
        <v>146</v>
      </c>
      <c r="G212" s="12" t="str">
        <f t="shared" si="22"/>
        <v>54950.4115</v>
      </c>
      <c r="H212" s="13">
        <f t="shared" si="23"/>
        <v>28957</v>
      </c>
      <c r="I212" s="65" t="s">
        <v>736</v>
      </c>
      <c r="J212" s="66" t="s">
        <v>737</v>
      </c>
      <c r="K212" s="65">
        <v>28957</v>
      </c>
      <c r="L212" s="65" t="s">
        <v>567</v>
      </c>
      <c r="M212" s="66" t="s">
        <v>589</v>
      </c>
      <c r="N212" s="66" t="s">
        <v>146</v>
      </c>
      <c r="O212" s="67" t="s">
        <v>649</v>
      </c>
      <c r="P212" s="68" t="s">
        <v>738</v>
      </c>
    </row>
    <row r="213" spans="1:16" ht="13.5" thickBot="1">
      <c r="A213" s="13" t="str">
        <f t="shared" si="18"/>
        <v>OEJV 0107 </v>
      </c>
      <c r="B213" s="5" t="str">
        <f t="shared" si="19"/>
        <v>I</v>
      </c>
      <c r="C213" s="13">
        <f t="shared" si="20"/>
        <v>54950.411599999999</v>
      </c>
      <c r="D213" s="12" t="str">
        <f t="shared" si="21"/>
        <v>vis</v>
      </c>
      <c r="E213" s="64" t="e">
        <f>VLOOKUP(C213,'Active 1'!C$21:E$958,3,FALSE)</f>
        <v>#N/A</v>
      </c>
      <c r="F213" s="5" t="s">
        <v>146</v>
      </c>
      <c r="G213" s="12" t="str">
        <f t="shared" si="22"/>
        <v>54950.4116</v>
      </c>
      <c r="H213" s="13">
        <f t="shared" si="23"/>
        <v>28957</v>
      </c>
      <c r="I213" s="65" t="s">
        <v>739</v>
      </c>
      <c r="J213" s="66" t="s">
        <v>737</v>
      </c>
      <c r="K213" s="65">
        <v>28957</v>
      </c>
      <c r="L213" s="65" t="s">
        <v>740</v>
      </c>
      <c r="M213" s="66" t="s">
        <v>589</v>
      </c>
      <c r="N213" s="66" t="s">
        <v>655</v>
      </c>
      <c r="O213" s="67" t="s">
        <v>649</v>
      </c>
      <c r="P213" s="68" t="s">
        <v>738</v>
      </c>
    </row>
    <row r="214" spans="1:16" ht="13.5" thickBot="1">
      <c r="A214" s="13" t="str">
        <f t="shared" si="18"/>
        <v>VSB 50 </v>
      </c>
      <c r="B214" s="5" t="str">
        <f t="shared" si="19"/>
        <v>II</v>
      </c>
      <c r="C214" s="13">
        <f t="shared" si="20"/>
        <v>54960.1276</v>
      </c>
      <c r="D214" s="12" t="str">
        <f t="shared" si="21"/>
        <v>vis</v>
      </c>
      <c r="E214" s="64">
        <f>VLOOKUP(C214,'Active 1'!C$21:E$958,3,FALSE)</f>
        <v>28973.567606490273</v>
      </c>
      <c r="F214" s="5" t="s">
        <v>146</v>
      </c>
      <c r="G214" s="12" t="str">
        <f t="shared" si="22"/>
        <v>54960.1276</v>
      </c>
      <c r="H214" s="13">
        <f t="shared" si="23"/>
        <v>28973.5</v>
      </c>
      <c r="I214" s="65" t="s">
        <v>741</v>
      </c>
      <c r="J214" s="66" t="s">
        <v>742</v>
      </c>
      <c r="K214" s="65">
        <v>28973.5</v>
      </c>
      <c r="L214" s="65" t="s">
        <v>743</v>
      </c>
      <c r="M214" s="66" t="s">
        <v>589</v>
      </c>
      <c r="N214" s="66" t="s">
        <v>146</v>
      </c>
      <c r="O214" s="67" t="s">
        <v>744</v>
      </c>
      <c r="P214" s="68" t="s">
        <v>745</v>
      </c>
    </row>
    <row r="215" spans="1:16" ht="13.5" thickBot="1">
      <c r="A215" s="13" t="str">
        <f t="shared" si="18"/>
        <v>OEJV 0137 </v>
      </c>
      <c r="B215" s="5" t="str">
        <f t="shared" si="19"/>
        <v>I</v>
      </c>
      <c r="C215" s="13">
        <f t="shared" si="20"/>
        <v>55275.469599999997</v>
      </c>
      <c r="D215" s="12" t="str">
        <f t="shared" si="21"/>
        <v>vis</v>
      </c>
      <c r="E215" s="64" t="e">
        <f>VLOOKUP(C215,'Active 1'!C$21:E$958,3,FALSE)</f>
        <v>#N/A</v>
      </c>
      <c r="F215" s="5" t="s">
        <v>146</v>
      </c>
      <c r="G215" s="12" t="str">
        <f t="shared" si="22"/>
        <v>55275.4696</v>
      </c>
      <c r="H215" s="13">
        <f t="shared" si="23"/>
        <v>29509</v>
      </c>
      <c r="I215" s="65" t="s">
        <v>750</v>
      </c>
      <c r="J215" s="66" t="s">
        <v>751</v>
      </c>
      <c r="K215" s="65">
        <v>29509</v>
      </c>
      <c r="L215" s="65" t="s">
        <v>740</v>
      </c>
      <c r="M215" s="66" t="s">
        <v>589</v>
      </c>
      <c r="N215" s="66" t="s">
        <v>83</v>
      </c>
      <c r="O215" s="67" t="s">
        <v>649</v>
      </c>
      <c r="P215" s="68" t="s">
        <v>752</v>
      </c>
    </row>
    <row r="216" spans="1:16" ht="13.5" thickBot="1">
      <c r="A216" s="13" t="str">
        <f t="shared" si="18"/>
        <v>OEJV 0137 </v>
      </c>
      <c r="B216" s="5" t="str">
        <f t="shared" si="19"/>
        <v>I</v>
      </c>
      <c r="C216" s="13">
        <f t="shared" si="20"/>
        <v>55275.469799999999</v>
      </c>
      <c r="D216" s="12" t="str">
        <f t="shared" si="21"/>
        <v>vis</v>
      </c>
      <c r="E216" s="64" t="e">
        <f>VLOOKUP(C216,'Active 1'!C$21:E$958,3,FALSE)</f>
        <v>#N/A</v>
      </c>
      <c r="F216" s="5" t="s">
        <v>146</v>
      </c>
      <c r="G216" s="12" t="str">
        <f t="shared" si="22"/>
        <v>55275.4698</v>
      </c>
      <c r="H216" s="13">
        <f t="shared" si="23"/>
        <v>29509</v>
      </c>
      <c r="I216" s="65" t="s">
        <v>753</v>
      </c>
      <c r="J216" s="66" t="s">
        <v>751</v>
      </c>
      <c r="K216" s="65">
        <v>29509</v>
      </c>
      <c r="L216" s="65" t="s">
        <v>754</v>
      </c>
      <c r="M216" s="66" t="s">
        <v>589</v>
      </c>
      <c r="N216" s="66" t="s">
        <v>655</v>
      </c>
      <c r="O216" s="67" t="s">
        <v>649</v>
      </c>
      <c r="P216" s="68" t="s">
        <v>752</v>
      </c>
    </row>
    <row r="217" spans="1:16" ht="13.5" thickBot="1">
      <c r="A217" s="13" t="str">
        <f t="shared" si="18"/>
        <v>VSB 51 </v>
      </c>
      <c r="B217" s="5" t="str">
        <f t="shared" si="19"/>
        <v>I</v>
      </c>
      <c r="C217" s="13">
        <f t="shared" si="20"/>
        <v>55349.080199999997</v>
      </c>
      <c r="D217" s="12" t="str">
        <f t="shared" si="21"/>
        <v>vis</v>
      </c>
      <c r="E217" s="64">
        <f>VLOOKUP(C217,'Active 1'!C$21:E$958,3,FALSE)</f>
        <v>29634.070671946098</v>
      </c>
      <c r="F217" s="5" t="s">
        <v>146</v>
      </c>
      <c r="G217" s="12" t="str">
        <f t="shared" si="22"/>
        <v>55349.0802</v>
      </c>
      <c r="H217" s="13">
        <f t="shared" si="23"/>
        <v>29634</v>
      </c>
      <c r="I217" s="65" t="s">
        <v>758</v>
      </c>
      <c r="J217" s="66" t="s">
        <v>759</v>
      </c>
      <c r="K217" s="65">
        <v>29634</v>
      </c>
      <c r="L217" s="65" t="s">
        <v>760</v>
      </c>
      <c r="M217" s="66" t="s">
        <v>589</v>
      </c>
      <c r="N217" s="66" t="s">
        <v>146</v>
      </c>
      <c r="O217" s="67" t="s">
        <v>761</v>
      </c>
      <c r="P217" s="68" t="s">
        <v>762</v>
      </c>
    </row>
    <row r="218" spans="1:16" ht="13.5" thickBot="1">
      <c r="A218" s="13" t="str">
        <f t="shared" si="18"/>
        <v>OEJV 0137 </v>
      </c>
      <c r="B218" s="5" t="str">
        <f t="shared" si="19"/>
        <v>I</v>
      </c>
      <c r="C218" s="13">
        <f t="shared" si="20"/>
        <v>55394.423300000002</v>
      </c>
      <c r="D218" s="12" t="str">
        <f t="shared" si="21"/>
        <v>vis</v>
      </c>
      <c r="E218" s="64" t="e">
        <f>VLOOKUP(C218,'Active 1'!C$21:E$958,3,FALSE)</f>
        <v>#N/A</v>
      </c>
      <c r="F218" s="5" t="s">
        <v>146</v>
      </c>
      <c r="G218" s="12" t="str">
        <f t="shared" si="22"/>
        <v>55394.4233</v>
      </c>
      <c r="H218" s="13">
        <f t="shared" si="23"/>
        <v>29711</v>
      </c>
      <c r="I218" s="65" t="s">
        <v>763</v>
      </c>
      <c r="J218" s="66" t="s">
        <v>764</v>
      </c>
      <c r="K218" s="65">
        <v>29711</v>
      </c>
      <c r="L218" s="65" t="s">
        <v>765</v>
      </c>
      <c r="M218" s="66" t="s">
        <v>589</v>
      </c>
      <c r="N218" s="66" t="s">
        <v>83</v>
      </c>
      <c r="O218" s="67" t="s">
        <v>649</v>
      </c>
      <c r="P218" s="68" t="s">
        <v>752</v>
      </c>
    </row>
    <row r="219" spans="1:16" ht="13.5" thickBot="1">
      <c r="A219" s="13" t="str">
        <f t="shared" si="18"/>
        <v>OEJV 0137 </v>
      </c>
      <c r="B219" s="5" t="str">
        <f t="shared" si="19"/>
        <v>I</v>
      </c>
      <c r="C219" s="13">
        <f t="shared" si="20"/>
        <v>55394.424299999999</v>
      </c>
      <c r="D219" s="12" t="str">
        <f t="shared" si="21"/>
        <v>vis</v>
      </c>
      <c r="E219" s="64" t="e">
        <f>VLOOKUP(C219,'Active 1'!C$21:E$958,3,FALSE)</f>
        <v>#N/A</v>
      </c>
      <c r="F219" s="5" t="s">
        <v>146</v>
      </c>
      <c r="G219" s="12" t="str">
        <f t="shared" si="22"/>
        <v>55394.4243</v>
      </c>
      <c r="H219" s="13">
        <f t="shared" si="23"/>
        <v>29711</v>
      </c>
      <c r="I219" s="65" t="s">
        <v>766</v>
      </c>
      <c r="J219" s="66" t="s">
        <v>767</v>
      </c>
      <c r="K219" s="65">
        <v>29711</v>
      </c>
      <c r="L219" s="65" t="s">
        <v>768</v>
      </c>
      <c r="M219" s="66" t="s">
        <v>589</v>
      </c>
      <c r="N219" s="66" t="s">
        <v>655</v>
      </c>
      <c r="O219" s="67" t="s">
        <v>649</v>
      </c>
      <c r="P219" s="68" t="s">
        <v>752</v>
      </c>
    </row>
    <row r="220" spans="1:16" ht="13.5" thickBot="1">
      <c r="A220" s="13" t="str">
        <f t="shared" si="18"/>
        <v>BAVM 225 </v>
      </c>
      <c r="B220" s="5" t="str">
        <f t="shared" si="19"/>
        <v>I</v>
      </c>
      <c r="C220" s="13">
        <f t="shared" si="20"/>
        <v>55775.427000000003</v>
      </c>
      <c r="D220" s="12" t="str">
        <f t="shared" si="21"/>
        <v>vis</v>
      </c>
      <c r="E220" s="64">
        <f>VLOOKUP(C220,'Active 1'!C$21:E$958,3,FALSE)</f>
        <v>30358.075006529001</v>
      </c>
      <c r="F220" s="5" t="s">
        <v>146</v>
      </c>
      <c r="G220" s="12" t="str">
        <f t="shared" si="22"/>
        <v>55775.427</v>
      </c>
      <c r="H220" s="13">
        <f t="shared" si="23"/>
        <v>30358</v>
      </c>
      <c r="I220" s="65" t="s">
        <v>782</v>
      </c>
      <c r="J220" s="66" t="s">
        <v>783</v>
      </c>
      <c r="K220" s="65">
        <v>30358</v>
      </c>
      <c r="L220" s="65" t="s">
        <v>784</v>
      </c>
      <c r="M220" s="66" t="s">
        <v>589</v>
      </c>
      <c r="N220" s="66" t="s">
        <v>146</v>
      </c>
      <c r="O220" s="67" t="s">
        <v>730</v>
      </c>
      <c r="P220" s="68" t="s">
        <v>785</v>
      </c>
    </row>
    <row r="221" spans="1:16" ht="13.5" thickBot="1">
      <c r="A221" s="13" t="str">
        <f t="shared" si="18"/>
        <v>VSB 56 </v>
      </c>
      <c r="B221" s="5" t="str">
        <f t="shared" si="19"/>
        <v>I</v>
      </c>
      <c r="C221" s="13">
        <f t="shared" si="20"/>
        <v>56422.014000000003</v>
      </c>
      <c r="D221" s="12" t="str">
        <f t="shared" si="21"/>
        <v>vis</v>
      </c>
      <c r="E221" s="64">
        <f>VLOOKUP(C221,'Active 1'!C$21:E$958,3,FALSE)</f>
        <v>31456.082053104572</v>
      </c>
      <c r="F221" s="5" t="s">
        <v>146</v>
      </c>
      <c r="G221" s="12" t="str">
        <f t="shared" si="22"/>
        <v>56422.0140</v>
      </c>
      <c r="H221" s="13">
        <f t="shared" si="23"/>
        <v>31456</v>
      </c>
      <c r="I221" s="65" t="s">
        <v>831</v>
      </c>
      <c r="J221" s="66" t="s">
        <v>832</v>
      </c>
      <c r="K221" s="65">
        <v>31456</v>
      </c>
      <c r="L221" s="65" t="s">
        <v>833</v>
      </c>
      <c r="M221" s="66" t="s">
        <v>589</v>
      </c>
      <c r="N221" s="66" t="s">
        <v>834</v>
      </c>
      <c r="O221" s="67" t="s">
        <v>835</v>
      </c>
      <c r="P221" s="68" t="s">
        <v>836</v>
      </c>
    </row>
    <row r="222" spans="1:16" ht="13.5" thickBot="1">
      <c r="A222" s="13" t="str">
        <f t="shared" si="18"/>
        <v> JAAVSO 43-1 </v>
      </c>
      <c r="B222" s="5" t="str">
        <f t="shared" si="19"/>
        <v>I</v>
      </c>
      <c r="C222" s="13">
        <f t="shared" si="20"/>
        <v>57096.866900000001</v>
      </c>
      <c r="D222" s="12" t="str">
        <f t="shared" si="21"/>
        <v>vis</v>
      </c>
      <c r="E222" s="64">
        <f>VLOOKUP(C222,'Active 1'!C$21:E$958,3,FALSE)</f>
        <v>32602.089070879378</v>
      </c>
      <c r="F222" s="5" t="s">
        <v>146</v>
      </c>
      <c r="G222" s="12" t="str">
        <f t="shared" si="22"/>
        <v>57096.8669</v>
      </c>
      <c r="H222" s="13">
        <f t="shared" si="23"/>
        <v>32602</v>
      </c>
      <c r="I222" s="65" t="s">
        <v>856</v>
      </c>
      <c r="J222" s="66" t="s">
        <v>857</v>
      </c>
      <c r="K222" s="65">
        <v>32602</v>
      </c>
      <c r="L222" s="65" t="s">
        <v>858</v>
      </c>
      <c r="M222" s="66" t="s">
        <v>589</v>
      </c>
      <c r="N222" s="66" t="s">
        <v>146</v>
      </c>
      <c r="O222" s="67" t="s">
        <v>859</v>
      </c>
      <c r="P222" s="67" t="s">
        <v>860</v>
      </c>
    </row>
    <row r="223" spans="1:16">
      <c r="B223" s="5"/>
      <c r="E223" s="64"/>
      <c r="F223" s="5"/>
    </row>
    <row r="224" spans="1:16">
      <c r="B224" s="5"/>
      <c r="E224" s="64"/>
      <c r="F224" s="5"/>
    </row>
    <row r="225" spans="2:6">
      <c r="B225" s="5"/>
      <c r="E225" s="64"/>
      <c r="F225" s="5"/>
    </row>
    <row r="226" spans="2:6">
      <c r="B226" s="5"/>
      <c r="E226" s="64"/>
      <c r="F226" s="5"/>
    </row>
    <row r="227" spans="2:6">
      <c r="B227" s="5"/>
      <c r="E227" s="64"/>
      <c r="F227" s="5"/>
    </row>
    <row r="228" spans="2:6">
      <c r="B228" s="5"/>
      <c r="E228" s="64"/>
      <c r="F228" s="5"/>
    </row>
    <row r="229" spans="2:6">
      <c r="B229" s="5"/>
      <c r="E229" s="64"/>
      <c r="F229" s="5"/>
    </row>
    <row r="230" spans="2:6">
      <c r="B230" s="5"/>
      <c r="E230" s="64"/>
      <c r="F230" s="5"/>
    </row>
    <row r="231" spans="2:6">
      <c r="B231" s="5"/>
      <c r="E231" s="64"/>
      <c r="F231" s="5"/>
    </row>
    <row r="232" spans="2:6">
      <c r="B232" s="5"/>
      <c r="E232" s="64"/>
      <c r="F232" s="5"/>
    </row>
    <row r="233" spans="2:6">
      <c r="B233" s="5"/>
      <c r="E233" s="64"/>
      <c r="F233" s="5"/>
    </row>
    <row r="234" spans="2:6">
      <c r="B234" s="5"/>
      <c r="E234" s="64"/>
      <c r="F234" s="5"/>
    </row>
    <row r="235" spans="2:6">
      <c r="B235" s="5"/>
      <c r="E235" s="64"/>
      <c r="F235" s="5"/>
    </row>
    <row r="236" spans="2:6">
      <c r="B236" s="5"/>
      <c r="E236" s="64"/>
      <c r="F236" s="5"/>
    </row>
    <row r="237" spans="2:6">
      <c r="B237" s="5"/>
      <c r="E237" s="64"/>
      <c r="F237" s="5"/>
    </row>
    <row r="238" spans="2:6">
      <c r="B238" s="5"/>
      <c r="E238" s="64"/>
      <c r="F238" s="5"/>
    </row>
    <row r="239" spans="2:6">
      <c r="B239" s="5"/>
      <c r="E239" s="64"/>
      <c r="F239" s="5"/>
    </row>
    <row r="240" spans="2:6">
      <c r="B240" s="5"/>
      <c r="E240" s="64"/>
      <c r="F240" s="5"/>
    </row>
    <row r="241" spans="2:6">
      <c r="B241" s="5"/>
      <c r="E241" s="64"/>
      <c r="F241" s="5"/>
    </row>
    <row r="242" spans="2:6">
      <c r="B242" s="5"/>
      <c r="E242" s="64"/>
      <c r="F242" s="5"/>
    </row>
    <row r="243" spans="2:6">
      <c r="B243" s="5"/>
      <c r="E243" s="64"/>
      <c r="F243" s="5"/>
    </row>
    <row r="244" spans="2:6">
      <c r="B244" s="5"/>
      <c r="E244" s="64"/>
      <c r="F244" s="5"/>
    </row>
    <row r="245" spans="2:6">
      <c r="B245" s="5"/>
      <c r="E245" s="64"/>
      <c r="F245" s="5"/>
    </row>
    <row r="246" spans="2:6">
      <c r="B246" s="5"/>
      <c r="E246" s="64"/>
      <c r="F246" s="5"/>
    </row>
    <row r="247" spans="2:6">
      <c r="B247" s="5"/>
      <c r="E247" s="64"/>
      <c r="F247" s="5"/>
    </row>
    <row r="248" spans="2:6">
      <c r="B248" s="5"/>
      <c r="E248" s="64"/>
      <c r="F248" s="5"/>
    </row>
    <row r="249" spans="2:6">
      <c r="B249" s="5"/>
      <c r="E249" s="64"/>
      <c r="F249" s="5"/>
    </row>
    <row r="250" spans="2:6">
      <c r="B250" s="5"/>
      <c r="E250" s="64"/>
      <c r="F250" s="5"/>
    </row>
    <row r="251" spans="2:6">
      <c r="B251" s="5"/>
      <c r="E251" s="64"/>
      <c r="F251" s="5"/>
    </row>
    <row r="252" spans="2:6">
      <c r="B252" s="5"/>
      <c r="E252" s="64"/>
      <c r="F252" s="5"/>
    </row>
    <row r="253" spans="2:6">
      <c r="B253" s="5"/>
      <c r="E253" s="64"/>
      <c r="F253" s="5"/>
    </row>
    <row r="254" spans="2:6">
      <c r="B254" s="5"/>
      <c r="E254" s="64"/>
      <c r="F254" s="5"/>
    </row>
    <row r="255" spans="2:6">
      <c r="B255" s="5"/>
      <c r="E255" s="64"/>
      <c r="F255" s="5"/>
    </row>
    <row r="256" spans="2:6">
      <c r="B256" s="5"/>
      <c r="E256" s="64"/>
      <c r="F256" s="5"/>
    </row>
    <row r="257" spans="2:6">
      <c r="B257" s="5"/>
      <c r="E257" s="64"/>
      <c r="F257" s="5"/>
    </row>
    <row r="258" spans="2:6">
      <c r="B258" s="5"/>
      <c r="E258" s="64"/>
      <c r="F258" s="5"/>
    </row>
    <row r="259" spans="2:6">
      <c r="B259" s="5"/>
      <c r="E259" s="64"/>
      <c r="F259" s="5"/>
    </row>
    <row r="260" spans="2:6">
      <c r="B260" s="5"/>
      <c r="E260" s="64"/>
      <c r="F260" s="5"/>
    </row>
    <row r="261" spans="2:6">
      <c r="B261" s="5"/>
      <c r="E261" s="64"/>
      <c r="F261" s="5"/>
    </row>
    <row r="262" spans="2:6">
      <c r="B262" s="5"/>
      <c r="E262" s="64"/>
      <c r="F262" s="5"/>
    </row>
    <row r="263" spans="2:6">
      <c r="B263" s="5"/>
      <c r="E263" s="64"/>
      <c r="F263" s="5"/>
    </row>
    <row r="264" spans="2:6">
      <c r="B264" s="5"/>
      <c r="E264" s="64"/>
      <c r="F264" s="5"/>
    </row>
    <row r="265" spans="2:6">
      <c r="B265" s="5"/>
      <c r="E265" s="64"/>
      <c r="F265" s="5"/>
    </row>
    <row r="266" spans="2:6">
      <c r="B266" s="5"/>
      <c r="E266" s="64"/>
      <c r="F266" s="5"/>
    </row>
    <row r="267" spans="2:6">
      <c r="B267" s="5"/>
      <c r="E267" s="64"/>
      <c r="F267" s="5"/>
    </row>
    <row r="268" spans="2:6">
      <c r="B268" s="5"/>
      <c r="E268" s="64"/>
      <c r="F268" s="5"/>
    </row>
    <row r="269" spans="2:6">
      <c r="B269" s="5"/>
      <c r="E269" s="64"/>
      <c r="F269" s="5"/>
    </row>
    <row r="270" spans="2:6">
      <c r="B270" s="5"/>
      <c r="E270" s="64"/>
      <c r="F270" s="5"/>
    </row>
    <row r="271" spans="2:6">
      <c r="B271" s="5"/>
      <c r="E271" s="64"/>
      <c r="F271" s="5"/>
    </row>
    <row r="272" spans="2:6">
      <c r="B272" s="5"/>
      <c r="E272" s="64"/>
      <c r="F272" s="5"/>
    </row>
    <row r="273" spans="2:6">
      <c r="B273" s="5"/>
      <c r="E273" s="64"/>
      <c r="F273" s="5"/>
    </row>
    <row r="274" spans="2:6">
      <c r="B274" s="5"/>
      <c r="E274" s="64"/>
      <c r="F274" s="5"/>
    </row>
    <row r="275" spans="2:6">
      <c r="B275" s="5"/>
      <c r="E275" s="64"/>
      <c r="F275" s="5"/>
    </row>
    <row r="276" spans="2:6">
      <c r="B276" s="5"/>
      <c r="E276" s="64"/>
      <c r="F276" s="5"/>
    </row>
    <row r="277" spans="2:6">
      <c r="B277" s="5"/>
      <c r="E277" s="64"/>
      <c r="F277" s="5"/>
    </row>
    <row r="278" spans="2:6">
      <c r="B278" s="5"/>
      <c r="E278" s="64"/>
      <c r="F278" s="5"/>
    </row>
    <row r="279" spans="2:6">
      <c r="B279" s="5"/>
      <c r="E279" s="64"/>
      <c r="F279" s="5"/>
    </row>
    <row r="280" spans="2:6">
      <c r="B280" s="5"/>
      <c r="E280" s="64"/>
      <c r="F280" s="5"/>
    </row>
    <row r="281" spans="2:6">
      <c r="B281" s="5"/>
      <c r="E281" s="64"/>
      <c r="F281" s="5"/>
    </row>
    <row r="282" spans="2:6">
      <c r="B282" s="5"/>
      <c r="E282" s="64"/>
      <c r="F282" s="5"/>
    </row>
    <row r="283" spans="2:6">
      <c r="B283" s="5"/>
      <c r="E283" s="64"/>
      <c r="F283" s="5"/>
    </row>
    <row r="284" spans="2:6">
      <c r="B284" s="5"/>
      <c r="E284" s="64"/>
      <c r="F284" s="5"/>
    </row>
    <row r="285" spans="2:6">
      <c r="B285" s="5"/>
      <c r="E285" s="64"/>
      <c r="F285" s="5"/>
    </row>
    <row r="286" spans="2:6">
      <c r="B286" s="5"/>
      <c r="E286" s="64"/>
      <c r="F286" s="5"/>
    </row>
    <row r="287" spans="2:6">
      <c r="B287" s="5"/>
      <c r="E287" s="64"/>
      <c r="F287" s="5"/>
    </row>
    <row r="288" spans="2:6">
      <c r="B288" s="5"/>
      <c r="E288" s="64"/>
      <c r="F288" s="5"/>
    </row>
    <row r="289" spans="2:6">
      <c r="B289" s="5"/>
      <c r="E289" s="64"/>
      <c r="F289" s="5"/>
    </row>
    <row r="290" spans="2:6">
      <c r="B290" s="5"/>
      <c r="E290" s="64"/>
      <c r="F290" s="5"/>
    </row>
    <row r="291" spans="2:6">
      <c r="B291" s="5"/>
      <c r="E291" s="64"/>
      <c r="F291" s="5"/>
    </row>
    <row r="292" spans="2:6">
      <c r="B292" s="5"/>
      <c r="E292" s="64"/>
      <c r="F292" s="5"/>
    </row>
    <row r="293" spans="2:6">
      <c r="B293" s="5"/>
      <c r="E293" s="64"/>
      <c r="F293" s="5"/>
    </row>
    <row r="294" spans="2:6">
      <c r="B294" s="5"/>
      <c r="E294" s="64"/>
      <c r="F294" s="5"/>
    </row>
    <row r="295" spans="2:6">
      <c r="B295" s="5"/>
      <c r="E295" s="64"/>
      <c r="F295" s="5"/>
    </row>
    <row r="296" spans="2:6">
      <c r="B296" s="5"/>
      <c r="E296" s="64"/>
      <c r="F296" s="5"/>
    </row>
    <row r="297" spans="2:6">
      <c r="B297" s="5"/>
      <c r="E297" s="64"/>
      <c r="F297" s="5"/>
    </row>
    <row r="298" spans="2:6">
      <c r="B298" s="5"/>
      <c r="E298" s="64"/>
      <c r="F298" s="5"/>
    </row>
    <row r="299" spans="2:6">
      <c r="B299" s="5"/>
      <c r="E299" s="64"/>
      <c r="F299" s="5"/>
    </row>
    <row r="300" spans="2:6">
      <c r="B300" s="5"/>
      <c r="E300" s="64"/>
      <c r="F300" s="5"/>
    </row>
    <row r="301" spans="2:6">
      <c r="B301" s="5"/>
      <c r="E301" s="64"/>
      <c r="F301" s="5"/>
    </row>
    <row r="302" spans="2:6">
      <c r="B302" s="5"/>
      <c r="E302" s="64"/>
      <c r="F302" s="5"/>
    </row>
    <row r="303" spans="2:6">
      <c r="B303" s="5"/>
      <c r="E303" s="64"/>
      <c r="F303" s="5"/>
    </row>
    <row r="304" spans="2:6">
      <c r="B304" s="5"/>
      <c r="E304" s="64"/>
      <c r="F304" s="5"/>
    </row>
    <row r="305" spans="2:6">
      <c r="B305" s="5"/>
      <c r="E305" s="64"/>
      <c r="F305" s="5"/>
    </row>
    <row r="306" spans="2:6">
      <c r="B306" s="5"/>
      <c r="E306" s="64"/>
      <c r="F306" s="5"/>
    </row>
    <row r="307" spans="2:6">
      <c r="B307" s="5"/>
      <c r="E307" s="64"/>
      <c r="F307" s="5"/>
    </row>
    <row r="308" spans="2:6">
      <c r="B308" s="5"/>
      <c r="E308" s="64"/>
      <c r="F308" s="5"/>
    </row>
    <row r="309" spans="2:6">
      <c r="B309" s="5"/>
      <c r="E309" s="64"/>
      <c r="F309" s="5"/>
    </row>
    <row r="310" spans="2:6">
      <c r="B310" s="5"/>
      <c r="E310" s="64"/>
      <c r="F310" s="5"/>
    </row>
    <row r="311" spans="2:6">
      <c r="B311" s="5"/>
      <c r="E311" s="64"/>
      <c r="F311" s="5"/>
    </row>
    <row r="312" spans="2:6">
      <c r="B312" s="5"/>
      <c r="E312" s="64"/>
      <c r="F312" s="5"/>
    </row>
    <row r="313" spans="2:6">
      <c r="B313" s="5"/>
      <c r="E313" s="64"/>
      <c r="F313" s="5"/>
    </row>
    <row r="314" spans="2:6">
      <c r="B314" s="5"/>
      <c r="E314" s="64"/>
      <c r="F314" s="5"/>
    </row>
    <row r="315" spans="2:6">
      <c r="B315" s="5"/>
      <c r="E315" s="64"/>
      <c r="F315" s="5"/>
    </row>
    <row r="316" spans="2:6">
      <c r="B316" s="5"/>
      <c r="E316" s="64"/>
      <c r="F316" s="5"/>
    </row>
    <row r="317" spans="2:6">
      <c r="B317" s="5"/>
      <c r="E317" s="64"/>
      <c r="F317" s="5"/>
    </row>
    <row r="318" spans="2:6">
      <c r="B318" s="5"/>
      <c r="E318" s="64"/>
      <c r="F318" s="5"/>
    </row>
    <row r="319" spans="2:6">
      <c r="B319" s="5"/>
      <c r="E319" s="64"/>
      <c r="F319" s="5"/>
    </row>
    <row r="320" spans="2:6">
      <c r="B320" s="5"/>
      <c r="E320" s="64"/>
      <c r="F320" s="5"/>
    </row>
    <row r="321" spans="2:6">
      <c r="B321" s="5"/>
      <c r="E321" s="64"/>
      <c r="F321" s="5"/>
    </row>
    <row r="322" spans="2:6">
      <c r="B322" s="5"/>
      <c r="E322" s="64"/>
      <c r="F322" s="5"/>
    </row>
    <row r="323" spans="2:6">
      <c r="B323" s="5"/>
      <c r="E323" s="64"/>
      <c r="F323" s="5"/>
    </row>
    <row r="324" spans="2:6">
      <c r="B324" s="5"/>
      <c r="E324" s="64"/>
      <c r="F324" s="5"/>
    </row>
    <row r="325" spans="2:6">
      <c r="B325" s="5"/>
      <c r="E325" s="64"/>
      <c r="F325" s="5"/>
    </row>
    <row r="326" spans="2:6">
      <c r="B326" s="5"/>
      <c r="E326" s="64"/>
      <c r="F326" s="5"/>
    </row>
    <row r="327" spans="2:6">
      <c r="B327" s="5"/>
      <c r="E327" s="64"/>
      <c r="F327" s="5"/>
    </row>
    <row r="328" spans="2:6">
      <c r="B328" s="5"/>
      <c r="E328" s="64"/>
      <c r="F328" s="5"/>
    </row>
    <row r="329" spans="2:6">
      <c r="B329" s="5"/>
      <c r="E329" s="64"/>
      <c r="F329" s="5"/>
    </row>
    <row r="330" spans="2:6">
      <c r="B330" s="5"/>
      <c r="E330" s="64"/>
      <c r="F330" s="5"/>
    </row>
    <row r="331" spans="2:6">
      <c r="B331" s="5"/>
      <c r="E331" s="64"/>
      <c r="F331" s="5"/>
    </row>
    <row r="332" spans="2:6">
      <c r="B332" s="5"/>
      <c r="E332" s="64"/>
      <c r="F332" s="5"/>
    </row>
    <row r="333" spans="2:6">
      <c r="B333" s="5"/>
      <c r="E333" s="64"/>
      <c r="F333" s="5"/>
    </row>
    <row r="334" spans="2:6">
      <c r="B334" s="5"/>
      <c r="E334" s="64"/>
      <c r="F334" s="5"/>
    </row>
    <row r="335" spans="2:6">
      <c r="B335" s="5"/>
      <c r="E335" s="64"/>
      <c r="F335" s="5"/>
    </row>
    <row r="336" spans="2:6">
      <c r="B336" s="5"/>
      <c r="E336" s="64"/>
      <c r="F336" s="5"/>
    </row>
    <row r="337" spans="2:6">
      <c r="B337" s="5"/>
      <c r="E337" s="64"/>
      <c r="F337" s="5"/>
    </row>
    <row r="338" spans="2:6">
      <c r="B338" s="5"/>
      <c r="E338" s="64"/>
      <c r="F338" s="5"/>
    </row>
    <row r="339" spans="2:6">
      <c r="B339" s="5"/>
      <c r="E339" s="64"/>
      <c r="F339" s="5"/>
    </row>
    <row r="340" spans="2:6">
      <c r="B340" s="5"/>
      <c r="E340" s="64"/>
      <c r="F340" s="5"/>
    </row>
    <row r="341" spans="2:6">
      <c r="B341" s="5"/>
      <c r="E341" s="64"/>
      <c r="F341" s="5"/>
    </row>
    <row r="342" spans="2:6">
      <c r="B342" s="5"/>
      <c r="E342" s="64"/>
      <c r="F342" s="5"/>
    </row>
    <row r="343" spans="2:6">
      <c r="B343" s="5"/>
      <c r="E343" s="64"/>
      <c r="F343" s="5"/>
    </row>
    <row r="344" spans="2:6">
      <c r="B344" s="5"/>
      <c r="E344" s="64"/>
      <c r="F344" s="5"/>
    </row>
    <row r="345" spans="2:6">
      <c r="B345" s="5"/>
      <c r="E345" s="64"/>
      <c r="F345" s="5"/>
    </row>
    <row r="346" spans="2:6">
      <c r="B346" s="5"/>
      <c r="E346" s="64"/>
      <c r="F346" s="5"/>
    </row>
    <row r="347" spans="2:6">
      <c r="B347" s="5"/>
      <c r="E347" s="64"/>
      <c r="F347" s="5"/>
    </row>
    <row r="348" spans="2:6">
      <c r="B348" s="5"/>
      <c r="E348" s="64"/>
      <c r="F348" s="5"/>
    </row>
    <row r="349" spans="2:6">
      <c r="B349" s="5"/>
      <c r="E349" s="64"/>
      <c r="F349" s="5"/>
    </row>
    <row r="350" spans="2:6">
      <c r="B350" s="5"/>
      <c r="E350" s="64"/>
      <c r="F350" s="5"/>
    </row>
    <row r="351" spans="2:6">
      <c r="B351" s="5"/>
      <c r="E351" s="64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01" r:id="rId1" display="http://vsolj.cetus-net.org/no47.pdf"/>
    <hyperlink ref="P202" r:id="rId2" display="http://www.bav-astro.de/sfs/BAVM_link.php?BAVMnr=128"/>
    <hyperlink ref="P118" r:id="rId3" display="http://www.konkoly.hu/cgi-bin/IBVS?5027"/>
    <hyperlink ref="P119" r:id="rId4" display="http://www.konkoly.hu/cgi-bin/IBVS?5027"/>
    <hyperlink ref="P120" r:id="rId5" display="http://www.bav-astro.de/sfs/BAVM_link.php?BAVMnr=152"/>
    <hyperlink ref="P121" r:id="rId6" display="http://www.konkoly.hu/cgi-bin/IBVS?5594"/>
    <hyperlink ref="P122" r:id="rId7" display="http://www.konkoly.hu/cgi-bin/IBVS?5583"/>
    <hyperlink ref="P123" r:id="rId8" display="http://www.konkoly.hu/cgi-bin/IBVS?5220"/>
    <hyperlink ref="P204" r:id="rId9" display="http://vsolj.cetus-net.org/no40.pdf"/>
    <hyperlink ref="P124" r:id="rId10" display="http://www.bav-astro.de/sfs/BAVM_link.php?BAVMnr=158"/>
    <hyperlink ref="P126" r:id="rId11" display="http://www.konkoly.hu/cgi-bin/IBVS?5594"/>
    <hyperlink ref="P127" r:id="rId12" display="http://www.konkoly.hu/cgi-bin/IBVS?5676"/>
    <hyperlink ref="P128" r:id="rId13" display="http://www.bav-astro.de/sfs/BAVM_link.php?BAVMnr=172"/>
    <hyperlink ref="P129" r:id="rId14" display="http://www.bav-astro.de/sfs/BAVM_link.php?BAVMnr=172"/>
    <hyperlink ref="P131" r:id="rId15" display="http://www.bav-astro.de/sfs/BAVM_link.php?BAVMnr=173"/>
    <hyperlink ref="P132" r:id="rId16" display="http://www.bav-astro.de/sfs/BAVM_link.php?BAVMnr=173"/>
    <hyperlink ref="P206" r:id="rId17" display="http://www.konkoly.hu/cgi-bin/IBVS?5741"/>
    <hyperlink ref="P133" r:id="rId18" display="http://www.konkoly.hu/cgi-bin/IBVS?5694"/>
    <hyperlink ref="P134" r:id="rId19" display="http://www.bav-astro.de/sfs/BAVM_link.php?BAVMnr=178"/>
    <hyperlink ref="P135" r:id="rId20" display="http://www.konkoly.hu/cgi-bin/IBVS?5672"/>
    <hyperlink ref="P136" r:id="rId21" display="http://var.astro.cz/oejv/issues/oejv0074.pdf"/>
    <hyperlink ref="P137" r:id="rId22" display="http://var.astro.cz/oejv/issues/oejv0074.pdf"/>
    <hyperlink ref="P138" r:id="rId23" display="http://var.astro.cz/oejv/issues/oejv0074.pdf"/>
    <hyperlink ref="P139" r:id="rId24" display="http://var.astro.cz/oejv/issues/oejv0074.pdf"/>
    <hyperlink ref="P140" r:id="rId25" display="http://www.bav-astro.de/sfs/BAVM_link.php?BAVMnr=173"/>
    <hyperlink ref="P207" r:id="rId26" display="http://vsolj.cetus-net.org/no44.pdf"/>
    <hyperlink ref="P208" r:id="rId27" display="http://vsolj.cetus-net.org/no45.pdf"/>
    <hyperlink ref="P141" r:id="rId28" display="http://var.astro.cz/oejv/issues/oejv0074.pdf"/>
    <hyperlink ref="P142" r:id="rId29" display="http://www.konkoly.hu/cgi-bin/IBVS?5713"/>
    <hyperlink ref="P143" r:id="rId30" display="http://var.astro.cz/oejv/issues/oejv0074.pdf"/>
    <hyperlink ref="P144" r:id="rId31" display="http://var.astro.cz/oejv/issues/oejv0074.pdf"/>
    <hyperlink ref="P145" r:id="rId32" display="http://var.astro.cz/oejv/issues/oejv0074.pdf"/>
    <hyperlink ref="P146" r:id="rId33" display="http://var.astro.cz/oejv/issues/oejv0074.pdf"/>
    <hyperlink ref="P147" r:id="rId34" display="http://var.astro.cz/oejv/issues/oejv0074.pdf"/>
    <hyperlink ref="P148" r:id="rId35" display="http://var.astro.cz/oejv/issues/oejv0074.pdf"/>
    <hyperlink ref="P149" r:id="rId36" display="http://www.bav-astro.de/sfs/BAVM_link.php?BAVMnr=186"/>
    <hyperlink ref="P150" r:id="rId37" display="http://www.konkoly.hu/cgi-bin/IBVS?5795"/>
    <hyperlink ref="P209" r:id="rId38" display="http://var.astro.cz/oejv/issues/oejv0094.pdf"/>
    <hyperlink ref="P210" r:id="rId39" display="http://var.astro.cz/oejv/issues/oejv0094.pdf"/>
    <hyperlink ref="P211" r:id="rId40" display="http://var.astro.cz/oejv/issues/oejv0094.pdf"/>
    <hyperlink ref="P152" r:id="rId41" display="http://www.bav-astro.de/sfs/BAVM_link.php?BAVMnr=209"/>
    <hyperlink ref="P153" r:id="rId42" display="http://www.konkoly.hu/cgi-bin/IBVS?5893"/>
    <hyperlink ref="P212" r:id="rId43" display="http://var.astro.cz/oejv/issues/oejv0107.pdf"/>
    <hyperlink ref="P213" r:id="rId44" display="http://var.astro.cz/oejv/issues/oejv0107.pdf"/>
    <hyperlink ref="P214" r:id="rId45" display="http://vsolj.cetus-net.org/vsoljno50.pdf"/>
    <hyperlink ref="P154" r:id="rId46" display="http://www.konkoly.hu/cgi-bin/IBVS?5945"/>
    <hyperlink ref="P215" r:id="rId47" display="http://var.astro.cz/oejv/issues/oejv0137.pdf"/>
    <hyperlink ref="P216" r:id="rId48" display="http://var.astro.cz/oejv/issues/oejv0137.pdf"/>
    <hyperlink ref="P155" r:id="rId49" display="http://www.bav-astro.de/sfs/BAVM_link.php?BAVMnr=214"/>
    <hyperlink ref="P217" r:id="rId50" display="http://vsolj.cetus-net.org/vsoljno51.pdf"/>
    <hyperlink ref="P218" r:id="rId51" display="http://var.astro.cz/oejv/issues/oejv0137.pdf"/>
    <hyperlink ref="P219" r:id="rId52" display="http://var.astro.cz/oejv/issues/oejv0137.pdf"/>
    <hyperlink ref="P156" r:id="rId53" display="http://www.bav-astro.de/sfs/BAVM_link.php?BAVMnr=220"/>
    <hyperlink ref="P157" r:id="rId54" display="http://www.konkoly.hu/cgi-bin/IBVS?5992"/>
    <hyperlink ref="P220" r:id="rId55" display="http://www.bav-astro.de/sfs/BAVM_link.php?BAVMnr=225"/>
    <hyperlink ref="P159" r:id="rId56" display="http://www.konkoly.hu/cgi-bin/IBVS?6050"/>
    <hyperlink ref="P160" r:id="rId57" display="http://www.konkoly.hu/cgi-bin/IBVS?6029"/>
    <hyperlink ref="P161" r:id="rId58" display="http://www.konkoly.hu/cgi-bin/IBVS?6095"/>
    <hyperlink ref="P162" r:id="rId59" display="http://www.konkoly.hu/cgi-bin/IBVS?6075"/>
    <hyperlink ref="P163" r:id="rId60" display="http://www.konkoly.hu/cgi-bin/IBVS?6095"/>
    <hyperlink ref="P164" r:id="rId61" display="http://www.konkoly.hu/cgi-bin/IBVS?6095"/>
    <hyperlink ref="P165" r:id="rId62" display="http://www.konkoly.hu/cgi-bin/IBVS?6095"/>
    <hyperlink ref="P166" r:id="rId63" display="http://www.konkoly.hu/cgi-bin/IBVS?6128"/>
    <hyperlink ref="P167" r:id="rId64" display="http://www.konkoly.hu/cgi-bin/IBVS?6092"/>
    <hyperlink ref="P168" r:id="rId65" display="http://var.astro.cz/oejv/issues/oejv0160.pdf"/>
    <hyperlink ref="P169" r:id="rId66" display="http://var.astro.cz/oejv/issues/oejv0160.pdf"/>
    <hyperlink ref="P170" r:id="rId67" display="http://var.astro.cz/oejv/issues/oejv0160.pdf"/>
    <hyperlink ref="P221" r:id="rId68" display="http://vsolj.cetus-net.org/vsoljno56.pdf"/>
    <hyperlink ref="P172" r:id="rId69" display="http://www.bav-astro.de/sfs/BAVM_link.php?BAVMnr=238"/>
    <hyperlink ref="P173" r:id="rId70" display="http://www.bav-astro.de/sfs/BAVM_link.php?BAVMnr=238"/>
    <hyperlink ref="P174" r:id="rId71" display="http://www.bav-astro.de/sfs/BAVM_link.php?BAVMnr=238"/>
    <hyperlink ref="P175" r:id="rId72" display="http://www.bav-astro.de/sfs/BAVM_link.php?BAVMnr=238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6"/>
  <sheetViews>
    <sheetView topLeftCell="A72" workbookViewId="0">
      <selection activeCell="A11" sqref="A11:A126"/>
    </sheetView>
  </sheetViews>
  <sheetFormatPr defaultRowHeight="12.75"/>
  <cols>
    <col min="1" max="1" width="20.85546875" style="83" customWidth="1"/>
    <col min="2" max="2" width="9.140625" style="83"/>
    <col min="3" max="3" width="21.7109375" style="85" customWidth="1"/>
    <col min="4" max="12" width="9.140625" style="83"/>
    <col min="13" max="13" width="3.140625" style="83" customWidth="1"/>
    <col min="14" max="14" width="23.5703125" style="83" customWidth="1"/>
    <col min="15" max="15" width="21.7109375" style="83" customWidth="1"/>
    <col min="16" max="16" width="19" style="83" customWidth="1"/>
    <col min="17" max="17" width="19.42578125" style="83" customWidth="1"/>
    <col min="18" max="16384" width="9.140625" style="83"/>
  </cols>
  <sheetData>
    <row r="3" spans="1:14">
      <c r="L3" s="81"/>
      <c r="M3" s="83">
        <v>1</v>
      </c>
      <c r="N3" s="83" t="s">
        <v>1043</v>
      </c>
    </row>
    <row r="4" spans="1:14">
      <c r="L4" s="86"/>
      <c r="M4" s="83">
        <v>2</v>
      </c>
      <c r="N4" s="83" t="s">
        <v>84</v>
      </c>
    </row>
    <row r="5" spans="1:14">
      <c r="M5" s="83">
        <v>3</v>
      </c>
      <c r="N5" s="83" t="s">
        <v>81</v>
      </c>
    </row>
    <row r="6" spans="1:14">
      <c r="M6" s="83">
        <v>4</v>
      </c>
      <c r="N6" s="83" t="s">
        <v>1044</v>
      </c>
    </row>
    <row r="7" spans="1:14">
      <c r="M7" s="83">
        <v>5</v>
      </c>
      <c r="N7" s="83" t="s">
        <v>80</v>
      </c>
    </row>
    <row r="11" spans="1:14">
      <c r="A11" s="83" t="s">
        <v>1043</v>
      </c>
      <c r="C11" s="82">
        <v>42200.383999999998</v>
      </c>
      <c r="D11" s="83" t="s">
        <v>33</v>
      </c>
      <c r="E11" s="83" t="s">
        <v>868</v>
      </c>
      <c r="F11" s="83">
        <v>5.8999999999999999E-3</v>
      </c>
      <c r="G11" s="83">
        <v>2.3E-3</v>
      </c>
      <c r="H11" s="83">
        <v>1</v>
      </c>
    </row>
    <row r="12" spans="1:14">
      <c r="A12" s="83" t="s">
        <v>1043</v>
      </c>
      <c r="C12" s="82">
        <v>42201.552000000003</v>
      </c>
      <c r="D12" s="83" t="s">
        <v>33</v>
      </c>
      <c r="E12" s="83" t="s">
        <v>870</v>
      </c>
      <c r="F12" s="83" t="s">
        <v>871</v>
      </c>
      <c r="G12" s="83" t="s">
        <v>872</v>
      </c>
      <c r="H12" s="83">
        <v>1</v>
      </c>
    </row>
    <row r="13" spans="1:14">
      <c r="A13" s="83" t="s">
        <v>1043</v>
      </c>
      <c r="C13" s="82">
        <v>42202.438999999998</v>
      </c>
      <c r="D13" s="83" t="s">
        <v>33</v>
      </c>
      <c r="E13" s="83" t="s">
        <v>876</v>
      </c>
      <c r="F13" s="83" t="s">
        <v>877</v>
      </c>
      <c r="G13" s="83" t="s">
        <v>878</v>
      </c>
      <c r="H13" s="83">
        <v>1</v>
      </c>
    </row>
    <row r="14" spans="1:14">
      <c r="A14" s="83" t="s">
        <v>1043</v>
      </c>
      <c r="C14" s="82">
        <v>42212.457999999999</v>
      </c>
      <c r="D14" s="83" t="s">
        <v>33</v>
      </c>
      <c r="E14" s="83" t="s">
        <v>880</v>
      </c>
      <c r="F14" s="83">
        <v>7.9000000000000008E-3</v>
      </c>
      <c r="G14" s="83">
        <v>4.4000000000000003E-3</v>
      </c>
      <c r="H14" s="83">
        <v>1</v>
      </c>
    </row>
    <row r="15" spans="1:14">
      <c r="A15" s="83" t="s">
        <v>1043</v>
      </c>
      <c r="C15" s="82">
        <v>42214.512999999999</v>
      </c>
      <c r="D15" s="83" t="s">
        <v>33</v>
      </c>
      <c r="E15" s="83" t="s">
        <v>883</v>
      </c>
      <c r="F15" s="83">
        <v>1.9E-3</v>
      </c>
      <c r="G15" s="83" t="s">
        <v>884</v>
      </c>
      <c r="H15" s="83">
        <v>1</v>
      </c>
    </row>
    <row r="16" spans="1:14">
      <c r="A16" s="83" t="s">
        <v>1043</v>
      </c>
      <c r="C16" s="82">
        <v>42215.398000000001</v>
      </c>
      <c r="D16" s="83" t="s">
        <v>33</v>
      </c>
      <c r="E16" s="83" t="s">
        <v>886</v>
      </c>
      <c r="F16" s="83">
        <v>3.5000000000000001E-3</v>
      </c>
      <c r="G16" s="83">
        <v>1E-4</v>
      </c>
      <c r="H16" s="83">
        <v>1</v>
      </c>
    </row>
    <row r="17" spans="1:8">
      <c r="A17" s="83" t="s">
        <v>1043</v>
      </c>
      <c r="C17" s="82">
        <v>42220.402000000002</v>
      </c>
      <c r="D17" s="83" t="s">
        <v>33</v>
      </c>
      <c r="E17" s="83" t="s">
        <v>890</v>
      </c>
      <c r="F17" s="83">
        <v>2.0999999999999999E-3</v>
      </c>
      <c r="G17" s="83" t="s">
        <v>891</v>
      </c>
      <c r="H17" s="83">
        <v>1</v>
      </c>
    </row>
    <row r="18" spans="1:8">
      <c r="A18" s="83" t="s">
        <v>1043</v>
      </c>
      <c r="C18" s="82">
        <v>42221.574000000001</v>
      </c>
      <c r="D18" s="83" t="s">
        <v>33</v>
      </c>
      <c r="E18" s="83" t="s">
        <v>893</v>
      </c>
      <c r="F18" s="83" t="s">
        <v>894</v>
      </c>
      <c r="G18" s="83" t="s">
        <v>895</v>
      </c>
      <c r="H18" s="83">
        <v>1</v>
      </c>
    </row>
    <row r="19" spans="1:8">
      <c r="A19" s="83" t="s">
        <v>1043</v>
      </c>
      <c r="C19" s="82">
        <v>42258.387000000002</v>
      </c>
      <c r="D19" s="83" t="s">
        <v>33</v>
      </c>
      <c r="E19" s="83" t="s">
        <v>898</v>
      </c>
      <c r="F19" s="83">
        <v>4.7000000000000002E-3</v>
      </c>
      <c r="G19" s="83">
        <v>1.2999999999999999E-3</v>
      </c>
      <c r="H19" s="83">
        <v>1</v>
      </c>
    </row>
    <row r="20" spans="1:8">
      <c r="A20" s="83" t="s">
        <v>1043</v>
      </c>
      <c r="C20" s="82">
        <v>42288.417999999998</v>
      </c>
      <c r="D20" s="83" t="s">
        <v>33</v>
      </c>
      <c r="E20" s="83" t="s">
        <v>901</v>
      </c>
      <c r="F20" s="83">
        <v>3.0000000000000001E-3</v>
      </c>
      <c r="G20" s="83" t="s">
        <v>877</v>
      </c>
      <c r="H20" s="83">
        <v>1</v>
      </c>
    </row>
    <row r="21" spans="1:8">
      <c r="A21" s="83" t="s">
        <v>1043</v>
      </c>
      <c r="C21" s="82">
        <v>42296.357000000004</v>
      </c>
      <c r="D21" s="83" t="s">
        <v>33</v>
      </c>
      <c r="E21" s="83" t="s">
        <v>904</v>
      </c>
      <c r="F21" s="83" t="s">
        <v>905</v>
      </c>
      <c r="G21" s="83" t="s">
        <v>906</v>
      </c>
      <c r="H21" s="83">
        <v>1</v>
      </c>
    </row>
    <row r="22" spans="1:8">
      <c r="A22" s="83" t="s">
        <v>1043</v>
      </c>
      <c r="C22" s="82">
        <v>42296.370999999999</v>
      </c>
      <c r="D22" s="83" t="s">
        <v>33</v>
      </c>
      <c r="E22" s="83" t="s">
        <v>904</v>
      </c>
      <c r="F22" s="83">
        <v>6.1999999999999998E-3</v>
      </c>
      <c r="G22" s="83">
        <v>3.0000000000000001E-3</v>
      </c>
      <c r="H22" s="83">
        <v>1</v>
      </c>
    </row>
    <row r="23" spans="1:8">
      <c r="A23" s="83" t="s">
        <v>1043</v>
      </c>
      <c r="C23" s="82">
        <v>42337.292000000001</v>
      </c>
      <c r="D23" s="83" t="s">
        <v>33</v>
      </c>
      <c r="E23" s="83" t="s">
        <v>911</v>
      </c>
      <c r="F23" s="83">
        <v>4.0000000000000002E-4</v>
      </c>
      <c r="G23" s="83" t="s">
        <v>912</v>
      </c>
      <c r="H23" s="83">
        <v>1</v>
      </c>
    </row>
    <row r="24" spans="1:8">
      <c r="A24" s="83" t="s">
        <v>1043</v>
      </c>
      <c r="C24" s="82">
        <v>42404.714999999997</v>
      </c>
      <c r="D24" s="83" t="s">
        <v>33</v>
      </c>
      <c r="E24" s="83" t="s">
        <v>914</v>
      </c>
      <c r="F24" s="83" t="s">
        <v>915</v>
      </c>
      <c r="G24" s="83" t="s">
        <v>888</v>
      </c>
      <c r="H24" s="83">
        <v>1</v>
      </c>
    </row>
    <row r="25" spans="1:8">
      <c r="A25" s="83" t="s">
        <v>1043</v>
      </c>
      <c r="C25" s="82">
        <v>42404.718000000001</v>
      </c>
      <c r="D25" s="83" t="s">
        <v>33</v>
      </c>
      <c r="E25" s="83" t="s">
        <v>914</v>
      </c>
      <c r="F25" s="83">
        <v>2.0000000000000001E-4</v>
      </c>
      <c r="G25" s="83" t="s">
        <v>882</v>
      </c>
      <c r="H25" s="83">
        <v>1</v>
      </c>
    </row>
    <row r="26" spans="1:8">
      <c r="A26" s="83" t="s">
        <v>1043</v>
      </c>
      <c r="C26" s="82">
        <v>42455.661999999997</v>
      </c>
      <c r="D26" s="83" t="s">
        <v>33</v>
      </c>
      <c r="E26" s="83" t="s">
        <v>920</v>
      </c>
      <c r="F26" s="83">
        <v>6.4999999999999997E-3</v>
      </c>
      <c r="G26" s="83">
        <v>3.8999999999999998E-3</v>
      </c>
      <c r="H26" s="83">
        <v>1</v>
      </c>
    </row>
    <row r="27" spans="1:8">
      <c r="A27" s="83" t="s">
        <v>1043</v>
      </c>
      <c r="C27" s="82">
        <v>42491.578999999998</v>
      </c>
      <c r="D27" s="83" t="s">
        <v>33</v>
      </c>
      <c r="E27" s="83" t="s">
        <v>924</v>
      </c>
      <c r="F27" s="83">
        <v>2.0999999999999999E-3</v>
      </c>
      <c r="G27" s="83" t="s">
        <v>925</v>
      </c>
      <c r="H27" s="83">
        <v>1</v>
      </c>
    </row>
    <row r="28" spans="1:8">
      <c r="A28" s="83" t="s">
        <v>1043</v>
      </c>
      <c r="C28" s="82">
        <v>42493.641000000003</v>
      </c>
      <c r="D28" s="83" t="s">
        <v>33</v>
      </c>
      <c r="E28" s="83" t="s">
        <v>929</v>
      </c>
      <c r="F28" s="83">
        <v>3.0999999999999999E-3</v>
      </c>
      <c r="G28" s="83">
        <v>5.0000000000000001E-4</v>
      </c>
      <c r="H28" s="83">
        <v>1</v>
      </c>
    </row>
    <row r="29" spans="1:8">
      <c r="A29" s="83" t="s">
        <v>1043</v>
      </c>
      <c r="C29" s="82">
        <v>42509.540999999997</v>
      </c>
      <c r="D29" s="83" t="s">
        <v>33</v>
      </c>
      <c r="E29" s="83" t="s">
        <v>932</v>
      </c>
      <c r="F29" s="83">
        <v>3.3999999999999998E-3</v>
      </c>
      <c r="G29" s="83">
        <v>1E-3</v>
      </c>
      <c r="H29" s="83">
        <v>1</v>
      </c>
    </row>
    <row r="30" spans="1:8">
      <c r="A30" s="83" t="s">
        <v>1043</v>
      </c>
      <c r="C30" s="82">
        <v>42516.610999999997</v>
      </c>
      <c r="D30" s="83" t="s">
        <v>33</v>
      </c>
      <c r="E30" s="83" t="s">
        <v>934</v>
      </c>
      <c r="F30" s="83">
        <v>6.8999999999999999E-3</v>
      </c>
      <c r="G30" s="83">
        <v>4.4999999999999997E-3</v>
      </c>
      <c r="H30" s="83">
        <v>1</v>
      </c>
    </row>
    <row r="31" spans="1:8">
      <c r="A31" s="83" t="s">
        <v>1043</v>
      </c>
      <c r="C31" s="82">
        <v>42524.555</v>
      </c>
      <c r="D31" s="83" t="s">
        <v>33</v>
      </c>
      <c r="E31" s="83" t="s">
        <v>937</v>
      </c>
      <c r="F31" s="83">
        <v>1.1000000000000001E-3</v>
      </c>
      <c r="G31" s="83" t="s">
        <v>938</v>
      </c>
      <c r="H31" s="83">
        <v>1</v>
      </c>
    </row>
    <row r="32" spans="1:8">
      <c r="A32" s="83" t="s">
        <v>1043</v>
      </c>
      <c r="C32" s="82">
        <v>42568.432000000001</v>
      </c>
      <c r="D32" s="83" t="s">
        <v>33</v>
      </c>
      <c r="E32" s="83" t="s">
        <v>942</v>
      </c>
      <c r="F32" s="83">
        <v>6.8999999999999999E-3</v>
      </c>
      <c r="G32" s="83">
        <v>4.5999999999999999E-3</v>
      </c>
      <c r="H32" s="83">
        <v>1</v>
      </c>
    </row>
    <row r="33" spans="1:8">
      <c r="A33" s="83" t="s">
        <v>1043</v>
      </c>
      <c r="C33" s="82">
        <v>42570.485999999997</v>
      </c>
      <c r="D33" s="83" t="s">
        <v>33</v>
      </c>
      <c r="E33" s="83" t="s">
        <v>945</v>
      </c>
      <c r="F33" s="83" t="s">
        <v>946</v>
      </c>
      <c r="G33" s="83" t="s">
        <v>947</v>
      </c>
      <c r="H33" s="83">
        <v>1</v>
      </c>
    </row>
    <row r="34" spans="1:8">
      <c r="A34" s="83" t="s">
        <v>1043</v>
      </c>
      <c r="C34" s="82">
        <v>42606.41</v>
      </c>
      <c r="D34" s="83" t="s">
        <v>33</v>
      </c>
      <c r="E34" s="83" t="s">
        <v>950</v>
      </c>
      <c r="F34" s="83">
        <v>2.5000000000000001E-3</v>
      </c>
      <c r="G34" s="83">
        <v>2.9999999999999997E-4</v>
      </c>
      <c r="H34" s="83">
        <v>1</v>
      </c>
    </row>
    <row r="35" spans="1:8">
      <c r="A35" s="83" t="s">
        <v>1043</v>
      </c>
      <c r="C35" s="82">
        <v>42616.411999999997</v>
      </c>
      <c r="D35" s="83" t="s">
        <v>33</v>
      </c>
      <c r="E35" s="83" t="s">
        <v>952</v>
      </c>
      <c r="F35" s="83" t="s">
        <v>953</v>
      </c>
      <c r="G35" s="83" t="s">
        <v>954</v>
      </c>
      <c r="H35" s="83">
        <v>1</v>
      </c>
    </row>
    <row r="36" spans="1:8">
      <c r="A36" s="83" t="s">
        <v>1043</v>
      </c>
      <c r="C36" s="82">
        <v>42621.434000000001</v>
      </c>
      <c r="D36" s="83" t="s">
        <v>33</v>
      </c>
      <c r="E36" s="83" t="s">
        <v>958</v>
      </c>
      <c r="F36" s="83">
        <v>1.0200000000000001E-2</v>
      </c>
      <c r="G36" s="83">
        <v>8.0999999999999996E-3</v>
      </c>
      <c r="H36" s="83">
        <v>1</v>
      </c>
    </row>
    <row r="37" spans="1:8">
      <c r="A37" s="83" t="s">
        <v>1043</v>
      </c>
      <c r="C37" s="82">
        <v>42716.233999999997</v>
      </c>
      <c r="D37" s="83" t="s">
        <v>33</v>
      </c>
      <c r="E37" s="83" t="s">
        <v>960</v>
      </c>
      <c r="F37" s="83">
        <v>1.2999999999999999E-3</v>
      </c>
      <c r="G37" s="83" t="s">
        <v>903</v>
      </c>
      <c r="H37" s="83">
        <v>1</v>
      </c>
    </row>
    <row r="38" spans="1:8">
      <c r="A38" s="83" t="s">
        <v>1043</v>
      </c>
      <c r="C38" s="82">
        <v>42780.711000000003</v>
      </c>
      <c r="D38" s="83" t="s">
        <v>33</v>
      </c>
      <c r="E38" s="83" t="s">
        <v>962</v>
      </c>
      <c r="F38" s="83" t="s">
        <v>963</v>
      </c>
      <c r="G38" s="83" t="s">
        <v>900</v>
      </c>
      <c r="H38" s="83">
        <v>1</v>
      </c>
    </row>
    <row r="39" spans="1:8">
      <c r="A39" s="83" t="s">
        <v>1043</v>
      </c>
      <c r="C39" s="82">
        <v>42791.616000000002</v>
      </c>
      <c r="D39" s="83" t="s">
        <v>33</v>
      </c>
      <c r="E39" s="83" t="s">
        <v>966</v>
      </c>
      <c r="F39" s="83">
        <v>7.3000000000000001E-3</v>
      </c>
      <c r="G39" s="83">
        <v>5.7000000000000002E-3</v>
      </c>
      <c r="H39" s="83">
        <v>1</v>
      </c>
    </row>
    <row r="40" spans="1:8">
      <c r="A40" s="83" t="s">
        <v>1043</v>
      </c>
      <c r="C40" s="82">
        <v>42836.663</v>
      </c>
      <c r="D40" s="83" t="s">
        <v>33</v>
      </c>
      <c r="E40" s="83" t="s">
        <v>969</v>
      </c>
      <c r="F40" s="83">
        <v>5.3E-3</v>
      </c>
      <c r="G40" s="83">
        <v>3.8999999999999998E-3</v>
      </c>
      <c r="H40" s="83">
        <v>1</v>
      </c>
    </row>
    <row r="41" spans="1:8">
      <c r="A41" s="83" t="s">
        <v>1043</v>
      </c>
      <c r="C41" s="82">
        <v>42837.548000000003</v>
      </c>
      <c r="D41" s="83" t="s">
        <v>33</v>
      </c>
      <c r="E41" s="83" t="s">
        <v>972</v>
      </c>
      <c r="F41" s="83">
        <v>7.0000000000000001E-3</v>
      </c>
      <c r="G41" s="83">
        <v>5.5999999999999999E-3</v>
      </c>
      <c r="H41" s="83">
        <v>1</v>
      </c>
    </row>
    <row r="42" spans="1:8">
      <c r="A42" s="83" t="s">
        <v>1043</v>
      </c>
      <c r="C42" s="82">
        <v>42840.485999999997</v>
      </c>
      <c r="D42" s="83" t="s">
        <v>33</v>
      </c>
      <c r="E42" s="83" t="s">
        <v>976</v>
      </c>
      <c r="F42" s="83">
        <v>5.9999999999999995E-4</v>
      </c>
      <c r="G42" s="83" t="s">
        <v>977</v>
      </c>
      <c r="H42" s="83">
        <v>1</v>
      </c>
    </row>
    <row r="43" spans="1:8">
      <c r="A43" s="83" t="s">
        <v>1043</v>
      </c>
      <c r="C43" s="82">
        <v>42858.451000000001</v>
      </c>
      <c r="D43" s="83" t="s">
        <v>33</v>
      </c>
      <c r="E43" s="83" t="s">
        <v>980</v>
      </c>
      <c r="F43" s="83">
        <v>4.8999999999999998E-3</v>
      </c>
      <c r="G43" s="83">
        <v>3.5999999999999999E-3</v>
      </c>
      <c r="H43" s="83">
        <v>1</v>
      </c>
    </row>
    <row r="44" spans="1:8">
      <c r="A44" s="83" t="s">
        <v>1043</v>
      </c>
      <c r="C44" s="82">
        <v>42870.517999999996</v>
      </c>
      <c r="D44" s="83" t="s">
        <v>33</v>
      </c>
      <c r="E44" s="83" t="s">
        <v>982</v>
      </c>
      <c r="F44" s="83">
        <v>0</v>
      </c>
      <c r="G44" s="83" t="s">
        <v>938</v>
      </c>
      <c r="H44" s="83">
        <v>1</v>
      </c>
    </row>
    <row r="45" spans="1:8">
      <c r="A45" s="83" t="s">
        <v>1043</v>
      </c>
      <c r="C45" s="82">
        <v>42878.468999999997</v>
      </c>
      <c r="D45" s="83" t="s">
        <v>33</v>
      </c>
      <c r="E45" s="83" t="s">
        <v>985</v>
      </c>
      <c r="F45" s="83">
        <v>1.1999999999999999E-3</v>
      </c>
      <c r="G45" s="83" t="s">
        <v>946</v>
      </c>
      <c r="H45" s="83">
        <v>1</v>
      </c>
    </row>
    <row r="46" spans="1:8">
      <c r="A46" s="83" t="s">
        <v>1043</v>
      </c>
      <c r="C46" s="82">
        <v>42882.6</v>
      </c>
      <c r="D46" s="83" t="s">
        <v>33</v>
      </c>
      <c r="E46" s="83" t="s">
        <v>987</v>
      </c>
      <c r="F46" s="83">
        <v>1.01E-2</v>
      </c>
      <c r="G46" s="83">
        <v>8.8000000000000005E-3</v>
      </c>
      <c r="H46" s="83">
        <v>1</v>
      </c>
    </row>
    <row r="47" spans="1:8">
      <c r="A47" s="83" t="s">
        <v>1043</v>
      </c>
      <c r="C47" s="82">
        <v>42886.417000000001</v>
      </c>
      <c r="D47" s="83" t="s">
        <v>33</v>
      </c>
      <c r="E47" s="83" t="s">
        <v>991</v>
      </c>
      <c r="F47" s="83" t="s">
        <v>889</v>
      </c>
      <c r="G47" s="83" t="s">
        <v>923</v>
      </c>
      <c r="H47" s="83">
        <v>1</v>
      </c>
    </row>
    <row r="48" spans="1:8">
      <c r="A48" s="83" t="s">
        <v>1043</v>
      </c>
      <c r="C48" s="82">
        <v>42905.553</v>
      </c>
      <c r="D48" s="83" t="s">
        <v>33</v>
      </c>
      <c r="E48" s="83" t="s">
        <v>994</v>
      </c>
      <c r="F48" s="83" t="s">
        <v>995</v>
      </c>
      <c r="G48" s="83" t="s">
        <v>996</v>
      </c>
      <c r="H48" s="83">
        <v>1</v>
      </c>
    </row>
    <row r="49" spans="1:8">
      <c r="A49" s="83" t="s">
        <v>1043</v>
      </c>
      <c r="C49" s="82">
        <v>43177.62</v>
      </c>
      <c r="D49" s="83" t="s">
        <v>33</v>
      </c>
      <c r="E49" s="83" t="s">
        <v>998</v>
      </c>
      <c r="F49" s="83">
        <v>3.5999999999999999E-3</v>
      </c>
      <c r="G49" s="83">
        <v>3.2000000000000002E-3</v>
      </c>
      <c r="H49" s="83">
        <v>1</v>
      </c>
    </row>
    <row r="50" spans="1:8">
      <c r="A50" s="83" t="s">
        <v>1043</v>
      </c>
      <c r="C50" s="82">
        <v>43254.464999999997</v>
      </c>
      <c r="D50" s="83" t="s">
        <v>33</v>
      </c>
      <c r="E50" s="83" t="s">
        <v>1001</v>
      </c>
      <c r="F50" s="83">
        <v>4.0000000000000002E-4</v>
      </c>
      <c r="G50" s="83">
        <v>2.9999999999999997E-4</v>
      </c>
      <c r="H50" s="83">
        <v>1</v>
      </c>
    </row>
    <row r="51" spans="1:8">
      <c r="A51" s="83" t="s">
        <v>1043</v>
      </c>
      <c r="C51" s="82">
        <v>43295.392999999996</v>
      </c>
      <c r="D51" s="83" t="s">
        <v>33</v>
      </c>
      <c r="E51" s="83" t="s">
        <v>1003</v>
      </c>
      <c r="F51" s="83">
        <v>1.6000000000000001E-3</v>
      </c>
      <c r="G51" s="83">
        <v>1.5E-3</v>
      </c>
      <c r="H51" s="83">
        <v>1</v>
      </c>
    </row>
    <row r="52" spans="1:8">
      <c r="A52" s="83" t="s">
        <v>1043</v>
      </c>
      <c r="C52" s="82">
        <v>43358.400999999998</v>
      </c>
      <c r="D52" s="83" t="s">
        <v>33</v>
      </c>
      <c r="E52" s="83" t="s">
        <v>1007</v>
      </c>
      <c r="F52" s="83">
        <v>0</v>
      </c>
      <c r="G52" s="83">
        <v>1E-4</v>
      </c>
      <c r="H52" s="83">
        <v>1</v>
      </c>
    </row>
    <row r="53" spans="1:8">
      <c r="A53" s="83" t="s">
        <v>1043</v>
      </c>
      <c r="C53" s="82">
        <v>43581.584000000003</v>
      </c>
      <c r="D53" s="83" t="s">
        <v>33</v>
      </c>
      <c r="E53" s="83" t="s">
        <v>1010</v>
      </c>
      <c r="F53" s="83" t="s">
        <v>897</v>
      </c>
      <c r="G53" s="83">
        <v>0</v>
      </c>
      <c r="H53" s="83">
        <v>1</v>
      </c>
    </row>
    <row r="54" spans="1:8">
      <c r="A54" s="83" t="s">
        <v>1043</v>
      </c>
      <c r="C54" s="82">
        <v>43734.39</v>
      </c>
      <c r="D54" s="83" t="s">
        <v>33</v>
      </c>
      <c r="E54" s="83" t="s">
        <v>1012</v>
      </c>
      <c r="F54" s="83" t="s">
        <v>905</v>
      </c>
      <c r="G54" s="83" t="s">
        <v>922</v>
      </c>
      <c r="H54" s="83">
        <v>1</v>
      </c>
    </row>
    <row r="55" spans="1:8">
      <c r="A55" s="83" t="s">
        <v>1043</v>
      </c>
      <c r="C55" s="82">
        <v>43765.31</v>
      </c>
      <c r="D55" s="83" t="s">
        <v>33</v>
      </c>
      <c r="E55" s="83" t="s">
        <v>1014</v>
      </c>
      <c r="F55" s="83" t="s">
        <v>878</v>
      </c>
      <c r="G55" s="83" t="s">
        <v>882</v>
      </c>
      <c r="H55" s="83">
        <v>1</v>
      </c>
    </row>
    <row r="56" spans="1:8">
      <c r="A56" s="83" t="s">
        <v>1043</v>
      </c>
      <c r="C56" s="82">
        <v>43770.315999999999</v>
      </c>
      <c r="D56" s="83" t="s">
        <v>33</v>
      </c>
      <c r="E56" s="83" t="s">
        <v>1017</v>
      </c>
      <c r="F56" s="83" t="s">
        <v>995</v>
      </c>
      <c r="G56" s="83" t="s">
        <v>993</v>
      </c>
      <c r="H56" s="83">
        <v>1</v>
      </c>
    </row>
    <row r="57" spans="1:8">
      <c r="A57" s="83" t="s">
        <v>1043</v>
      </c>
      <c r="C57" s="82">
        <v>44022.355000000003</v>
      </c>
      <c r="D57" s="83" t="s">
        <v>33</v>
      </c>
      <c r="E57" s="83" t="s">
        <v>1019</v>
      </c>
      <c r="F57" s="83" t="s">
        <v>912</v>
      </c>
      <c r="G57" s="83" t="s">
        <v>1020</v>
      </c>
      <c r="H57" s="83">
        <v>1</v>
      </c>
    </row>
    <row r="58" spans="1:8">
      <c r="A58" s="83" t="s">
        <v>1043</v>
      </c>
      <c r="C58" s="82">
        <v>44085.37</v>
      </c>
      <c r="D58" s="83" t="s">
        <v>33</v>
      </c>
      <c r="E58" s="83" t="s">
        <v>1024</v>
      </c>
      <c r="F58" s="83">
        <v>2.7000000000000001E-3</v>
      </c>
      <c r="G58" s="83">
        <v>4.5999999999999999E-3</v>
      </c>
      <c r="H58" s="83">
        <v>1</v>
      </c>
    </row>
    <row r="59" spans="1:8">
      <c r="A59" s="83" t="s">
        <v>1043</v>
      </c>
      <c r="C59" s="82">
        <v>44123.349000000002</v>
      </c>
      <c r="D59" s="83" t="s">
        <v>33</v>
      </c>
      <c r="E59" s="83" t="s">
        <v>1027</v>
      </c>
      <c r="F59" s="83" t="s">
        <v>977</v>
      </c>
      <c r="G59" s="83">
        <v>1.1999999999999999E-3</v>
      </c>
      <c r="H59" s="83">
        <v>1</v>
      </c>
    </row>
    <row r="60" spans="1:8">
      <c r="A60" s="83" t="s">
        <v>1043</v>
      </c>
      <c r="C60" s="82">
        <v>44382.451999999997</v>
      </c>
      <c r="D60" s="83" t="s">
        <v>33</v>
      </c>
      <c r="E60" s="83" t="s">
        <v>1031</v>
      </c>
      <c r="F60" s="83" t="s">
        <v>915</v>
      </c>
      <c r="G60" s="83" t="s">
        <v>968</v>
      </c>
      <c r="H60" s="83">
        <v>1</v>
      </c>
    </row>
    <row r="61" spans="1:8">
      <c r="A61" s="83" t="s">
        <v>1043</v>
      </c>
      <c r="C61" s="82">
        <v>44437.51</v>
      </c>
      <c r="D61" s="83" t="s">
        <v>33</v>
      </c>
      <c r="E61" s="83" t="s">
        <v>1032</v>
      </c>
      <c r="F61" s="83" t="s">
        <v>1033</v>
      </c>
      <c r="G61" s="83" t="s">
        <v>993</v>
      </c>
      <c r="H61" s="83">
        <v>1</v>
      </c>
    </row>
    <row r="62" spans="1:8">
      <c r="A62" s="83" t="s">
        <v>1043</v>
      </c>
      <c r="C62" s="82">
        <v>44502.288999999997</v>
      </c>
      <c r="D62" s="83" t="s">
        <v>33</v>
      </c>
      <c r="E62" s="83" t="s">
        <v>1034</v>
      </c>
      <c r="F62" s="83" t="s">
        <v>923</v>
      </c>
      <c r="G62" s="83">
        <v>8.9999999999999998E-4</v>
      </c>
      <c r="H62" s="83">
        <v>1</v>
      </c>
    </row>
    <row r="63" spans="1:8">
      <c r="A63" s="83" t="s">
        <v>1043</v>
      </c>
      <c r="C63" s="82">
        <v>44701.623</v>
      </c>
      <c r="D63" s="83" t="s">
        <v>33</v>
      </c>
      <c r="E63" s="83" t="s">
        <v>1035</v>
      </c>
      <c r="F63" s="83" t="s">
        <v>1022</v>
      </c>
      <c r="G63" s="83">
        <v>1E-3</v>
      </c>
      <c r="H63" s="83">
        <v>1</v>
      </c>
    </row>
    <row r="64" spans="1:8">
      <c r="A64" s="83" t="s">
        <v>1043</v>
      </c>
      <c r="C64" s="82">
        <v>44711.637000000002</v>
      </c>
      <c r="D64" s="83" t="s">
        <v>33</v>
      </c>
      <c r="E64" s="83" t="s">
        <v>1036</v>
      </c>
      <c r="F64" s="83">
        <v>1E-3</v>
      </c>
      <c r="G64" s="83">
        <v>4.1999999999999997E-3</v>
      </c>
      <c r="H64" s="83">
        <v>1</v>
      </c>
    </row>
    <row r="65" spans="1:8">
      <c r="A65" s="83" t="s">
        <v>1043</v>
      </c>
      <c r="C65" s="82">
        <v>44824.409</v>
      </c>
      <c r="D65" s="83" t="s">
        <v>33</v>
      </c>
      <c r="E65" s="83" t="s">
        <v>1037</v>
      </c>
      <c r="F65" s="83">
        <v>3.5000000000000001E-3</v>
      </c>
      <c r="G65" s="83">
        <v>6.7999999999999996E-3</v>
      </c>
      <c r="H65" s="83">
        <v>1</v>
      </c>
    </row>
    <row r="66" spans="1:8">
      <c r="A66" s="83" t="s">
        <v>1043</v>
      </c>
      <c r="C66" s="82">
        <v>47274.423999999999</v>
      </c>
      <c r="D66" s="83" t="s">
        <v>33</v>
      </c>
      <c r="E66" s="83" t="s">
        <v>1038</v>
      </c>
      <c r="F66" s="83">
        <v>3.5999999999999999E-3</v>
      </c>
      <c r="G66" s="83">
        <v>8.8999999999999999E-3</v>
      </c>
      <c r="H66" s="83">
        <v>1</v>
      </c>
    </row>
    <row r="67" spans="1:8">
      <c r="A67" s="83" t="s">
        <v>1043</v>
      </c>
      <c r="C67" s="82">
        <v>47304.444000000003</v>
      </c>
      <c r="D67" s="83" t="s">
        <v>33</v>
      </c>
      <c r="E67" s="83" t="s">
        <v>1039</v>
      </c>
      <c r="F67" s="83" t="s">
        <v>1040</v>
      </c>
      <c r="G67" s="83" t="s">
        <v>878</v>
      </c>
      <c r="H67" s="83">
        <v>1</v>
      </c>
    </row>
    <row r="68" spans="1:8">
      <c r="A68" s="83" t="s">
        <v>1043</v>
      </c>
      <c r="C68" s="82">
        <v>47665.423000000003</v>
      </c>
      <c r="D68" s="83" t="s">
        <v>33</v>
      </c>
      <c r="E68" s="83" t="s">
        <v>1041</v>
      </c>
      <c r="F68" s="83" t="s">
        <v>1042</v>
      </c>
      <c r="G68" s="83" t="s">
        <v>941</v>
      </c>
      <c r="H68" s="83">
        <v>1</v>
      </c>
    </row>
    <row r="69" spans="1:8">
      <c r="A69" s="83" t="s">
        <v>1043</v>
      </c>
      <c r="C69" s="84">
        <v>47695.466999999997</v>
      </c>
      <c r="D69" s="83" t="s">
        <v>33</v>
      </c>
      <c r="E69" s="83" t="s">
        <v>869</v>
      </c>
      <c r="F69" s="83">
        <v>8.9999999999999998E-4</v>
      </c>
      <c r="G69" s="83">
        <v>6.1000000000000004E-3</v>
      </c>
      <c r="H69" s="83">
        <v>1</v>
      </c>
    </row>
    <row r="70" spans="1:8">
      <c r="A70" s="83" t="s">
        <v>1043</v>
      </c>
      <c r="C70" s="84">
        <v>47728.432999999997</v>
      </c>
      <c r="D70" s="83" t="s">
        <v>33</v>
      </c>
      <c r="E70" s="83" t="s">
        <v>873</v>
      </c>
      <c r="F70" s="83" t="s">
        <v>874</v>
      </c>
      <c r="G70" s="83" t="s">
        <v>875</v>
      </c>
      <c r="H70" s="83">
        <v>1</v>
      </c>
    </row>
    <row r="71" spans="1:8">
      <c r="A71" s="83" t="s">
        <v>1043</v>
      </c>
      <c r="C71" s="84">
        <v>47741.400999999998</v>
      </c>
      <c r="D71" s="83" t="s">
        <v>33</v>
      </c>
      <c r="E71" s="83" t="s">
        <v>879</v>
      </c>
      <c r="F71" s="83">
        <v>2.7000000000000001E-3</v>
      </c>
      <c r="G71" s="83">
        <v>7.7999999999999996E-3</v>
      </c>
      <c r="H71" s="83">
        <v>1</v>
      </c>
    </row>
    <row r="72" spans="1:8">
      <c r="A72" s="83" t="s">
        <v>1043</v>
      </c>
      <c r="C72" s="84">
        <v>47754.351000000002</v>
      </c>
      <c r="D72" s="83" t="s">
        <v>33</v>
      </c>
      <c r="E72" s="83" t="s">
        <v>881</v>
      </c>
      <c r="F72" s="83" t="s">
        <v>882</v>
      </c>
      <c r="G72" s="83">
        <v>2.5999999999999999E-3</v>
      </c>
      <c r="H72" s="83">
        <v>1</v>
      </c>
    </row>
    <row r="73" spans="1:8">
      <c r="A73" s="83" t="s">
        <v>1043</v>
      </c>
      <c r="C73" s="84">
        <v>47996.385000000002</v>
      </c>
      <c r="D73" s="83" t="s">
        <v>33</v>
      </c>
      <c r="E73" s="83" t="s">
        <v>885</v>
      </c>
      <c r="F73" s="83">
        <v>3.8E-3</v>
      </c>
      <c r="G73" s="83">
        <v>8.8000000000000005E-3</v>
      </c>
      <c r="H73" s="83">
        <v>1</v>
      </c>
    </row>
    <row r="74" spans="1:8">
      <c r="A74" s="83" t="s">
        <v>1043</v>
      </c>
      <c r="C74" s="84">
        <v>48013.453000000001</v>
      </c>
      <c r="D74" s="83" t="s">
        <v>33</v>
      </c>
      <c r="E74" s="83" t="s">
        <v>887</v>
      </c>
      <c r="F74" s="83" t="s">
        <v>888</v>
      </c>
      <c r="G74" s="83" t="s">
        <v>889</v>
      </c>
      <c r="H74" s="83">
        <v>1</v>
      </c>
    </row>
    <row r="75" spans="1:8">
      <c r="A75" s="83" t="s">
        <v>1043</v>
      </c>
      <c r="C75" s="84">
        <v>48016.408000000003</v>
      </c>
      <c r="D75" s="83" t="s">
        <v>33</v>
      </c>
      <c r="E75" s="83" t="s">
        <v>892</v>
      </c>
      <c r="F75" s="83">
        <v>5.0000000000000001E-3</v>
      </c>
      <c r="G75" s="83">
        <v>0.01</v>
      </c>
      <c r="H75" s="83">
        <v>1</v>
      </c>
    </row>
    <row r="76" spans="1:8">
      <c r="A76" s="83" t="s">
        <v>1043</v>
      </c>
      <c r="C76" s="84">
        <v>48069.400999999998</v>
      </c>
      <c r="D76" s="83" t="s">
        <v>33</v>
      </c>
      <c r="E76" s="83" t="s">
        <v>896</v>
      </c>
      <c r="F76" s="83" t="s">
        <v>897</v>
      </c>
      <c r="G76" s="83">
        <v>4.1999999999999997E-3</v>
      </c>
      <c r="H76" s="83">
        <v>1</v>
      </c>
    </row>
    <row r="77" spans="1:8">
      <c r="A77" s="83" t="s">
        <v>1043</v>
      </c>
      <c r="C77" s="84">
        <v>48086.468999999997</v>
      </c>
      <c r="D77" s="83" t="s">
        <v>33</v>
      </c>
      <c r="E77" s="83" t="s">
        <v>899</v>
      </c>
      <c r="F77" s="83" t="s">
        <v>874</v>
      </c>
      <c r="G77" s="83" t="s">
        <v>900</v>
      </c>
      <c r="H77" s="83">
        <v>1</v>
      </c>
    </row>
    <row r="78" spans="1:8">
      <c r="A78" s="83" t="s">
        <v>1043</v>
      </c>
      <c r="C78" s="84">
        <v>48089.423000000003</v>
      </c>
      <c r="D78" s="83" t="s">
        <v>33</v>
      </c>
      <c r="E78" s="83" t="s">
        <v>902</v>
      </c>
      <c r="F78" s="83" t="s">
        <v>903</v>
      </c>
      <c r="G78" s="83">
        <v>4.4999999999999997E-3</v>
      </c>
      <c r="H78" s="83">
        <v>1</v>
      </c>
    </row>
    <row r="79" spans="1:8">
      <c r="A79" s="83" t="s">
        <v>1043</v>
      </c>
      <c r="C79" s="84">
        <v>48099.417000000001</v>
      </c>
      <c r="D79" s="83" t="s">
        <v>33</v>
      </c>
      <c r="E79" s="83" t="s">
        <v>907</v>
      </c>
      <c r="F79" s="83" t="s">
        <v>908</v>
      </c>
      <c r="G79" s="83" t="s">
        <v>909</v>
      </c>
      <c r="H79" s="83">
        <v>1</v>
      </c>
    </row>
    <row r="80" spans="1:8">
      <c r="A80" s="83" t="s">
        <v>1043</v>
      </c>
      <c r="C80" s="84">
        <v>48125.353999999999</v>
      </c>
      <c r="D80" s="83" t="s">
        <v>33</v>
      </c>
      <c r="E80" s="83" t="s">
        <v>910</v>
      </c>
      <c r="F80" s="83">
        <v>9.1000000000000004E-3</v>
      </c>
      <c r="G80" s="83">
        <v>1.41E-2</v>
      </c>
      <c r="H80" s="83">
        <v>1</v>
      </c>
    </row>
    <row r="81" spans="1:8">
      <c r="A81" s="83" t="s">
        <v>1043</v>
      </c>
      <c r="C81" s="84">
        <v>48132.411999999997</v>
      </c>
      <c r="D81" s="83" t="s">
        <v>33</v>
      </c>
      <c r="E81" s="83" t="s">
        <v>913</v>
      </c>
      <c r="F81" s="83">
        <v>5.9999999999999995E-4</v>
      </c>
      <c r="G81" s="83">
        <v>5.5999999999999999E-3</v>
      </c>
      <c r="H81" s="83">
        <v>1</v>
      </c>
    </row>
    <row r="82" spans="1:8">
      <c r="A82" s="83" t="s">
        <v>1043</v>
      </c>
      <c r="C82" s="84">
        <v>48357.368999999999</v>
      </c>
      <c r="D82" s="83" t="s">
        <v>33</v>
      </c>
      <c r="E82" s="83" t="s">
        <v>916</v>
      </c>
      <c r="F82" s="83">
        <v>7.3000000000000001E-3</v>
      </c>
      <c r="G82" s="83">
        <v>1.21E-2</v>
      </c>
      <c r="H82" s="83">
        <v>1</v>
      </c>
    </row>
    <row r="83" spans="1:8">
      <c r="A83" s="83" t="s">
        <v>1043</v>
      </c>
      <c r="C83" s="84">
        <v>48358.523999999998</v>
      </c>
      <c r="D83" s="83" t="s">
        <v>33</v>
      </c>
      <c r="E83" s="83" t="s">
        <v>917</v>
      </c>
      <c r="F83" s="83" t="s">
        <v>918</v>
      </c>
      <c r="G83" s="83" t="s">
        <v>919</v>
      </c>
      <c r="H83" s="83">
        <v>1</v>
      </c>
    </row>
    <row r="84" spans="1:8">
      <c r="A84" s="83" t="s">
        <v>1043</v>
      </c>
      <c r="C84" s="84">
        <v>48404.464999999997</v>
      </c>
      <c r="D84" s="83" t="s">
        <v>33</v>
      </c>
      <c r="E84" s="83" t="s">
        <v>921</v>
      </c>
      <c r="F84" s="83" t="s">
        <v>922</v>
      </c>
      <c r="G84" s="83" t="s">
        <v>923</v>
      </c>
      <c r="H84" s="83">
        <v>1</v>
      </c>
    </row>
    <row r="85" spans="1:8">
      <c r="A85" s="83" t="s">
        <v>1043</v>
      </c>
      <c r="C85" s="84">
        <v>48407.402000000002</v>
      </c>
      <c r="D85" s="83" t="s">
        <v>33</v>
      </c>
      <c r="E85" s="83" t="s">
        <v>926</v>
      </c>
      <c r="F85" s="83" t="s">
        <v>927</v>
      </c>
      <c r="G85" s="83" t="s">
        <v>928</v>
      </c>
      <c r="H85" s="83">
        <v>1</v>
      </c>
    </row>
    <row r="86" spans="1:8">
      <c r="A86" s="83" t="s">
        <v>1043</v>
      </c>
      <c r="C86" s="84">
        <v>48442.453000000001</v>
      </c>
      <c r="D86" s="83" t="s">
        <v>33</v>
      </c>
      <c r="E86" s="83" t="s">
        <v>930</v>
      </c>
      <c r="F86" s="83" t="s">
        <v>931</v>
      </c>
      <c r="G86" s="83">
        <v>3.5999999999999999E-3</v>
      </c>
      <c r="H86" s="83">
        <v>1</v>
      </c>
    </row>
    <row r="87" spans="1:8">
      <c r="A87" s="83" t="s">
        <v>1043</v>
      </c>
      <c r="C87" s="84">
        <v>48460.415000000001</v>
      </c>
      <c r="D87" s="83" t="s">
        <v>33</v>
      </c>
      <c r="E87" s="83" t="s">
        <v>933</v>
      </c>
      <c r="F87" s="83">
        <v>2.0000000000000001E-4</v>
      </c>
      <c r="G87" s="83">
        <v>4.8999999999999998E-3</v>
      </c>
      <c r="H87" s="83">
        <v>1</v>
      </c>
    </row>
    <row r="88" spans="1:8">
      <c r="A88" s="83" t="s">
        <v>1043</v>
      </c>
      <c r="C88" s="84">
        <v>48480.434999999998</v>
      </c>
      <c r="D88" s="83" t="s">
        <v>33</v>
      </c>
      <c r="E88" s="83" t="s">
        <v>935</v>
      </c>
      <c r="F88" s="83" t="s">
        <v>936</v>
      </c>
      <c r="G88" s="83">
        <v>3.0999999999999999E-3</v>
      </c>
      <c r="H88" s="83">
        <v>1</v>
      </c>
    </row>
    <row r="89" spans="1:8">
      <c r="A89" s="83" t="s">
        <v>1043</v>
      </c>
      <c r="C89" s="84">
        <v>48758.375999999997</v>
      </c>
      <c r="D89" s="83" t="s">
        <v>33</v>
      </c>
      <c r="E89" s="83" t="s">
        <v>939</v>
      </c>
      <c r="F89" s="83" t="s">
        <v>940</v>
      </c>
      <c r="G89" s="83" t="s">
        <v>941</v>
      </c>
      <c r="H89" s="83">
        <v>1</v>
      </c>
    </row>
    <row r="90" spans="1:8">
      <c r="A90" s="83" t="s">
        <v>1043</v>
      </c>
      <c r="C90" s="84">
        <v>48768.394</v>
      </c>
      <c r="D90" s="83" t="s">
        <v>33</v>
      </c>
      <c r="E90" s="83" t="s">
        <v>943</v>
      </c>
      <c r="F90" s="83" t="s">
        <v>944</v>
      </c>
      <c r="G90" s="83">
        <v>1.9E-3</v>
      </c>
      <c r="H90" s="83">
        <v>1</v>
      </c>
    </row>
    <row r="91" spans="1:8">
      <c r="A91" s="83" t="s">
        <v>1043</v>
      </c>
      <c r="C91" s="84">
        <v>48788.413999999997</v>
      </c>
      <c r="D91" s="83" t="s">
        <v>33</v>
      </c>
      <c r="E91" s="83" t="s">
        <v>948</v>
      </c>
      <c r="F91" s="83" t="s">
        <v>949</v>
      </c>
      <c r="G91" s="83">
        <v>1E-4</v>
      </c>
      <c r="H91" s="83">
        <v>1</v>
      </c>
    </row>
    <row r="92" spans="1:8">
      <c r="A92" s="83" t="s">
        <v>1043</v>
      </c>
      <c r="C92" s="84">
        <v>49116.427000000003</v>
      </c>
      <c r="D92" s="83" t="s">
        <v>33</v>
      </c>
      <c r="E92" s="83" t="s">
        <v>951</v>
      </c>
      <c r="F92" s="83">
        <v>5.4000000000000003E-3</v>
      </c>
      <c r="G92" s="83">
        <v>9.2999999999999992E-3</v>
      </c>
      <c r="H92" s="83">
        <v>1</v>
      </c>
    </row>
    <row r="93" spans="1:8">
      <c r="A93" s="83" t="s">
        <v>1043</v>
      </c>
      <c r="C93" s="84">
        <v>49166.47</v>
      </c>
      <c r="D93" s="83" t="s">
        <v>33</v>
      </c>
      <c r="E93" s="83" t="s">
        <v>955</v>
      </c>
      <c r="F93" s="83" t="s">
        <v>956</v>
      </c>
      <c r="G93" s="83" t="s">
        <v>957</v>
      </c>
      <c r="H93" s="83">
        <v>1</v>
      </c>
    </row>
    <row r="94" spans="1:8">
      <c r="A94" s="83" t="s">
        <v>1043</v>
      </c>
      <c r="C94" s="84">
        <v>49176.482000000004</v>
      </c>
      <c r="D94" s="83" t="s">
        <v>33</v>
      </c>
      <c r="E94" s="83" t="s">
        <v>959</v>
      </c>
      <c r="F94" s="83" t="s">
        <v>875</v>
      </c>
      <c r="G94" s="83" t="s">
        <v>931</v>
      </c>
      <c r="H94" s="83">
        <v>1</v>
      </c>
    </row>
    <row r="95" spans="1:8">
      <c r="A95" s="83" t="s">
        <v>1043</v>
      </c>
      <c r="C95" s="84">
        <v>49212.41</v>
      </c>
      <c r="D95" s="83" t="s">
        <v>33</v>
      </c>
      <c r="E95" s="83" t="s">
        <v>961</v>
      </c>
      <c r="F95" s="83">
        <v>1.6999999999999999E-3</v>
      </c>
      <c r="G95" s="83">
        <v>5.4999999999999997E-3</v>
      </c>
      <c r="H95" s="83">
        <v>1</v>
      </c>
    </row>
    <row r="96" spans="1:8">
      <c r="A96" s="83" t="s">
        <v>1043</v>
      </c>
      <c r="C96" s="84">
        <v>49472.394099999998</v>
      </c>
      <c r="D96" s="83" t="s">
        <v>964</v>
      </c>
      <c r="E96" s="83" t="s">
        <v>965</v>
      </c>
      <c r="F96" s="83" t="s">
        <v>944</v>
      </c>
      <c r="G96" s="83">
        <v>8.0000000000000004E-4</v>
      </c>
      <c r="H96" s="83">
        <v>1</v>
      </c>
    </row>
    <row r="97" spans="1:8">
      <c r="A97" s="83" t="s">
        <v>1043</v>
      </c>
      <c r="C97" s="84">
        <v>49550.419000000002</v>
      </c>
      <c r="D97" s="83" t="s">
        <v>33</v>
      </c>
      <c r="E97" s="83" t="s">
        <v>967</v>
      </c>
      <c r="F97" s="83" t="s">
        <v>894</v>
      </c>
      <c r="G97" s="83" t="s">
        <v>968</v>
      </c>
      <c r="H97" s="83">
        <v>1</v>
      </c>
    </row>
    <row r="98" spans="1:8">
      <c r="A98" s="83" t="s">
        <v>1043</v>
      </c>
      <c r="C98" s="84">
        <v>49560.425999999999</v>
      </c>
      <c r="D98" s="83" t="s">
        <v>33</v>
      </c>
      <c r="E98" s="83" t="s">
        <v>970</v>
      </c>
      <c r="F98" s="83" t="s">
        <v>971</v>
      </c>
      <c r="G98" s="83" t="s">
        <v>949</v>
      </c>
      <c r="H98" s="83">
        <v>1</v>
      </c>
    </row>
    <row r="99" spans="1:8">
      <c r="A99" s="83" t="s">
        <v>1043</v>
      </c>
      <c r="C99" s="84">
        <v>49570.425000000003</v>
      </c>
      <c r="D99" s="83" t="s">
        <v>33</v>
      </c>
      <c r="E99" s="83" t="s">
        <v>973</v>
      </c>
      <c r="F99" s="83" t="s">
        <v>974</v>
      </c>
      <c r="G99" s="83" t="s">
        <v>975</v>
      </c>
      <c r="H99" s="83">
        <v>1</v>
      </c>
    </row>
    <row r="100" spans="1:8">
      <c r="A100" s="83" t="s">
        <v>1043</v>
      </c>
      <c r="C100" s="84">
        <v>49570.428999999996</v>
      </c>
      <c r="D100" s="83" t="s">
        <v>33</v>
      </c>
      <c r="E100" s="83" t="s">
        <v>973</v>
      </c>
      <c r="F100" s="83" t="s">
        <v>978</v>
      </c>
      <c r="G100" s="83" t="s">
        <v>979</v>
      </c>
      <c r="H100" s="83">
        <v>1</v>
      </c>
    </row>
    <row r="101" spans="1:8">
      <c r="A101" s="83" t="s">
        <v>1043</v>
      </c>
      <c r="C101" s="84">
        <v>49570.434999999998</v>
      </c>
      <c r="D101" s="83" t="s">
        <v>33</v>
      </c>
      <c r="E101" s="83" t="s">
        <v>973</v>
      </c>
      <c r="F101" s="83" t="s">
        <v>928</v>
      </c>
      <c r="G101" s="83" t="s">
        <v>981</v>
      </c>
      <c r="H101" s="83">
        <v>1</v>
      </c>
    </row>
    <row r="102" spans="1:8">
      <c r="A102" s="83" t="s">
        <v>1043</v>
      </c>
      <c r="C102" s="84">
        <v>49570.436999999998</v>
      </c>
      <c r="D102" s="83" t="s">
        <v>33</v>
      </c>
      <c r="E102" s="83" t="s">
        <v>973</v>
      </c>
      <c r="F102" s="83" t="s">
        <v>983</v>
      </c>
      <c r="G102" s="83" t="s">
        <v>984</v>
      </c>
      <c r="H102" s="83">
        <v>1</v>
      </c>
    </row>
    <row r="103" spans="1:8">
      <c r="A103" s="83" t="s">
        <v>1043</v>
      </c>
      <c r="C103" s="84">
        <v>49570.442000000003</v>
      </c>
      <c r="D103" s="83" t="s">
        <v>33</v>
      </c>
      <c r="E103" s="83" t="s">
        <v>973</v>
      </c>
      <c r="F103" s="83" t="s">
        <v>986</v>
      </c>
      <c r="G103" s="83">
        <v>8.9999999999999998E-4</v>
      </c>
      <c r="H103" s="83">
        <v>1</v>
      </c>
    </row>
    <row r="104" spans="1:8">
      <c r="A104" s="83" t="s">
        <v>1043</v>
      </c>
      <c r="C104" s="84">
        <v>49580.447999999997</v>
      </c>
      <c r="D104" s="83" t="s">
        <v>33</v>
      </c>
      <c r="E104" s="83" t="s">
        <v>988</v>
      </c>
      <c r="F104" s="83" t="s">
        <v>989</v>
      </c>
      <c r="G104" s="83" t="s">
        <v>990</v>
      </c>
      <c r="H104" s="83">
        <v>1</v>
      </c>
    </row>
    <row r="105" spans="1:8">
      <c r="A105" s="83" t="s">
        <v>1043</v>
      </c>
      <c r="C105" s="84">
        <v>49878.423999999999</v>
      </c>
      <c r="D105" s="83" t="s">
        <v>33</v>
      </c>
      <c r="E105" s="83" t="s">
        <v>992</v>
      </c>
      <c r="F105" s="83" t="s">
        <v>993</v>
      </c>
      <c r="G105" s="83">
        <v>5.9999999999999995E-4</v>
      </c>
      <c r="H105" s="83">
        <v>1</v>
      </c>
    </row>
    <row r="106" spans="1:8">
      <c r="A106" s="83" t="s">
        <v>1043</v>
      </c>
      <c r="C106" s="84">
        <v>49895.506000000001</v>
      </c>
      <c r="D106" s="83" t="s">
        <v>33</v>
      </c>
      <c r="E106" s="83" t="s">
        <v>997</v>
      </c>
      <c r="F106" s="83">
        <v>2.5999999999999999E-3</v>
      </c>
      <c r="G106" s="83">
        <v>5.1999999999999998E-3</v>
      </c>
      <c r="H106" s="83">
        <v>1</v>
      </c>
    </row>
    <row r="107" spans="1:8">
      <c r="A107" s="83" t="s">
        <v>1043</v>
      </c>
      <c r="C107" s="84">
        <v>49918.466</v>
      </c>
      <c r="D107" s="83" t="s">
        <v>33</v>
      </c>
      <c r="E107" s="83" t="s">
        <v>999</v>
      </c>
      <c r="F107" s="83" t="s">
        <v>963</v>
      </c>
      <c r="G107" s="83" t="s">
        <v>1000</v>
      </c>
      <c r="H107" s="83">
        <v>1</v>
      </c>
    </row>
    <row r="108" spans="1:8">
      <c r="A108" s="83" t="s">
        <v>1043</v>
      </c>
      <c r="C108" s="84">
        <v>50189.345000000001</v>
      </c>
      <c r="D108" s="83" t="s">
        <v>33</v>
      </c>
      <c r="E108" s="83" t="s">
        <v>1002</v>
      </c>
      <c r="F108" s="83" t="s">
        <v>895</v>
      </c>
      <c r="G108" s="83" t="s">
        <v>900</v>
      </c>
      <c r="H108" s="83">
        <v>1</v>
      </c>
    </row>
    <row r="109" spans="1:8">
      <c r="A109" s="83" t="s">
        <v>1043</v>
      </c>
      <c r="C109" s="84">
        <v>50209.37</v>
      </c>
      <c r="D109" s="83" t="s">
        <v>33</v>
      </c>
      <c r="E109" s="83" t="s">
        <v>1004</v>
      </c>
      <c r="F109" s="83" t="s">
        <v>1005</v>
      </c>
      <c r="G109" s="83" t="s">
        <v>1006</v>
      </c>
      <c r="H109" s="83">
        <v>1</v>
      </c>
    </row>
    <row r="110" spans="1:8">
      <c r="A110" s="83" t="s">
        <v>1043</v>
      </c>
      <c r="C110" s="84">
        <v>50239.402000000002</v>
      </c>
      <c r="D110" s="83" t="s">
        <v>33</v>
      </c>
      <c r="E110" s="83" t="s">
        <v>1008</v>
      </c>
      <c r="F110" s="83" t="s">
        <v>1009</v>
      </c>
      <c r="G110" s="83" t="s">
        <v>944</v>
      </c>
      <c r="H110" s="83">
        <v>1</v>
      </c>
    </row>
    <row r="111" spans="1:8">
      <c r="A111" s="83" t="s">
        <v>1043</v>
      </c>
      <c r="C111" s="84">
        <v>50249.417000000001</v>
      </c>
      <c r="D111" s="83" t="s">
        <v>33</v>
      </c>
      <c r="E111" s="83" t="s">
        <v>1011</v>
      </c>
      <c r="F111" s="83" t="s">
        <v>968</v>
      </c>
      <c r="G111" s="83">
        <v>1.6000000000000001E-3</v>
      </c>
      <c r="H111" s="83">
        <v>1</v>
      </c>
    </row>
    <row r="112" spans="1:8">
      <c r="A112" s="83" t="s">
        <v>1043</v>
      </c>
      <c r="C112" s="84">
        <v>50312.432000000001</v>
      </c>
      <c r="D112" s="83" t="s">
        <v>33</v>
      </c>
      <c r="E112" s="83" t="s">
        <v>1013</v>
      </c>
      <c r="F112" s="83">
        <v>5.0000000000000001E-3</v>
      </c>
      <c r="G112" s="83">
        <v>6.7999999999999996E-3</v>
      </c>
      <c r="H112" s="83">
        <v>1</v>
      </c>
    </row>
    <row r="113" spans="1:8">
      <c r="A113" s="83" t="s">
        <v>1043</v>
      </c>
      <c r="C113" s="84">
        <v>50557.394</v>
      </c>
      <c r="D113" s="83" t="s">
        <v>33</v>
      </c>
      <c r="E113" s="83" t="s">
        <v>1015</v>
      </c>
      <c r="F113" s="83" t="s">
        <v>1016</v>
      </c>
      <c r="G113" s="83" t="s">
        <v>1005</v>
      </c>
      <c r="H113" s="83">
        <v>1</v>
      </c>
    </row>
    <row r="114" spans="1:8">
      <c r="A114" s="83" t="s">
        <v>1043</v>
      </c>
      <c r="C114" s="84">
        <v>50570.356</v>
      </c>
      <c r="D114" s="83" t="s">
        <v>33</v>
      </c>
      <c r="E114" s="83" t="s">
        <v>1018</v>
      </c>
      <c r="F114" s="83">
        <v>1.8E-3</v>
      </c>
      <c r="G114" s="83">
        <v>2.8999999999999998E-3</v>
      </c>
      <c r="H114" s="83">
        <v>1</v>
      </c>
    </row>
    <row r="115" spans="1:8">
      <c r="A115" s="83" t="s">
        <v>1043</v>
      </c>
      <c r="C115" s="84">
        <v>50660.45</v>
      </c>
      <c r="D115" s="83" t="s">
        <v>33</v>
      </c>
      <c r="E115" s="83" t="s">
        <v>1021</v>
      </c>
      <c r="F115" s="83" t="s">
        <v>1022</v>
      </c>
      <c r="G115" s="83" t="s">
        <v>1023</v>
      </c>
      <c r="H115" s="83">
        <v>1</v>
      </c>
    </row>
    <row r="116" spans="1:8">
      <c r="A116" s="83" t="s">
        <v>1043</v>
      </c>
      <c r="C116" s="84">
        <v>50673.394999999997</v>
      </c>
      <c r="D116" s="83" t="s">
        <v>33</v>
      </c>
      <c r="E116" s="83" t="s">
        <v>1025</v>
      </c>
      <c r="F116" s="83" t="s">
        <v>909</v>
      </c>
      <c r="G116" s="83" t="s">
        <v>1026</v>
      </c>
      <c r="H116" s="83">
        <v>1</v>
      </c>
    </row>
    <row r="117" spans="1:8">
      <c r="A117" s="83" t="s">
        <v>1043</v>
      </c>
      <c r="C117" s="84">
        <v>50696.366999999998</v>
      </c>
      <c r="D117" s="83" t="s">
        <v>33</v>
      </c>
      <c r="E117" s="83" t="s">
        <v>1028</v>
      </c>
      <c r="F117" s="83" t="s">
        <v>1029</v>
      </c>
      <c r="G117" s="83" t="s">
        <v>1030</v>
      </c>
      <c r="H117" s="83">
        <v>1</v>
      </c>
    </row>
    <row r="118" spans="1:8">
      <c r="A118" s="83" t="s">
        <v>84</v>
      </c>
      <c r="C118" s="84">
        <v>51273.470500000003</v>
      </c>
      <c r="D118" s="83" t="s">
        <v>964</v>
      </c>
      <c r="E118" s="83">
        <v>0</v>
      </c>
      <c r="F118" s="83" t="s">
        <v>889</v>
      </c>
      <c r="G118" s="83" t="s">
        <v>891</v>
      </c>
      <c r="H118" s="83">
        <v>2</v>
      </c>
    </row>
    <row r="119" spans="1:8">
      <c r="A119" s="83" t="s">
        <v>81</v>
      </c>
      <c r="C119" s="84">
        <v>51283.776400000002</v>
      </c>
      <c r="D119" s="83" t="s">
        <v>139</v>
      </c>
      <c r="E119" s="83">
        <v>17.5</v>
      </c>
      <c r="F119" s="83">
        <v>0</v>
      </c>
      <c r="G119" s="83" t="s">
        <v>977</v>
      </c>
      <c r="H119" s="83">
        <v>3</v>
      </c>
    </row>
    <row r="120" spans="1:8">
      <c r="A120" s="83" t="s">
        <v>81</v>
      </c>
      <c r="C120" s="84">
        <v>51311.746800000001</v>
      </c>
      <c r="D120" s="83" t="s">
        <v>139</v>
      </c>
      <c r="E120" s="83">
        <v>65</v>
      </c>
      <c r="F120" s="83" t="s">
        <v>1023</v>
      </c>
      <c r="G120" s="83" t="s">
        <v>993</v>
      </c>
      <c r="H120" s="83">
        <v>3</v>
      </c>
    </row>
    <row r="121" spans="1:8">
      <c r="A121" s="83" t="s">
        <v>1044</v>
      </c>
      <c r="C121" s="84">
        <v>51664.190199999997</v>
      </c>
      <c r="D121" s="83" t="s">
        <v>139</v>
      </c>
      <c r="E121" s="83">
        <v>663.5</v>
      </c>
      <c r="F121" s="83">
        <v>5.0000000000000001E-4</v>
      </c>
      <c r="G121" s="83" t="s">
        <v>936</v>
      </c>
      <c r="H121" s="83">
        <v>4</v>
      </c>
    </row>
    <row r="122" spans="1:8">
      <c r="A122" s="83" t="s">
        <v>1044</v>
      </c>
      <c r="C122" s="84">
        <v>51665.0746</v>
      </c>
      <c r="D122" s="83" t="s">
        <v>139</v>
      </c>
      <c r="E122" s="83">
        <v>665</v>
      </c>
      <c r="F122" s="83">
        <v>1.6000000000000001E-3</v>
      </c>
      <c r="G122" s="83" t="s">
        <v>925</v>
      </c>
      <c r="H122" s="83">
        <v>4</v>
      </c>
    </row>
    <row r="123" spans="1:8">
      <c r="A123" s="83" t="s">
        <v>1044</v>
      </c>
      <c r="C123" s="84">
        <v>51671.258300000001</v>
      </c>
      <c r="D123" s="83" t="s">
        <v>139</v>
      </c>
      <c r="E123" s="83">
        <v>675.5</v>
      </c>
      <c r="F123" s="83">
        <v>2.0999999999999999E-3</v>
      </c>
      <c r="G123" s="83">
        <v>1E-4</v>
      </c>
      <c r="H123" s="83">
        <v>4</v>
      </c>
    </row>
    <row r="124" spans="1:8">
      <c r="A124" s="83" t="s">
        <v>1044</v>
      </c>
      <c r="C124" s="84">
        <v>51672.140500000001</v>
      </c>
      <c r="D124" s="83" t="s">
        <v>139</v>
      </c>
      <c r="E124" s="83">
        <v>677</v>
      </c>
      <c r="F124" s="83">
        <v>1E-3</v>
      </c>
      <c r="G124" s="83" t="s">
        <v>1000</v>
      </c>
      <c r="H124" s="83">
        <v>4</v>
      </c>
    </row>
    <row r="125" spans="1:8">
      <c r="A125" s="83" t="s">
        <v>1044</v>
      </c>
      <c r="C125" s="84">
        <v>51675.083700000003</v>
      </c>
      <c r="D125" s="83" t="s">
        <v>139</v>
      </c>
      <c r="E125" s="83">
        <v>682</v>
      </c>
      <c r="F125" s="83" t="s">
        <v>877</v>
      </c>
      <c r="G125" s="83" t="s">
        <v>957</v>
      </c>
      <c r="H125" s="83">
        <v>4</v>
      </c>
    </row>
    <row r="126" spans="1:8">
      <c r="A126" s="83" t="s">
        <v>80</v>
      </c>
      <c r="C126" s="84">
        <v>52147.3747</v>
      </c>
      <c r="D126" s="83" t="s">
        <v>139</v>
      </c>
      <c r="E126" s="83">
        <v>1484</v>
      </c>
      <c r="F126" s="83">
        <v>1.2999999999999999E-2</v>
      </c>
      <c r="G126" s="83">
        <v>9.4000000000000004E-3</v>
      </c>
      <c r="H126" s="83">
        <v>5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 (2)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2023-01-11T07:43:37Z</dcterms:modified>
</cp:coreProperties>
</file>