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D9D6754-D51A-4645-A380-623D44BC6D07}" xr6:coauthVersionLast="47" xr6:coauthVersionMax="47" xr10:uidLastSave="{00000000-0000-0000-0000-000000000000}"/>
  <bookViews>
    <workbookView xWindow="14745" yWindow="615" windowWidth="12975" windowHeight="14640"/>
  </bookViews>
  <sheets>
    <sheet name="Active 1" sheetId="1" r:id="rId1"/>
    <sheet name="Active 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/>
  <c r="G49" i="1" s="1"/>
  <c r="I49" i="1" s="1"/>
  <c r="Q49" i="1"/>
  <c r="E50" i="1"/>
  <c r="F50" i="1"/>
  <c r="G50" i="1"/>
  <c r="I50" i="1" s="1"/>
  <c r="Q50" i="1"/>
  <c r="E51" i="1"/>
  <c r="F51" i="1"/>
  <c r="G51" i="1"/>
  <c r="I51" i="1"/>
  <c r="Q51" i="1"/>
  <c r="E52" i="1"/>
  <c r="F52" i="1"/>
  <c r="G52" i="1"/>
  <c r="I52" i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/>
  <c r="G57" i="1" s="1"/>
  <c r="I57" i="1" s="1"/>
  <c r="Q57" i="1"/>
  <c r="E46" i="2"/>
  <c r="F46" i="2" s="1"/>
  <c r="G46" i="2" s="1"/>
  <c r="I46" i="2" s="1"/>
  <c r="Q46" i="2"/>
  <c r="E47" i="2"/>
  <c r="F47" i="2" s="1"/>
  <c r="G47" i="2" s="1"/>
  <c r="I47" i="2" s="1"/>
  <c r="Q47" i="2"/>
  <c r="E48" i="2"/>
  <c r="F48" i="2"/>
  <c r="G48" i="2" s="1"/>
  <c r="I48" i="2" s="1"/>
  <c r="Q48" i="2"/>
  <c r="E49" i="2"/>
  <c r="F49" i="2"/>
  <c r="G49" i="2"/>
  <c r="I49" i="2" s="1"/>
  <c r="Q49" i="2"/>
  <c r="E50" i="2"/>
  <c r="F50" i="2"/>
  <c r="G50" i="2"/>
  <c r="I50" i="2"/>
  <c r="Q50" i="2"/>
  <c r="E51" i="2"/>
  <c r="F51" i="2" s="1"/>
  <c r="G51" i="2" s="1"/>
  <c r="I51" i="2" s="1"/>
  <c r="Q51" i="2"/>
  <c r="E52" i="2"/>
  <c r="F52" i="2"/>
  <c r="G52" i="2" s="1"/>
  <c r="I52" i="2" s="1"/>
  <c r="Q52" i="2"/>
  <c r="E53" i="2"/>
  <c r="F53" i="2"/>
  <c r="G53" i="2"/>
  <c r="I53" i="2" s="1"/>
  <c r="Q53" i="2"/>
  <c r="E54" i="2"/>
  <c r="F54" i="2" s="1"/>
  <c r="G54" i="2" s="1"/>
  <c r="I54" i="2" s="1"/>
  <c r="Q54" i="2"/>
  <c r="E55" i="2"/>
  <c r="F55" i="2" s="1"/>
  <c r="G55" i="2" s="1"/>
  <c r="I55" i="2" s="1"/>
  <c r="Q55" i="2"/>
  <c r="E56" i="2"/>
  <c r="F56" i="2"/>
  <c r="G56" i="2" s="1"/>
  <c r="I56" i="2" s="1"/>
  <c r="Q56" i="2"/>
  <c r="E57" i="2"/>
  <c r="F57" i="2"/>
  <c r="G57" i="2"/>
  <c r="I57" i="2" s="1"/>
  <c r="Q57" i="2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G33" i="2"/>
  <c r="K33" i="2"/>
  <c r="E34" i="2"/>
  <c r="F34" i="2"/>
  <c r="G34" i="2"/>
  <c r="K34" i="2"/>
  <c r="E35" i="2"/>
  <c r="F35" i="2"/>
  <c r="G35" i="2"/>
  <c r="I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I39" i="2"/>
  <c r="E40" i="2"/>
  <c r="F40" i="2"/>
  <c r="G40" i="2"/>
  <c r="K40" i="2"/>
  <c r="E41" i="2"/>
  <c r="F41" i="2"/>
  <c r="G41" i="2"/>
  <c r="K41" i="2"/>
  <c r="E42" i="2"/>
  <c r="F42" i="2"/>
  <c r="G42" i="2"/>
  <c r="I42" i="2"/>
  <c r="E43" i="2"/>
  <c r="F43" i="2"/>
  <c r="G43" i="2"/>
  <c r="I43" i="2"/>
  <c r="E44" i="2"/>
  <c r="F44" i="2"/>
  <c r="G44" i="2"/>
  <c r="I44" i="2"/>
  <c r="E45" i="2"/>
  <c r="F45" i="2"/>
  <c r="G45" i="2"/>
  <c r="I45" i="2"/>
  <c r="D9" i="2"/>
  <c r="C9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K25" i="2"/>
  <c r="E26" i="2"/>
  <c r="F26" i="2"/>
  <c r="G26" i="2"/>
  <c r="K26" i="2"/>
  <c r="F16" i="2"/>
  <c r="F17" i="2" s="1"/>
  <c r="C17" i="2"/>
  <c r="A21" i="2"/>
  <c r="C21" i="2"/>
  <c r="E21" i="2"/>
  <c r="F21" i="2"/>
  <c r="R21" i="2"/>
  <c r="Q21" i="2"/>
  <c r="Q22" i="2"/>
  <c r="Q23" i="2"/>
  <c r="Q24" i="2"/>
  <c r="Q25" i="2"/>
  <c r="Q26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F11" i="1"/>
  <c r="Q22" i="1"/>
  <c r="Q23" i="1"/>
  <c r="Q24" i="1"/>
  <c r="Q25" i="1"/>
  <c r="Q26" i="1"/>
  <c r="C21" i="1"/>
  <c r="E21" i="1"/>
  <c r="F21" i="1"/>
  <c r="A21" i="1"/>
  <c r="H20" i="1"/>
  <c r="G11" i="1"/>
  <c r="E14" i="1"/>
  <c r="E15" i="1" s="1"/>
  <c r="C17" i="1"/>
  <c r="Q21" i="1"/>
  <c r="G21" i="1"/>
  <c r="H21" i="1"/>
  <c r="C12" i="2"/>
  <c r="C11" i="2"/>
  <c r="C11" i="1"/>
  <c r="O50" i="2" l="1"/>
  <c r="S50" i="2" s="1"/>
  <c r="O49" i="2"/>
  <c r="S49" i="2" s="1"/>
  <c r="O57" i="2"/>
  <c r="S57" i="2" s="1"/>
  <c r="O48" i="2"/>
  <c r="S48" i="2" s="1"/>
  <c r="O56" i="2"/>
  <c r="S56" i="2" s="1"/>
  <c r="O47" i="2"/>
  <c r="S47" i="2" s="1"/>
  <c r="O55" i="2"/>
  <c r="S55" i="2" s="1"/>
  <c r="O46" i="2"/>
  <c r="S46" i="2" s="1"/>
  <c r="O54" i="2"/>
  <c r="S54" i="2" s="1"/>
  <c r="O53" i="2"/>
  <c r="S53" i="2" s="1"/>
  <c r="O52" i="2"/>
  <c r="S52" i="2" s="1"/>
  <c r="O51" i="2"/>
  <c r="S51" i="2" s="1"/>
  <c r="O21" i="2"/>
  <c r="O24" i="2"/>
  <c r="S24" i="2" s="1"/>
  <c r="O34" i="2"/>
  <c r="S34" i="2" s="1"/>
  <c r="O42" i="2"/>
  <c r="S42" i="2" s="1"/>
  <c r="O22" i="2"/>
  <c r="S22" i="2" s="1"/>
  <c r="O31" i="2"/>
  <c r="S31" i="2" s="1"/>
  <c r="O39" i="2"/>
  <c r="S39" i="2" s="1"/>
  <c r="O23" i="2"/>
  <c r="S23" i="2" s="1"/>
  <c r="O28" i="2"/>
  <c r="S28" i="2" s="1"/>
  <c r="O36" i="2"/>
  <c r="S36" i="2" s="1"/>
  <c r="O44" i="2"/>
  <c r="S44" i="2" s="1"/>
  <c r="O26" i="2"/>
  <c r="S26" i="2" s="1"/>
  <c r="O33" i="2"/>
  <c r="S33" i="2" s="1"/>
  <c r="O41" i="2"/>
  <c r="S41" i="2" s="1"/>
  <c r="O30" i="2"/>
  <c r="S30" i="2" s="1"/>
  <c r="O38" i="2"/>
  <c r="S38" i="2" s="1"/>
  <c r="O25" i="2"/>
  <c r="S25" i="2" s="1"/>
  <c r="O27" i="2"/>
  <c r="S27" i="2" s="1"/>
  <c r="O35" i="2"/>
  <c r="S35" i="2" s="1"/>
  <c r="O43" i="2"/>
  <c r="S43" i="2" s="1"/>
  <c r="O32" i="2"/>
  <c r="S32" i="2" s="1"/>
  <c r="O40" i="2"/>
  <c r="S40" i="2" s="1"/>
  <c r="C15" i="2"/>
  <c r="O29" i="2"/>
  <c r="S29" i="2" s="1"/>
  <c r="O37" i="2"/>
  <c r="S37" i="2" s="1"/>
  <c r="O45" i="2"/>
  <c r="S45" i="2" s="1"/>
  <c r="C16" i="2"/>
  <c r="D18" i="2" s="1"/>
  <c r="C12" i="1"/>
  <c r="O50" i="1" l="1"/>
  <c r="S50" i="1" s="1"/>
  <c r="O54" i="1"/>
  <c r="S54" i="1" s="1"/>
  <c r="O49" i="1"/>
  <c r="S49" i="1" s="1"/>
  <c r="O53" i="1"/>
  <c r="S53" i="1" s="1"/>
  <c r="O57" i="1"/>
  <c r="S57" i="1" s="1"/>
  <c r="O51" i="1"/>
  <c r="S51" i="1" s="1"/>
  <c r="O48" i="1"/>
  <c r="S48" i="1" s="1"/>
  <c r="O52" i="1"/>
  <c r="S52" i="1" s="1"/>
  <c r="O56" i="1"/>
  <c r="S56" i="1" s="1"/>
  <c r="O47" i="1"/>
  <c r="S47" i="1" s="1"/>
  <c r="O55" i="1"/>
  <c r="S55" i="1" s="1"/>
  <c r="O46" i="1"/>
  <c r="S46" i="1" s="1"/>
  <c r="F18" i="2"/>
  <c r="F19" i="2" s="1"/>
  <c r="C16" i="1"/>
  <c r="D18" i="1" s="1"/>
  <c r="O24" i="1"/>
  <c r="S24" i="1" s="1"/>
  <c r="O44" i="1"/>
  <c r="S44" i="1" s="1"/>
  <c r="O36" i="1"/>
  <c r="S36" i="1" s="1"/>
  <c r="O40" i="1"/>
  <c r="S40" i="1" s="1"/>
  <c r="O39" i="1"/>
  <c r="S39" i="1" s="1"/>
  <c r="O28" i="1"/>
  <c r="S28" i="1" s="1"/>
  <c r="O41" i="1"/>
  <c r="S41" i="1" s="1"/>
  <c r="O25" i="1"/>
  <c r="S25" i="1" s="1"/>
  <c r="O45" i="1"/>
  <c r="S45" i="1" s="1"/>
  <c r="O33" i="1"/>
  <c r="S33" i="1" s="1"/>
  <c r="O23" i="1"/>
  <c r="S23" i="1" s="1"/>
  <c r="O43" i="1"/>
  <c r="S43" i="1" s="1"/>
  <c r="O42" i="1"/>
  <c r="S42" i="1" s="1"/>
  <c r="C15" i="1"/>
  <c r="O35" i="1"/>
  <c r="S35" i="1" s="1"/>
  <c r="O21" i="1"/>
  <c r="S21" i="1" s="1"/>
  <c r="O31" i="1"/>
  <c r="S31" i="1" s="1"/>
  <c r="O34" i="1"/>
  <c r="S34" i="1" s="1"/>
  <c r="O22" i="1"/>
  <c r="S22" i="1" s="1"/>
  <c r="O38" i="1"/>
  <c r="S38" i="1" s="1"/>
  <c r="O26" i="1"/>
  <c r="S26" i="1" s="1"/>
  <c r="O30" i="1"/>
  <c r="S30" i="1" s="1"/>
  <c r="O37" i="1"/>
  <c r="S37" i="1" s="1"/>
  <c r="O32" i="1"/>
  <c r="S32" i="1" s="1"/>
  <c r="O29" i="1"/>
  <c r="S29" i="1" s="1"/>
  <c r="O27" i="1"/>
  <c r="S27" i="1" s="1"/>
  <c r="S19" i="2"/>
  <c r="C18" i="2"/>
  <c r="E16" i="1" l="1"/>
  <c r="E17" i="1" s="1"/>
  <c r="C18" i="1"/>
  <c r="S19" i="1"/>
</calcChain>
</file>

<file path=xl/sharedStrings.xml><?xml version="1.0" encoding="utf-8"?>
<sst xmlns="http://schemas.openxmlformats.org/spreadsheetml/2006/main" count="309" uniqueCount="68">
  <si>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</si>
  <si>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</si>
  <si>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</si>
  <si>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</si>
  <si>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</si>
  <si>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</si>
  <si>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</si>
  <si>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</si>
  <si>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</si>
  <si>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</si>
  <si>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</si>
  <si>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</si>
  <si>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</si>
  <si>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</si>
  <si>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</si>
  <si>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</si>
  <si>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</si>
  <si>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</si>
  <si>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</si>
  <si>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</si>
  <si>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</si>
  <si>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</si>
  <si>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</si>
  <si>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</si>
  <si>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</si>
  <si>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</si>
  <si>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</si>
  <si>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</si>
  <si>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</si>
  <si>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</si>
  <si>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</si>
  <si>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</si>
  <si>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</si>
  <si>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</si>
  <si>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</si>
  <si>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</si>
  <si>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</si>
  <si>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</si>
  <si>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</si>
  <si>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</si>
  <si>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</si>
  <si>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</si>
  <si>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</si>
  <si>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G5507-0705</t>
  </si>
  <si>
    <t>G5507-0705_Crt.xls</t>
  </si>
  <si>
    <t>EC</t>
  </si>
  <si>
    <t>Crt</t>
  </si>
  <si>
    <t>VSX</t>
  </si>
  <si>
    <t>IBVS 5992</t>
  </si>
  <si>
    <t>II</t>
  </si>
  <si>
    <t>I</t>
  </si>
  <si>
    <t>IBVS 6029</t>
  </si>
  <si>
    <t>ToMcat</t>
  </si>
  <si>
    <t>This is a better period</t>
  </si>
  <si>
    <t>VSB 069</t>
  </si>
  <si>
    <t>U</t>
  </si>
  <si>
    <t>B</t>
  </si>
  <si>
    <t>V</t>
  </si>
  <si>
    <t>Ic</t>
  </si>
  <si>
    <t>AW Crt / GSC 5507-0705</t>
  </si>
  <si>
    <t>pg</t>
  </si>
  <si>
    <t>vis</t>
  </si>
  <si>
    <t>PE</t>
  </si>
  <si>
    <t>CCD</t>
  </si>
  <si>
    <t>Both sheets active</t>
  </si>
  <si>
    <t>VSB, 91</t>
  </si>
  <si>
    <t>JBAV, 55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</si>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</sst>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2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5507-0705 -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CB-4D30-AB36-880F639EDC8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1.0137500110431574E-2</c:v>
                </c:pt>
                <c:pt idx="2">
                  <c:v>1.4674000114609953E-2</c:v>
                </c:pt>
                <c:pt idx="3">
                  <c:v>6.4555001008557156E-3</c:v>
                </c:pt>
                <c:pt idx="4">
                  <c:v>9.3660001075477339E-3</c:v>
                </c:pt>
                <c:pt idx="5">
                  <c:v>1.333950011030538E-2</c:v>
                </c:pt>
                <c:pt idx="6">
                  <c:v>2.6794000106747262E-2</c:v>
                </c:pt>
                <c:pt idx="7">
                  <c:v>2.6994000108970795E-2</c:v>
                </c:pt>
                <c:pt idx="8">
                  <c:v>2.8194000107760075E-2</c:v>
                </c:pt>
                <c:pt idx="9">
                  <c:v>2.8694000109680928E-2</c:v>
                </c:pt>
                <c:pt idx="10">
                  <c:v>2.7542500109120738E-2</c:v>
                </c:pt>
                <c:pt idx="11">
                  <c:v>2.7542500109120738E-2</c:v>
                </c:pt>
                <c:pt idx="12">
                  <c:v>2.8242500113265123E-2</c:v>
                </c:pt>
                <c:pt idx="13">
                  <c:v>2.7364500107069034E-2</c:v>
                </c:pt>
                <c:pt idx="14">
                  <c:v>2.7764500111516099E-2</c:v>
                </c:pt>
                <c:pt idx="15">
                  <c:v>3.0164500109094661E-2</c:v>
                </c:pt>
                <c:pt idx="16">
                  <c:v>3.1064500108186621E-2</c:v>
                </c:pt>
                <c:pt idx="17">
                  <c:v>3.0596500109822955E-2</c:v>
                </c:pt>
                <c:pt idx="18">
                  <c:v>3.1196500109217595E-2</c:v>
                </c:pt>
                <c:pt idx="19">
                  <c:v>3.2096500108309556E-2</c:v>
                </c:pt>
                <c:pt idx="20">
                  <c:v>2.8944500103534665E-2</c:v>
                </c:pt>
                <c:pt idx="21">
                  <c:v>2.9944500107376371E-2</c:v>
                </c:pt>
                <c:pt idx="22">
                  <c:v>2.9944500107376371E-2</c:v>
                </c:pt>
                <c:pt idx="23">
                  <c:v>2.3054500110447407E-2</c:v>
                </c:pt>
                <c:pt idx="24">
                  <c:v>2.505450011085486E-2</c:v>
                </c:pt>
                <c:pt idx="25">
                  <c:v>3.3564500015927479E-2</c:v>
                </c:pt>
                <c:pt idx="26">
                  <c:v>3.4564500179840252E-2</c:v>
                </c:pt>
                <c:pt idx="27">
                  <c:v>3.2193999933952E-2</c:v>
                </c:pt>
                <c:pt idx="28">
                  <c:v>3.3293999927991536E-2</c:v>
                </c:pt>
                <c:pt idx="29">
                  <c:v>3.5193999960029032E-2</c:v>
                </c:pt>
                <c:pt idx="30">
                  <c:v>3.1442000319657382E-2</c:v>
                </c:pt>
                <c:pt idx="31">
                  <c:v>3.1442000319657382E-2</c:v>
                </c:pt>
                <c:pt idx="32">
                  <c:v>3.2842000269738492E-2</c:v>
                </c:pt>
                <c:pt idx="33">
                  <c:v>3.3327999990433455E-2</c:v>
                </c:pt>
                <c:pt idx="34">
                  <c:v>3.3546500206284691E-2</c:v>
                </c:pt>
                <c:pt idx="35">
                  <c:v>3.7595500187308062E-2</c:v>
                </c:pt>
                <c:pt idx="36">
                  <c:v>3.6950500274542719E-2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CB-4D30-AB36-880F639EDC8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CB-4D30-AB36-880F639EDC8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B-4D30-AB36-880F639EDC8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CB-4D30-AB36-880F639EDC8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CB-4D30-AB36-880F639EDC8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CB-4D30-AB36-880F639EDC8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-7.0985057486732776E-3</c:v>
                </c:pt>
                <c:pt idx="1">
                  <c:v>1.2232657856851004E-2</c:v>
                </c:pt>
                <c:pt idx="2">
                  <c:v>1.2664221367334583E-2</c:v>
                </c:pt>
                <c:pt idx="3">
                  <c:v>1.2663535256825068E-2</c:v>
                </c:pt>
                <c:pt idx="4">
                  <c:v>1.419562002456724E-2</c:v>
                </c:pt>
                <c:pt idx="5">
                  <c:v>1.4491333654167275E-2</c:v>
                </c:pt>
                <c:pt idx="6">
                  <c:v>2.9487651060589429E-2</c:v>
                </c:pt>
                <c:pt idx="7">
                  <c:v>2.9487651060589429E-2</c:v>
                </c:pt>
                <c:pt idx="8">
                  <c:v>2.9487651060589429E-2</c:v>
                </c:pt>
                <c:pt idx="9">
                  <c:v>2.9487651060589429E-2</c:v>
                </c:pt>
                <c:pt idx="10">
                  <c:v>2.9337392859006117E-2</c:v>
                </c:pt>
                <c:pt idx="11">
                  <c:v>2.9337392859006117E-2</c:v>
                </c:pt>
                <c:pt idx="12">
                  <c:v>2.9337392859006117E-2</c:v>
                </c:pt>
                <c:pt idx="13">
                  <c:v>2.9482848287022839E-2</c:v>
                </c:pt>
                <c:pt idx="14">
                  <c:v>2.9482848287022839E-2</c:v>
                </c:pt>
                <c:pt idx="15">
                  <c:v>2.9482848287022839E-2</c:v>
                </c:pt>
                <c:pt idx="16">
                  <c:v>2.9482848287022839E-2</c:v>
                </c:pt>
                <c:pt idx="17">
                  <c:v>2.9669470345610332E-2</c:v>
                </c:pt>
                <c:pt idx="18">
                  <c:v>2.9669470345610332E-2</c:v>
                </c:pt>
                <c:pt idx="19">
                  <c:v>2.9669470345610332E-2</c:v>
                </c:pt>
                <c:pt idx="20">
                  <c:v>2.9674959229686434E-2</c:v>
                </c:pt>
                <c:pt idx="21">
                  <c:v>2.9674959229686434E-2</c:v>
                </c:pt>
                <c:pt idx="22">
                  <c:v>2.9674959229686434E-2</c:v>
                </c:pt>
                <c:pt idx="23">
                  <c:v>2.9716125860257205E-2</c:v>
                </c:pt>
                <c:pt idx="24">
                  <c:v>2.9716125860257205E-2</c:v>
                </c:pt>
                <c:pt idx="25">
                  <c:v>3.1403957713658795E-2</c:v>
                </c:pt>
                <c:pt idx="26">
                  <c:v>3.1403957713658795E-2</c:v>
                </c:pt>
                <c:pt idx="27">
                  <c:v>3.1408760487225379E-2</c:v>
                </c:pt>
                <c:pt idx="28">
                  <c:v>3.1408760487225379E-2</c:v>
                </c:pt>
                <c:pt idx="29">
                  <c:v>3.1408760487225379E-2</c:v>
                </c:pt>
                <c:pt idx="30">
                  <c:v>3.1414249371301481E-2</c:v>
                </c:pt>
                <c:pt idx="31">
                  <c:v>3.1414249371301481E-2</c:v>
                </c:pt>
                <c:pt idx="32">
                  <c:v>3.1414249371301481E-2</c:v>
                </c:pt>
                <c:pt idx="33">
                  <c:v>3.1795726814590627E-2</c:v>
                </c:pt>
                <c:pt idx="34">
                  <c:v>3.1796412925100145E-2</c:v>
                </c:pt>
                <c:pt idx="35">
                  <c:v>3.2862628656883094E-2</c:v>
                </c:pt>
                <c:pt idx="36">
                  <c:v>3.288321197216848E-2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CB-4D30-AB36-880F639EDC8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CB-4D30-AB36-880F639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138704"/>
        <c:axId val="1"/>
      </c:scatterChart>
      <c:valAx>
        <c:axId val="53913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3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4-4E48-AF96-E9A49BEBC35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-1.6714999888790771E-2</c:v>
                </c:pt>
                <c:pt idx="2">
                  <c:v>-1.2319999885221478E-2</c:v>
                </c:pt>
                <c:pt idx="3">
                  <c:v>-1.2064999893482309E-2</c:v>
                </c:pt>
                <c:pt idx="14">
                  <c:v>7.5200001083430834E-3</c:v>
                </c:pt>
                <c:pt idx="18">
                  <c:v>-4.9759999892557971E-2</c:v>
                </c:pt>
                <c:pt idx="21">
                  <c:v>2.1455000111018308E-2</c:v>
                </c:pt>
                <c:pt idx="22">
                  <c:v>2.1455000111018308E-2</c:v>
                </c:pt>
                <c:pt idx="23">
                  <c:v>6.7175000112911221E-2</c:v>
                </c:pt>
                <c:pt idx="24">
                  <c:v>6.9175000113318674E-2</c:v>
                </c:pt>
                <c:pt idx="25">
                  <c:v>-9.3849999830126762E-3</c:v>
                </c:pt>
                <c:pt idx="26">
                  <c:v>-8.3849998190999031E-3</c:v>
                </c:pt>
                <c:pt idx="27">
                  <c:v>-7.007000006706221E-2</c:v>
                </c:pt>
                <c:pt idx="28">
                  <c:v>-6.8970000073022675E-2</c:v>
                </c:pt>
                <c:pt idx="29">
                  <c:v>-6.7070000040985178E-2</c:v>
                </c:pt>
                <c:pt idx="30">
                  <c:v>1.6450003240606748E-3</c:v>
                </c:pt>
                <c:pt idx="31">
                  <c:v>1.6450003240606748E-3</c:v>
                </c:pt>
                <c:pt idx="32">
                  <c:v>3.0450002741417848E-3</c:v>
                </c:pt>
                <c:pt idx="33">
                  <c:v>6.0934999986784533E-2</c:v>
                </c:pt>
                <c:pt idx="34">
                  <c:v>5.268000020441832E-2</c:v>
                </c:pt>
                <c:pt idx="35">
                  <c:v>-6.7374999809544533E-2</c:v>
                </c:pt>
                <c:pt idx="36">
                  <c:v>-4.1714999722898938E-2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4-4E48-AF96-E9A49BEBC35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64-4E48-AF96-E9A49BEBC35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3.9450001058867201E-3</c:v>
                </c:pt>
                <c:pt idx="5">
                  <c:v>2.4700001085875556E-3</c:v>
                </c:pt>
                <c:pt idx="6">
                  <c:v>-5.2764999891223852E-2</c:v>
                </c:pt>
                <c:pt idx="7">
                  <c:v>-5.2564999889000319E-2</c:v>
                </c:pt>
                <c:pt idx="8">
                  <c:v>-5.1364999890211038E-2</c:v>
                </c:pt>
                <c:pt idx="9">
                  <c:v>-5.0864999888290185E-2</c:v>
                </c:pt>
                <c:pt idx="10">
                  <c:v>-1.9634999895060901E-2</c:v>
                </c:pt>
                <c:pt idx="11">
                  <c:v>-1.9634999895060901E-2</c:v>
                </c:pt>
                <c:pt idx="12">
                  <c:v>-1.8934999890916515E-2</c:v>
                </c:pt>
                <c:pt idx="13">
                  <c:v>7.1200001038960181E-3</c:v>
                </c:pt>
                <c:pt idx="15">
                  <c:v>9.9200001059216447E-3</c:v>
                </c:pt>
                <c:pt idx="16">
                  <c:v>1.0820000105013605E-2</c:v>
                </c:pt>
                <c:pt idx="17">
                  <c:v>-5.0359999891952612E-2</c:v>
                </c:pt>
                <c:pt idx="19">
                  <c:v>-4.8859999893466011E-2</c:v>
                </c:pt>
                <c:pt idx="20">
                  <c:v>2.0455000107176602E-2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64-4E48-AF96-E9A49BEBC35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64-4E48-AF96-E9A49BEBC35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64-4E48-AF96-E9A49BEBC35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64-4E48-AF96-E9A49BEBC35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2.4220134313701989E-3</c:v>
                </c:pt>
                <c:pt idx="1">
                  <c:v>-5.448745440606733E-3</c:v>
                </c:pt>
                <c:pt idx="2">
                  <c:v>-5.6244572410576975E-3</c:v>
                </c:pt>
                <c:pt idx="3">
                  <c:v>-5.6241599283665782E-3</c:v>
                </c:pt>
                <c:pt idx="4">
                  <c:v>-6.2479219543329443E-3</c:v>
                </c:pt>
                <c:pt idx="5">
                  <c:v>-6.36833359423589E-3</c:v>
                </c:pt>
                <c:pt idx="6">
                  <c:v>-1.2474244331734104E-2</c:v>
                </c:pt>
                <c:pt idx="7">
                  <c:v>-1.2474244331734104E-2</c:v>
                </c:pt>
                <c:pt idx="8">
                  <c:v>-1.2474244331734104E-2</c:v>
                </c:pt>
                <c:pt idx="9">
                  <c:v>-1.2474244331734104E-2</c:v>
                </c:pt>
                <c:pt idx="10">
                  <c:v>-1.2412997917363718E-2</c:v>
                </c:pt>
                <c:pt idx="11">
                  <c:v>-1.2412997917363718E-2</c:v>
                </c:pt>
                <c:pt idx="12">
                  <c:v>-1.2412997917363718E-2</c:v>
                </c:pt>
                <c:pt idx="13">
                  <c:v>-1.2472163142896276E-2</c:v>
                </c:pt>
                <c:pt idx="14">
                  <c:v>-1.2472163142896276E-2</c:v>
                </c:pt>
                <c:pt idx="15">
                  <c:v>-1.2472163142896276E-2</c:v>
                </c:pt>
                <c:pt idx="16">
                  <c:v>-1.2472163142896276E-2</c:v>
                </c:pt>
                <c:pt idx="17">
                  <c:v>-1.2548275191822581E-2</c:v>
                </c:pt>
                <c:pt idx="18">
                  <c:v>-1.2548275191822581E-2</c:v>
                </c:pt>
                <c:pt idx="19">
                  <c:v>-1.2548275191822581E-2</c:v>
                </c:pt>
                <c:pt idx="20">
                  <c:v>-1.255035638066041E-2</c:v>
                </c:pt>
                <c:pt idx="21">
                  <c:v>-1.255035638066041E-2</c:v>
                </c:pt>
                <c:pt idx="22">
                  <c:v>-1.255035638066041E-2</c:v>
                </c:pt>
                <c:pt idx="23">
                  <c:v>-1.256700589136304E-2</c:v>
                </c:pt>
                <c:pt idx="24">
                  <c:v>-1.256700589136304E-2</c:v>
                </c:pt>
                <c:pt idx="25">
                  <c:v>-1.3254392833228738E-2</c:v>
                </c:pt>
                <c:pt idx="26">
                  <c:v>-1.3254392833228738E-2</c:v>
                </c:pt>
                <c:pt idx="27">
                  <c:v>-1.3256474022066566E-2</c:v>
                </c:pt>
                <c:pt idx="28">
                  <c:v>-1.3256474022066566E-2</c:v>
                </c:pt>
                <c:pt idx="29">
                  <c:v>-1.3256474022066566E-2</c:v>
                </c:pt>
                <c:pt idx="30">
                  <c:v>-1.3258555210904398E-2</c:v>
                </c:pt>
                <c:pt idx="31">
                  <c:v>-1.3258555210904398E-2</c:v>
                </c:pt>
                <c:pt idx="32">
                  <c:v>-1.3258555210904398E-2</c:v>
                </c:pt>
                <c:pt idx="33">
                  <c:v>-1.3413752435668192E-2</c:v>
                </c:pt>
                <c:pt idx="34">
                  <c:v>-1.3414049748359311E-2</c:v>
                </c:pt>
                <c:pt idx="35">
                  <c:v>-1.3848423590083267E-2</c:v>
                </c:pt>
                <c:pt idx="36">
                  <c:v>-1.3856748345434581E-2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64-4E48-AF96-E9A49BEBC35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64-4E48-AF96-E9A49BEB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094640"/>
        <c:axId val="1"/>
      </c:scatterChart>
      <c:valAx>
        <c:axId val="86009464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09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5507-0705 - O-C Diagr.</a:t>
            </a:r>
          </a:p>
        </c:rich>
      </c:tx>
      <c:layout>
        <c:manualLayout>
          <c:xMode val="edge"/>
          <c:yMode val="edge"/>
          <c:x val="0.3408413137546995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CD-456B-9F54-95626B41D2E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-1.6714999888790771E-2</c:v>
                </c:pt>
                <c:pt idx="2">
                  <c:v>-1.2319999885221478E-2</c:v>
                </c:pt>
                <c:pt idx="3">
                  <c:v>-1.2064999893482309E-2</c:v>
                </c:pt>
                <c:pt idx="14">
                  <c:v>7.5200001083430834E-3</c:v>
                </c:pt>
                <c:pt idx="18">
                  <c:v>-4.9759999892557971E-2</c:v>
                </c:pt>
                <c:pt idx="21">
                  <c:v>2.1455000111018308E-2</c:v>
                </c:pt>
                <c:pt idx="22">
                  <c:v>2.1455000111018308E-2</c:v>
                </c:pt>
                <c:pt idx="23">
                  <c:v>6.7175000112911221E-2</c:v>
                </c:pt>
                <c:pt idx="24">
                  <c:v>6.9175000113318674E-2</c:v>
                </c:pt>
                <c:pt idx="25">
                  <c:v>-9.3849999830126762E-3</c:v>
                </c:pt>
                <c:pt idx="26">
                  <c:v>-8.3849998190999031E-3</c:v>
                </c:pt>
                <c:pt idx="27">
                  <c:v>-7.007000006706221E-2</c:v>
                </c:pt>
                <c:pt idx="28">
                  <c:v>-6.8970000073022675E-2</c:v>
                </c:pt>
                <c:pt idx="29">
                  <c:v>-6.7070000040985178E-2</c:v>
                </c:pt>
                <c:pt idx="30">
                  <c:v>1.6450003240606748E-3</c:v>
                </c:pt>
                <c:pt idx="31">
                  <c:v>1.6450003240606748E-3</c:v>
                </c:pt>
                <c:pt idx="32">
                  <c:v>3.0450002741417848E-3</c:v>
                </c:pt>
                <c:pt idx="33">
                  <c:v>6.0934999986784533E-2</c:v>
                </c:pt>
                <c:pt idx="34">
                  <c:v>5.268000020441832E-2</c:v>
                </c:pt>
                <c:pt idx="35">
                  <c:v>-6.7374999809544533E-2</c:v>
                </c:pt>
                <c:pt idx="36">
                  <c:v>-4.1714999722898938E-2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CD-456B-9F54-95626B41D2E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CD-456B-9F54-95626B41D2E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3.9450001058867201E-3</c:v>
                </c:pt>
                <c:pt idx="5">
                  <c:v>2.4700001085875556E-3</c:v>
                </c:pt>
                <c:pt idx="6">
                  <c:v>-5.2764999891223852E-2</c:v>
                </c:pt>
                <c:pt idx="7">
                  <c:v>-5.2564999889000319E-2</c:v>
                </c:pt>
                <c:pt idx="8">
                  <c:v>-5.1364999890211038E-2</c:v>
                </c:pt>
                <c:pt idx="9">
                  <c:v>-5.0864999888290185E-2</c:v>
                </c:pt>
                <c:pt idx="10">
                  <c:v>-1.9634999895060901E-2</c:v>
                </c:pt>
                <c:pt idx="11">
                  <c:v>-1.9634999895060901E-2</c:v>
                </c:pt>
                <c:pt idx="12">
                  <c:v>-1.8934999890916515E-2</c:v>
                </c:pt>
                <c:pt idx="13">
                  <c:v>7.1200001038960181E-3</c:v>
                </c:pt>
                <c:pt idx="15">
                  <c:v>9.9200001059216447E-3</c:v>
                </c:pt>
                <c:pt idx="16">
                  <c:v>1.0820000105013605E-2</c:v>
                </c:pt>
                <c:pt idx="17">
                  <c:v>-5.0359999891952612E-2</c:v>
                </c:pt>
                <c:pt idx="19">
                  <c:v>-4.8859999893466011E-2</c:v>
                </c:pt>
                <c:pt idx="20">
                  <c:v>2.0455000107176602E-2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CD-456B-9F54-95626B41D2E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CD-456B-9F54-95626B41D2E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CD-456B-9F54-95626B41D2E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CD-456B-9F54-95626B41D2E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2.4220134313701989E-3</c:v>
                </c:pt>
                <c:pt idx="1">
                  <c:v>-5.448745440606733E-3</c:v>
                </c:pt>
                <c:pt idx="2">
                  <c:v>-5.6244572410576975E-3</c:v>
                </c:pt>
                <c:pt idx="3">
                  <c:v>-5.6241599283665782E-3</c:v>
                </c:pt>
                <c:pt idx="4">
                  <c:v>-6.2479219543329443E-3</c:v>
                </c:pt>
                <c:pt idx="5">
                  <c:v>-6.36833359423589E-3</c:v>
                </c:pt>
                <c:pt idx="6">
                  <c:v>-1.2474244331734104E-2</c:v>
                </c:pt>
                <c:pt idx="7">
                  <c:v>-1.2474244331734104E-2</c:v>
                </c:pt>
                <c:pt idx="8">
                  <c:v>-1.2474244331734104E-2</c:v>
                </c:pt>
                <c:pt idx="9">
                  <c:v>-1.2474244331734104E-2</c:v>
                </c:pt>
                <c:pt idx="10">
                  <c:v>-1.2412997917363718E-2</c:v>
                </c:pt>
                <c:pt idx="11">
                  <c:v>-1.2412997917363718E-2</c:v>
                </c:pt>
                <c:pt idx="12">
                  <c:v>-1.2412997917363718E-2</c:v>
                </c:pt>
                <c:pt idx="13">
                  <c:v>-1.2472163142896276E-2</c:v>
                </c:pt>
                <c:pt idx="14">
                  <c:v>-1.2472163142896276E-2</c:v>
                </c:pt>
                <c:pt idx="15">
                  <c:v>-1.2472163142896276E-2</c:v>
                </c:pt>
                <c:pt idx="16">
                  <c:v>-1.2472163142896276E-2</c:v>
                </c:pt>
                <c:pt idx="17">
                  <c:v>-1.2548275191822581E-2</c:v>
                </c:pt>
                <c:pt idx="18">
                  <c:v>-1.2548275191822581E-2</c:v>
                </c:pt>
                <c:pt idx="19">
                  <c:v>-1.2548275191822581E-2</c:v>
                </c:pt>
                <c:pt idx="20">
                  <c:v>-1.255035638066041E-2</c:v>
                </c:pt>
                <c:pt idx="21">
                  <c:v>-1.255035638066041E-2</c:v>
                </c:pt>
                <c:pt idx="22">
                  <c:v>-1.255035638066041E-2</c:v>
                </c:pt>
                <c:pt idx="23">
                  <c:v>-1.256700589136304E-2</c:v>
                </c:pt>
                <c:pt idx="24">
                  <c:v>-1.256700589136304E-2</c:v>
                </c:pt>
                <c:pt idx="25">
                  <c:v>-1.3254392833228738E-2</c:v>
                </c:pt>
                <c:pt idx="26">
                  <c:v>-1.3254392833228738E-2</c:v>
                </c:pt>
                <c:pt idx="27">
                  <c:v>-1.3256474022066566E-2</c:v>
                </c:pt>
                <c:pt idx="28">
                  <c:v>-1.3256474022066566E-2</c:v>
                </c:pt>
                <c:pt idx="29">
                  <c:v>-1.3256474022066566E-2</c:v>
                </c:pt>
                <c:pt idx="30">
                  <c:v>-1.3258555210904398E-2</c:v>
                </c:pt>
                <c:pt idx="31">
                  <c:v>-1.3258555210904398E-2</c:v>
                </c:pt>
                <c:pt idx="32">
                  <c:v>-1.3258555210904398E-2</c:v>
                </c:pt>
                <c:pt idx="33">
                  <c:v>-1.3413752435668192E-2</c:v>
                </c:pt>
                <c:pt idx="34">
                  <c:v>-1.3414049748359311E-2</c:v>
                </c:pt>
                <c:pt idx="35">
                  <c:v>-1.3848423590083267E-2</c:v>
                </c:pt>
                <c:pt idx="36">
                  <c:v>-1.3856748345434581E-2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CD-456B-9F54-95626B41D2E3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CD-456B-9F54-95626B4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89792"/>
        <c:axId val="1"/>
      </c:scatterChart>
      <c:valAx>
        <c:axId val="86178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89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E3EF70-089D-38E0-6F75-175215D50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B10BAC8-8DF3-5605-CD1D-A5796BFE6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47625</xdr:colOff>
      <xdr:row>0</xdr:row>
      <xdr:rowOff>9525</xdr:rowOff>
    </xdr:from>
    <xdr:to>
      <xdr:col>28</xdr:col>
      <xdr:colOff>219075</xdr:colOff>
      <xdr:row>19</xdr:row>
      <xdr:rowOff>19050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6A8F7143-D786-829D-DC5B-832A52D2C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59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5" spans="1:7" x14ac:dyDescent="0.2">
      <c r="E5" s="44" t="s">
        <v>64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51870.933999999892</v>
      </c>
      <c r="D7" s="30" t="s">
        <v>47</v>
      </c>
    </row>
    <row r="8" spans="1:7" x14ac:dyDescent="0.2">
      <c r="A8" t="s">
        <v>3</v>
      </c>
      <c r="C8" s="8">
        <v>0.26356299999999999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-7.0985057486732776E-3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1.3722210190256811E-6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59956.616343518515</v>
      </c>
    </row>
    <row r="15" spans="1:7" x14ac:dyDescent="0.2">
      <c r="A15" s="12" t="s">
        <v>17</v>
      </c>
      <c r="B15" s="10"/>
      <c r="C15" s="13">
        <f ca="1">(C7+C11)+(C8+C12)*INT(MAX(F21:F3533))</f>
        <v>59550.138450525759</v>
      </c>
      <c r="D15" s="14" t="s">
        <v>39</v>
      </c>
      <c r="E15" s="15">
        <f ca="1">ROUND(2*(E14-$C$7)/$C$8,0)/2+E13</f>
        <v>30679.5</v>
      </c>
    </row>
    <row r="16" spans="1:7" x14ac:dyDescent="0.2">
      <c r="A16" s="16" t="s">
        <v>4</v>
      </c>
      <c r="B16" s="10"/>
      <c r="C16" s="17">
        <f ca="1">+C8+C12</f>
        <v>0.26356437222101903</v>
      </c>
      <c r="D16" s="14" t="s">
        <v>40</v>
      </c>
      <c r="E16" s="24">
        <f ca="1">ROUND(2*(E14-$C$15)/$C$16,0)/2+E13</f>
        <v>1543</v>
      </c>
    </row>
    <row r="17" spans="1:19" ht="13.5" thickBot="1" x14ac:dyDescent="0.25">
      <c r="A17" s="14" t="s">
        <v>30</v>
      </c>
      <c r="B17" s="10"/>
      <c r="C17" s="10">
        <f>COUNT(C21:C2191)</f>
        <v>37</v>
      </c>
      <c r="D17" s="14" t="s">
        <v>34</v>
      </c>
      <c r="E17" s="18">
        <f ca="1">+$C$15+$C$16*E16-15018.5-$C$9/24</f>
        <v>44938.714110196124</v>
      </c>
    </row>
    <row r="18" spans="1:19" ht="14.25" thickTop="1" thickBot="1" x14ac:dyDescent="0.25">
      <c r="A18" s="16" t="s">
        <v>5</v>
      </c>
      <c r="B18" s="10"/>
      <c r="C18" s="19">
        <f ca="1">+C15</f>
        <v>59550.138450525759</v>
      </c>
      <c r="D18" s="20">
        <f ca="1">+C16</f>
        <v>0.26356437222101903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3.0220999757896746E-3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51870.933999999892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-7.0985057486732776E-3</v>
      </c>
      <c r="Q21" s="2">
        <f t="shared" ref="Q21:Q26" si="4">+C21-15018.5</f>
        <v>36852.433999999892</v>
      </c>
      <c r="S21">
        <f t="shared" ref="S21:S26" ca="1" si="5">+(O21-G21)^2</f>
        <v>5.0388783863947573E-5</v>
      </c>
    </row>
    <row r="22" spans="1:19" x14ac:dyDescent="0.2">
      <c r="A22" s="33" t="s">
        <v>48</v>
      </c>
      <c r="B22" s="34" t="s">
        <v>49</v>
      </c>
      <c r="C22" s="33">
        <v>55583.887900000002</v>
      </c>
      <c r="D22" s="33">
        <v>1E-3</v>
      </c>
      <c r="E22">
        <f t="shared" si="0"/>
        <v>14087.538463290028</v>
      </c>
      <c r="F22">
        <f t="shared" si="1"/>
        <v>14087.5</v>
      </c>
      <c r="G22">
        <f t="shared" si="2"/>
        <v>1.0137500110431574E-2</v>
      </c>
      <c r="I22">
        <f>+G22</f>
        <v>1.0137500110431574E-2</v>
      </c>
      <c r="O22">
        <f t="shared" ca="1" si="3"/>
        <v>1.2232657856851004E-2</v>
      </c>
      <c r="Q22" s="2">
        <f t="shared" si="4"/>
        <v>40565.387900000002</v>
      </c>
      <c r="S22">
        <f t="shared" ca="1" si="5"/>
        <v>4.3896859823813442E-6</v>
      </c>
    </row>
    <row r="23" spans="1:19" x14ac:dyDescent="0.2">
      <c r="A23" s="33" t="s">
        <v>48</v>
      </c>
      <c r="B23" s="34" t="s">
        <v>50</v>
      </c>
      <c r="C23" s="33">
        <v>55666.783000000003</v>
      </c>
      <c r="D23" s="33">
        <v>2.3E-3</v>
      </c>
      <c r="E23">
        <f t="shared" si="0"/>
        <v>14402.055675493568</v>
      </c>
      <c r="F23">
        <f t="shared" si="1"/>
        <v>14402</v>
      </c>
      <c r="G23">
        <f t="shared" si="2"/>
        <v>1.4674000114609953E-2</v>
      </c>
      <c r="I23">
        <f>+G23</f>
        <v>1.4674000114609953E-2</v>
      </c>
      <c r="O23">
        <f t="shared" ca="1" si="3"/>
        <v>1.2664221367334583E-2</v>
      </c>
      <c r="Q23" s="2">
        <f t="shared" si="4"/>
        <v>40648.283000000003</v>
      </c>
      <c r="S23">
        <f t="shared" ca="1" si="5"/>
        <v>4.0392106129997566E-6</v>
      </c>
    </row>
    <row r="24" spans="1:19" x14ac:dyDescent="0.2">
      <c r="A24" s="33" t="s">
        <v>48</v>
      </c>
      <c r="B24" s="34" t="s">
        <v>49</v>
      </c>
      <c r="C24" s="33">
        <v>55666.642999999996</v>
      </c>
      <c r="D24" s="33">
        <v>3.0000000000000001E-3</v>
      </c>
      <c r="E24">
        <f t="shared" si="0"/>
        <v>14401.524493195571</v>
      </c>
      <c r="F24">
        <f t="shared" si="1"/>
        <v>14401.5</v>
      </c>
      <c r="G24">
        <f t="shared" si="2"/>
        <v>6.4555001008557156E-3</v>
      </c>
      <c r="I24">
        <f>+G24</f>
        <v>6.4555001008557156E-3</v>
      </c>
      <c r="O24">
        <f t="shared" ca="1" si="3"/>
        <v>1.2663535256825068E-2</v>
      </c>
      <c r="Q24" s="2">
        <f t="shared" si="4"/>
        <v>40648.142999999996</v>
      </c>
      <c r="S24">
        <f t="shared" ca="1" si="5"/>
        <v>3.8539700497751423E-5</v>
      </c>
    </row>
    <row r="25" spans="1:19" x14ac:dyDescent="0.2">
      <c r="A25" s="35" t="s">
        <v>51</v>
      </c>
      <c r="B25" s="36" t="s">
        <v>50</v>
      </c>
      <c r="C25" s="35">
        <v>55960.913999999997</v>
      </c>
      <c r="D25" s="35">
        <v>2.0000000000000001E-4</v>
      </c>
      <c r="E25">
        <f t="shared" si="0"/>
        <v>15518.035536096133</v>
      </c>
      <c r="F25">
        <f t="shared" si="1"/>
        <v>15518</v>
      </c>
      <c r="G25">
        <f t="shared" si="2"/>
        <v>9.3660001075477339E-3</v>
      </c>
      <c r="I25">
        <f>+G25</f>
        <v>9.3660001075477339E-3</v>
      </c>
      <c r="O25">
        <f t="shared" ca="1" si="3"/>
        <v>1.419562002456724E-2</v>
      </c>
      <c r="Q25" s="2">
        <f t="shared" si="4"/>
        <v>40942.413999999997</v>
      </c>
      <c r="S25">
        <f t="shared" ca="1" si="5"/>
        <v>2.3325228542871498E-5</v>
      </c>
    </row>
    <row r="26" spans="1:19" x14ac:dyDescent="0.2">
      <c r="A26" s="35" t="s">
        <v>51</v>
      </c>
      <c r="B26" s="36" t="s">
        <v>49</v>
      </c>
      <c r="C26" s="35">
        <v>56017.715799999998</v>
      </c>
      <c r="D26" s="35">
        <v>6.9999999999999999E-4</v>
      </c>
      <c r="E26">
        <f t="shared" si="0"/>
        <v>15733.550612188003</v>
      </c>
      <c r="F26">
        <f t="shared" si="1"/>
        <v>15733.5</v>
      </c>
      <c r="G26">
        <f t="shared" si="2"/>
        <v>1.333950011030538E-2</v>
      </c>
      <c r="I26">
        <f>+G26</f>
        <v>1.333950011030538E-2</v>
      </c>
      <c r="O26">
        <f t="shared" ca="1" si="3"/>
        <v>1.4491333654167275E-2</v>
      </c>
      <c r="Q26" s="2">
        <f t="shared" si="4"/>
        <v>40999.215799999998</v>
      </c>
      <c r="S26">
        <f t="shared" ca="1" si="5"/>
        <v>1.3267205127654508E-6</v>
      </c>
    </row>
    <row r="27" spans="1:19" x14ac:dyDescent="0.2">
      <c r="A27" s="41" t="s">
        <v>54</v>
      </c>
      <c r="B27" s="42" t="s">
        <v>50</v>
      </c>
      <c r="C27" s="43">
        <v>58898.077499999999</v>
      </c>
      <c r="D27" s="43" t="s">
        <v>55</v>
      </c>
      <c r="E27">
        <f t="shared" ref="E27:E45" si="6">+(C27-C$7)/C$8</f>
        <v>26662.10166070392</v>
      </c>
      <c r="F27">
        <f t="shared" ref="F27:F45" si="7">ROUND(2*E27,0)/2</f>
        <v>26662</v>
      </c>
      <c r="G27">
        <f t="shared" ref="G27:G45" si="8">+C27-(C$7+F27*C$8)</f>
        <v>2.6794000106747262E-2</v>
      </c>
      <c r="I27">
        <f t="shared" ref="I27:I45" si="9">+G27</f>
        <v>2.6794000106747262E-2</v>
      </c>
      <c r="O27">
        <f t="shared" ref="O27:O45" ca="1" si="10">+C$11+C$12*$F27</f>
        <v>2.9487651060589429E-2</v>
      </c>
      <c r="Q27" s="2">
        <f t="shared" ref="Q27:Q45" si="11">+C27-15018.5</f>
        <v>43879.577499999999</v>
      </c>
      <c r="S27">
        <f t="shared" ref="S27:S45" ca="1" si="12">+(O27-G27)^2</f>
        <v>7.2557554611348173E-6</v>
      </c>
    </row>
    <row r="28" spans="1:19" x14ac:dyDescent="0.2">
      <c r="A28" s="41" t="s">
        <v>54</v>
      </c>
      <c r="B28" s="42" t="s">
        <v>50</v>
      </c>
      <c r="C28" s="43">
        <v>58898.077700000002</v>
      </c>
      <c r="D28" s="43" t="s">
        <v>56</v>
      </c>
      <c r="E28">
        <f t="shared" si="6"/>
        <v>26662.102419535786</v>
      </c>
      <c r="F28">
        <f t="shared" si="7"/>
        <v>26662</v>
      </c>
      <c r="G28">
        <f t="shared" si="8"/>
        <v>2.6994000108970795E-2</v>
      </c>
      <c r="I28">
        <f t="shared" si="9"/>
        <v>2.6994000108970795E-2</v>
      </c>
      <c r="O28">
        <f t="shared" ca="1" si="10"/>
        <v>2.9487651060589429E-2</v>
      </c>
      <c r="Q28" s="2">
        <f t="shared" si="11"/>
        <v>43879.577700000002</v>
      </c>
      <c r="S28">
        <f t="shared" ca="1" si="12"/>
        <v>6.2182950685085219E-6</v>
      </c>
    </row>
    <row r="29" spans="1:19" x14ac:dyDescent="0.2">
      <c r="A29" s="41" t="s">
        <v>54</v>
      </c>
      <c r="B29" s="42" t="s">
        <v>50</v>
      </c>
      <c r="C29" s="43">
        <v>58898.0789</v>
      </c>
      <c r="D29" s="43" t="s">
        <v>57</v>
      </c>
      <c r="E29">
        <f t="shared" si="6"/>
        <v>26662.106972526904</v>
      </c>
      <c r="F29">
        <f t="shared" si="7"/>
        <v>26662</v>
      </c>
      <c r="G29">
        <f t="shared" si="8"/>
        <v>2.8194000107760075E-2</v>
      </c>
      <c r="I29">
        <f t="shared" si="9"/>
        <v>2.8194000107760075E-2</v>
      </c>
      <c r="O29">
        <f t="shared" ca="1" si="10"/>
        <v>2.9487651060589429E-2</v>
      </c>
      <c r="Q29" s="2">
        <f t="shared" si="11"/>
        <v>43879.5789</v>
      </c>
      <c r="S29">
        <f t="shared" ca="1" si="12"/>
        <v>1.6735327877562954E-6</v>
      </c>
    </row>
    <row r="30" spans="1:19" x14ac:dyDescent="0.2">
      <c r="A30" s="41" t="s">
        <v>54</v>
      </c>
      <c r="B30" s="42" t="s">
        <v>50</v>
      </c>
      <c r="C30" s="43">
        <v>58898.079400000002</v>
      </c>
      <c r="D30" s="43" t="s">
        <v>58</v>
      </c>
      <c r="E30">
        <f t="shared" si="6"/>
        <v>26662.108869606549</v>
      </c>
      <c r="F30">
        <f t="shared" si="7"/>
        <v>26662</v>
      </c>
      <c r="G30">
        <f t="shared" si="8"/>
        <v>2.8694000109680928E-2</v>
      </c>
      <c r="I30">
        <f t="shared" si="9"/>
        <v>2.8694000109680928E-2</v>
      </c>
      <c r="O30">
        <f t="shared" ca="1" si="10"/>
        <v>2.9487651060589429E-2</v>
      </c>
      <c r="Q30" s="2">
        <f t="shared" si="11"/>
        <v>43879.579400000002</v>
      </c>
      <c r="S30">
        <f t="shared" ca="1" si="12"/>
        <v>6.2988183187796812E-7</v>
      </c>
    </row>
    <row r="31" spans="1:19" x14ac:dyDescent="0.2">
      <c r="A31" s="41" t="s">
        <v>54</v>
      </c>
      <c r="B31" s="42" t="s">
        <v>49</v>
      </c>
      <c r="C31" s="43">
        <v>58869.218099999998</v>
      </c>
      <c r="D31" s="43" t="s">
        <v>56</v>
      </c>
      <c r="E31">
        <f t="shared" si="6"/>
        <v>26552.604500632133</v>
      </c>
      <c r="F31">
        <f t="shared" si="7"/>
        <v>26552.5</v>
      </c>
      <c r="G31">
        <f t="shared" si="8"/>
        <v>2.7542500109120738E-2</v>
      </c>
      <c r="I31">
        <f t="shared" si="9"/>
        <v>2.7542500109120738E-2</v>
      </c>
      <c r="O31">
        <f t="shared" ca="1" si="10"/>
        <v>2.9337392859006117E-2</v>
      </c>
      <c r="Q31" s="2">
        <f t="shared" si="11"/>
        <v>43850.718099999998</v>
      </c>
      <c r="S31">
        <f t="shared" ca="1" si="12"/>
        <v>3.2216399835910969E-6</v>
      </c>
    </row>
    <row r="32" spans="1:19" x14ac:dyDescent="0.2">
      <c r="A32" s="41" t="s">
        <v>54</v>
      </c>
      <c r="B32" s="42" t="s">
        <v>49</v>
      </c>
      <c r="C32" s="43">
        <v>58869.218099999998</v>
      </c>
      <c r="D32" s="43" t="s">
        <v>58</v>
      </c>
      <c r="E32">
        <f t="shared" si="6"/>
        <v>26552.604500632133</v>
      </c>
      <c r="F32">
        <f t="shared" si="7"/>
        <v>26552.5</v>
      </c>
      <c r="G32">
        <f t="shared" si="8"/>
        <v>2.7542500109120738E-2</v>
      </c>
      <c r="I32">
        <f t="shared" si="9"/>
        <v>2.7542500109120738E-2</v>
      </c>
      <c r="O32">
        <f t="shared" ca="1" si="10"/>
        <v>2.9337392859006117E-2</v>
      </c>
      <c r="Q32" s="2">
        <f t="shared" si="11"/>
        <v>43850.718099999998</v>
      </c>
      <c r="S32">
        <f t="shared" ca="1" si="12"/>
        <v>3.2216399835910969E-6</v>
      </c>
    </row>
    <row r="33" spans="1:19" x14ac:dyDescent="0.2">
      <c r="A33" s="41" t="s">
        <v>54</v>
      </c>
      <c r="B33" s="42" t="s">
        <v>49</v>
      </c>
      <c r="C33" s="43">
        <v>58869.218800000002</v>
      </c>
      <c r="D33" s="43" t="s">
        <v>57</v>
      </c>
      <c r="E33">
        <f t="shared" si="6"/>
        <v>26552.607156543636</v>
      </c>
      <c r="F33">
        <f t="shared" si="7"/>
        <v>26552.5</v>
      </c>
      <c r="G33">
        <f t="shared" si="8"/>
        <v>2.8242500113265123E-2</v>
      </c>
      <c r="I33">
        <f t="shared" si="9"/>
        <v>2.8242500113265123E-2</v>
      </c>
      <c r="O33">
        <f t="shared" ca="1" si="10"/>
        <v>2.9337392859006117E-2</v>
      </c>
      <c r="Q33" s="2">
        <f t="shared" si="11"/>
        <v>43850.718800000002</v>
      </c>
      <c r="S33">
        <f t="shared" ca="1" si="12"/>
        <v>1.1987901246762514E-6</v>
      </c>
    </row>
    <row r="34" spans="1:19" x14ac:dyDescent="0.2">
      <c r="A34" s="41" t="s">
        <v>54</v>
      </c>
      <c r="B34" s="42" t="s">
        <v>49</v>
      </c>
      <c r="C34" s="43">
        <v>58897.155599999998</v>
      </c>
      <c r="D34" s="43" t="s">
        <v>55</v>
      </c>
      <c r="E34">
        <f t="shared" si="6"/>
        <v>26658.603825271781</v>
      </c>
      <c r="F34">
        <f t="shared" si="7"/>
        <v>26658.5</v>
      </c>
      <c r="G34">
        <f t="shared" si="8"/>
        <v>2.7364500107069034E-2</v>
      </c>
      <c r="I34">
        <f t="shared" si="9"/>
        <v>2.7364500107069034E-2</v>
      </c>
      <c r="O34">
        <f t="shared" ca="1" si="10"/>
        <v>2.9482848287022839E-2</v>
      </c>
      <c r="Q34" s="2">
        <f t="shared" si="11"/>
        <v>43878.655599999998</v>
      </c>
      <c r="S34">
        <f t="shared" ca="1" si="12"/>
        <v>4.4873990115135954E-6</v>
      </c>
    </row>
    <row r="35" spans="1:19" x14ac:dyDescent="0.2">
      <c r="A35" s="41" t="s">
        <v>54</v>
      </c>
      <c r="B35" s="42" t="s">
        <v>49</v>
      </c>
      <c r="C35" s="43">
        <v>58897.156000000003</v>
      </c>
      <c r="D35" s="43" t="s">
        <v>56</v>
      </c>
      <c r="E35">
        <f t="shared" si="6"/>
        <v>26658.605342935505</v>
      </c>
      <c r="F35">
        <f t="shared" si="7"/>
        <v>26658.5</v>
      </c>
      <c r="G35">
        <f t="shared" si="8"/>
        <v>2.7764500111516099E-2</v>
      </c>
      <c r="I35">
        <f t="shared" si="9"/>
        <v>2.7764500111516099E-2</v>
      </c>
      <c r="O35">
        <f t="shared" ca="1" si="10"/>
        <v>2.9482848287022839E-2</v>
      </c>
      <c r="Q35" s="2">
        <f t="shared" si="11"/>
        <v>43878.656000000003</v>
      </c>
      <c r="S35">
        <f t="shared" ca="1" si="12"/>
        <v>2.952720452267339E-6</v>
      </c>
    </row>
    <row r="36" spans="1:19" x14ac:dyDescent="0.2">
      <c r="A36" s="41" t="s">
        <v>54</v>
      </c>
      <c r="B36" s="42" t="s">
        <v>49</v>
      </c>
      <c r="C36" s="43">
        <v>58897.1584</v>
      </c>
      <c r="D36" s="43" t="s">
        <v>58</v>
      </c>
      <c r="E36">
        <f t="shared" si="6"/>
        <v>26658.61444891775</v>
      </c>
      <c r="F36">
        <f t="shared" si="7"/>
        <v>26658.5</v>
      </c>
      <c r="G36">
        <f t="shared" si="8"/>
        <v>3.0164500109094661E-2</v>
      </c>
      <c r="I36">
        <f t="shared" si="9"/>
        <v>3.0164500109094661E-2</v>
      </c>
      <c r="O36">
        <f t="shared" ca="1" si="10"/>
        <v>2.9482848287022839E-2</v>
      </c>
      <c r="Q36" s="2">
        <f t="shared" si="11"/>
        <v>43878.6584</v>
      </c>
      <c r="S36">
        <f t="shared" ca="1" si="12"/>
        <v>4.6464920653383516E-7</v>
      </c>
    </row>
    <row r="37" spans="1:19" x14ac:dyDescent="0.2">
      <c r="A37" s="41" t="s">
        <v>54</v>
      </c>
      <c r="B37" s="42" t="s">
        <v>49</v>
      </c>
      <c r="C37" s="43">
        <v>58897.159299999999</v>
      </c>
      <c r="D37" s="43" t="s">
        <v>57</v>
      </c>
      <c r="E37">
        <f t="shared" si="6"/>
        <v>26658.617863661089</v>
      </c>
      <c r="F37">
        <f t="shared" si="7"/>
        <v>26658.5</v>
      </c>
      <c r="G37">
        <f t="shared" si="8"/>
        <v>3.1064500108186621E-2</v>
      </c>
      <c r="I37">
        <f t="shared" si="9"/>
        <v>3.1064500108186621E-2</v>
      </c>
      <c r="O37">
        <f t="shared" ca="1" si="10"/>
        <v>2.9482848287022839E-2</v>
      </c>
      <c r="Q37" s="2">
        <f t="shared" si="11"/>
        <v>43878.659299999999</v>
      </c>
      <c r="S37">
        <f t="shared" ca="1" si="12"/>
        <v>2.5016224833907103E-6</v>
      </c>
    </row>
    <row r="38" spans="1:19" x14ac:dyDescent="0.2">
      <c r="A38" s="41" t="s">
        <v>54</v>
      </c>
      <c r="B38" s="42" t="s">
        <v>49</v>
      </c>
      <c r="C38" s="43">
        <v>58933.003400000001</v>
      </c>
      <c r="D38" s="43" t="s">
        <v>58</v>
      </c>
      <c r="E38">
        <f t="shared" si="6"/>
        <v>26794.616087994556</v>
      </c>
      <c r="F38">
        <f t="shared" si="7"/>
        <v>26794.5</v>
      </c>
      <c r="G38">
        <f t="shared" si="8"/>
        <v>3.0596500109822955E-2</v>
      </c>
      <c r="I38">
        <f t="shared" si="9"/>
        <v>3.0596500109822955E-2</v>
      </c>
      <c r="O38">
        <f t="shared" ca="1" si="10"/>
        <v>2.9669470345610332E-2</v>
      </c>
      <c r="Q38" s="2">
        <f t="shared" si="11"/>
        <v>43914.503400000001</v>
      </c>
      <c r="S38">
        <f t="shared" ca="1" si="12"/>
        <v>8.5938418373611154E-7</v>
      </c>
    </row>
    <row r="39" spans="1:19" x14ac:dyDescent="0.2">
      <c r="A39" s="41" t="s">
        <v>54</v>
      </c>
      <c r="B39" s="42" t="s">
        <v>49</v>
      </c>
      <c r="C39" s="43">
        <v>58933.004000000001</v>
      </c>
      <c r="D39" s="43" t="s">
        <v>56</v>
      </c>
      <c r="E39">
        <f t="shared" si="6"/>
        <v>26794.618364490118</v>
      </c>
      <c r="F39">
        <f t="shared" si="7"/>
        <v>26794.5</v>
      </c>
      <c r="G39">
        <f t="shared" si="8"/>
        <v>3.1196500109217595E-2</v>
      </c>
      <c r="I39">
        <f t="shared" si="9"/>
        <v>3.1196500109217595E-2</v>
      </c>
      <c r="O39">
        <f t="shared" ca="1" si="10"/>
        <v>2.9669470345610332E-2</v>
      </c>
      <c r="Q39" s="2">
        <f t="shared" si="11"/>
        <v>43914.504000000001</v>
      </c>
      <c r="S39">
        <f t="shared" ca="1" si="12"/>
        <v>2.3318198989424548E-6</v>
      </c>
    </row>
    <row r="40" spans="1:19" x14ac:dyDescent="0.2">
      <c r="A40" s="41" t="s">
        <v>54</v>
      </c>
      <c r="B40" s="42" t="s">
        <v>49</v>
      </c>
      <c r="C40" s="43">
        <v>58933.0049</v>
      </c>
      <c r="D40" s="43" t="s">
        <v>57</v>
      </c>
      <c r="E40">
        <f t="shared" si="6"/>
        <v>26794.621779233457</v>
      </c>
      <c r="F40">
        <f t="shared" si="7"/>
        <v>26794.5</v>
      </c>
      <c r="G40">
        <f t="shared" si="8"/>
        <v>3.2096500108309556E-2</v>
      </c>
      <c r="I40">
        <f t="shared" si="9"/>
        <v>3.2096500108309556E-2</v>
      </c>
      <c r="O40">
        <f t="shared" ca="1" si="10"/>
        <v>2.9669470345610332E-2</v>
      </c>
      <c r="Q40" s="2">
        <f t="shared" si="11"/>
        <v>43914.5049</v>
      </c>
      <c r="S40">
        <f t="shared" ca="1" si="12"/>
        <v>5.8904734690278513E-6</v>
      </c>
    </row>
    <row r="41" spans="1:19" x14ac:dyDescent="0.2">
      <c r="A41" s="41" t="s">
        <v>54</v>
      </c>
      <c r="B41" s="42" t="s">
        <v>49</v>
      </c>
      <c r="C41" s="43">
        <v>58934.055999999997</v>
      </c>
      <c r="D41" s="43" t="s">
        <v>56</v>
      </c>
      <c r="E41">
        <f t="shared" si="6"/>
        <v>26798.609820043424</v>
      </c>
      <c r="F41">
        <f t="shared" si="7"/>
        <v>26798.5</v>
      </c>
      <c r="G41">
        <f t="shared" si="8"/>
        <v>2.8944500103534665E-2</v>
      </c>
      <c r="I41">
        <f t="shared" si="9"/>
        <v>2.8944500103534665E-2</v>
      </c>
      <c r="O41">
        <f t="shared" ca="1" si="10"/>
        <v>2.9674959229686434E-2</v>
      </c>
      <c r="Q41" s="2">
        <f t="shared" si="11"/>
        <v>43915.555999999997</v>
      </c>
      <c r="S41">
        <f t="shared" ca="1" si="12"/>
        <v>5.3357053497840576E-7</v>
      </c>
    </row>
    <row r="42" spans="1:19" x14ac:dyDescent="0.2">
      <c r="A42" s="41" t="s">
        <v>54</v>
      </c>
      <c r="B42" s="42" t="s">
        <v>49</v>
      </c>
      <c r="C42" s="43">
        <v>58934.057000000001</v>
      </c>
      <c r="D42" s="43" t="s">
        <v>57</v>
      </c>
      <c r="E42">
        <f t="shared" si="6"/>
        <v>26798.61361420271</v>
      </c>
      <c r="F42">
        <f t="shared" si="7"/>
        <v>26798.5</v>
      </c>
      <c r="G42">
        <f t="shared" si="8"/>
        <v>2.9944500107376371E-2</v>
      </c>
      <c r="I42">
        <f t="shared" si="9"/>
        <v>2.9944500107376371E-2</v>
      </c>
      <c r="O42">
        <f t="shared" ca="1" si="10"/>
        <v>2.9674959229686434E-2</v>
      </c>
      <c r="Q42" s="2">
        <f t="shared" si="11"/>
        <v>43915.557000000001</v>
      </c>
      <c r="S42">
        <f t="shared" ca="1" si="12"/>
        <v>7.2652284745861445E-8</v>
      </c>
    </row>
    <row r="43" spans="1:19" x14ac:dyDescent="0.2">
      <c r="A43" s="41" t="s">
        <v>54</v>
      </c>
      <c r="B43" s="42" t="s">
        <v>49</v>
      </c>
      <c r="C43" s="43">
        <v>58934.057000000001</v>
      </c>
      <c r="D43" s="43" t="s">
        <v>58</v>
      </c>
      <c r="E43">
        <f t="shared" si="6"/>
        <v>26798.61361420271</v>
      </c>
      <c r="F43">
        <f t="shared" si="7"/>
        <v>26798.5</v>
      </c>
      <c r="G43">
        <f t="shared" si="8"/>
        <v>2.9944500107376371E-2</v>
      </c>
      <c r="I43">
        <f t="shared" si="9"/>
        <v>2.9944500107376371E-2</v>
      </c>
      <c r="O43">
        <f t="shared" ca="1" si="10"/>
        <v>2.9674959229686434E-2</v>
      </c>
      <c r="Q43" s="2">
        <f t="shared" si="11"/>
        <v>43915.557000000001</v>
      </c>
      <c r="S43">
        <f t="shared" ca="1" si="12"/>
        <v>7.2652284745861445E-8</v>
      </c>
    </row>
    <row r="44" spans="1:19" x14ac:dyDescent="0.2">
      <c r="A44" s="41" t="s">
        <v>54</v>
      </c>
      <c r="B44" s="42" t="s">
        <v>49</v>
      </c>
      <c r="C44" s="43">
        <v>58941.957000000002</v>
      </c>
      <c r="D44" s="43" t="s">
        <v>57</v>
      </c>
      <c r="E44">
        <f t="shared" si="6"/>
        <v>26828.587472445339</v>
      </c>
      <c r="F44">
        <f t="shared" si="7"/>
        <v>26828.5</v>
      </c>
      <c r="G44">
        <f t="shared" si="8"/>
        <v>2.3054500110447407E-2</v>
      </c>
      <c r="I44">
        <f t="shared" si="9"/>
        <v>2.3054500110447407E-2</v>
      </c>
      <c r="O44">
        <f t="shared" ca="1" si="10"/>
        <v>2.9716125860257205E-2</v>
      </c>
      <c r="Q44" s="2">
        <f t="shared" si="11"/>
        <v>43923.457000000002</v>
      </c>
      <c r="S44">
        <f t="shared" ca="1" si="12"/>
        <v>4.4377257630528963E-5</v>
      </c>
    </row>
    <row r="45" spans="1:19" x14ac:dyDescent="0.2">
      <c r="A45" s="41" t="s">
        <v>54</v>
      </c>
      <c r="B45" s="42" t="s">
        <v>49</v>
      </c>
      <c r="C45" s="43">
        <v>58941.959000000003</v>
      </c>
      <c r="D45" s="43" t="s">
        <v>58</v>
      </c>
      <c r="E45">
        <f t="shared" si="6"/>
        <v>26828.595060763881</v>
      </c>
      <c r="F45">
        <f t="shared" si="7"/>
        <v>26828.5</v>
      </c>
      <c r="G45">
        <f t="shared" si="8"/>
        <v>2.505450011085486E-2</v>
      </c>
      <c r="I45">
        <f t="shared" si="9"/>
        <v>2.505450011085486E-2</v>
      </c>
      <c r="O45">
        <f t="shared" ca="1" si="10"/>
        <v>2.9716125860257205E-2</v>
      </c>
      <c r="Q45" s="2">
        <f t="shared" si="11"/>
        <v>43923.459000000003</v>
      </c>
      <c r="S45">
        <f t="shared" ca="1" si="12"/>
        <v>2.1730754627490972E-5</v>
      </c>
    </row>
    <row r="46" spans="1:19" x14ac:dyDescent="0.2">
      <c r="A46" s="45" t="s">
        <v>65</v>
      </c>
      <c r="B46" s="46" t="s">
        <v>50</v>
      </c>
      <c r="C46" s="47">
        <v>59266.149999999907</v>
      </c>
      <c r="D46" s="45" t="s">
        <v>58</v>
      </c>
      <c r="E46">
        <f t="shared" ref="E46:E57" si="13">+(C46-C$7)/C$8</f>
        <v>28058.627349058916</v>
      </c>
      <c r="F46">
        <f t="shared" ref="F46:F57" si="14">ROUND(2*E46,0)/2</f>
        <v>28058.5</v>
      </c>
      <c r="G46">
        <f t="shared" ref="G46:G57" si="15">+C46-(C$7+F46*C$8)</f>
        <v>3.3564500015927479E-2</v>
      </c>
      <c r="I46">
        <f t="shared" ref="I46:I57" si="16">+G46</f>
        <v>3.3564500015927479E-2</v>
      </c>
      <c r="O46">
        <f t="shared" ref="O46:O57" ca="1" si="17">+C$11+C$12*$F46</f>
        <v>3.1403957713658795E-2</v>
      </c>
      <c r="Q46" s="2">
        <f t="shared" ref="Q46:Q57" si="18">+C46-15018.5</f>
        <v>44247.649999999907</v>
      </c>
      <c r="S46">
        <f t="shared" ref="S46:S57" ca="1" si="19">+(O46-G46)^2</f>
        <v>4.6679430398924642E-6</v>
      </c>
    </row>
    <row r="47" spans="1:19" x14ac:dyDescent="0.2">
      <c r="A47" s="45" t="s">
        <v>65</v>
      </c>
      <c r="B47" s="46" t="s">
        <v>50</v>
      </c>
      <c r="C47" s="47">
        <v>59266.151000000071</v>
      </c>
      <c r="D47" s="45" t="s">
        <v>57</v>
      </c>
      <c r="E47">
        <f t="shared" si="13"/>
        <v>28058.631143218809</v>
      </c>
      <c r="F47">
        <f t="shared" si="14"/>
        <v>28058.5</v>
      </c>
      <c r="G47">
        <f t="shared" si="15"/>
        <v>3.4564500179840252E-2</v>
      </c>
      <c r="I47">
        <f t="shared" si="16"/>
        <v>3.4564500179840252E-2</v>
      </c>
      <c r="O47">
        <f t="shared" ca="1" si="17"/>
        <v>3.1403957713658795E-2</v>
      </c>
      <c r="Q47" s="2">
        <f t="shared" si="18"/>
        <v>44247.651000000071</v>
      </c>
      <c r="S47">
        <f t="shared" ca="1" si="19"/>
        <v>9.9890286805363652E-6</v>
      </c>
    </row>
    <row r="48" spans="1:19" x14ac:dyDescent="0.2">
      <c r="A48" s="45" t="s">
        <v>65</v>
      </c>
      <c r="B48" s="46" t="s">
        <v>50</v>
      </c>
      <c r="C48" s="47">
        <v>59267.071099999826</v>
      </c>
      <c r="D48" s="45" t="s">
        <v>57</v>
      </c>
      <c r="E48">
        <f t="shared" si="13"/>
        <v>28062.12214916333</v>
      </c>
      <c r="F48">
        <f t="shared" si="14"/>
        <v>28062</v>
      </c>
      <c r="G48">
        <f t="shared" si="15"/>
        <v>3.2193999933952E-2</v>
      </c>
      <c r="I48">
        <f t="shared" si="16"/>
        <v>3.2193999933952E-2</v>
      </c>
      <c r="O48">
        <f t="shared" ca="1" si="17"/>
        <v>3.1408760487225379E-2</v>
      </c>
      <c r="Q48" s="2">
        <f t="shared" si="18"/>
        <v>44248.571099999826</v>
      </c>
      <c r="S48">
        <f t="shared" ca="1" si="19"/>
        <v>6.1660098869552992E-7</v>
      </c>
    </row>
    <row r="49" spans="1:19" x14ac:dyDescent="0.2">
      <c r="A49" s="45" t="s">
        <v>65</v>
      </c>
      <c r="B49" s="46" t="s">
        <v>50</v>
      </c>
      <c r="C49" s="47">
        <v>59267.07219999982</v>
      </c>
      <c r="D49" s="45" t="s">
        <v>58</v>
      </c>
      <c r="E49">
        <f t="shared" si="13"/>
        <v>28062.126322738506</v>
      </c>
      <c r="F49">
        <f t="shared" si="14"/>
        <v>28062</v>
      </c>
      <c r="G49">
        <f t="shared" si="15"/>
        <v>3.3293999927991536E-2</v>
      </c>
      <c r="I49">
        <f t="shared" si="16"/>
        <v>3.3293999927991536E-2</v>
      </c>
      <c r="O49">
        <f t="shared" ca="1" si="17"/>
        <v>3.1408760487225379E-2</v>
      </c>
      <c r="Q49" s="2">
        <f t="shared" si="18"/>
        <v>44248.57219999982</v>
      </c>
      <c r="S49">
        <f t="shared" ca="1" si="19"/>
        <v>3.5541277490202908E-6</v>
      </c>
    </row>
    <row r="50" spans="1:19" x14ac:dyDescent="0.2">
      <c r="A50" s="45" t="s">
        <v>65</v>
      </c>
      <c r="B50" s="46" t="s">
        <v>50</v>
      </c>
      <c r="C50" s="47">
        <v>59267.074099999852</v>
      </c>
      <c r="D50" s="45" t="s">
        <v>67</v>
      </c>
      <c r="E50">
        <f t="shared" si="13"/>
        <v>28062.133531641241</v>
      </c>
      <c r="F50">
        <f t="shared" si="14"/>
        <v>28062</v>
      </c>
      <c r="G50">
        <f t="shared" si="15"/>
        <v>3.5193999960029032E-2</v>
      </c>
      <c r="I50">
        <f t="shared" si="16"/>
        <v>3.5193999960029032E-2</v>
      </c>
      <c r="O50">
        <f t="shared" ca="1" si="17"/>
        <v>3.1408760487225379E-2</v>
      </c>
      <c r="Q50" s="2">
        <f t="shared" si="18"/>
        <v>44248.574099999852</v>
      </c>
      <c r="S50">
        <f t="shared" ca="1" si="19"/>
        <v>1.4328037866470878E-5</v>
      </c>
    </row>
    <row r="51" spans="1:19" x14ac:dyDescent="0.2">
      <c r="A51" s="45" t="s">
        <v>65</v>
      </c>
      <c r="B51" s="46" t="s">
        <v>50</v>
      </c>
      <c r="C51" s="47">
        <v>59268.124600000214</v>
      </c>
      <c r="D51" s="45" t="s">
        <v>57</v>
      </c>
      <c r="E51">
        <f t="shared" si="13"/>
        <v>28066.119295957029</v>
      </c>
      <c r="F51">
        <f t="shared" si="14"/>
        <v>28066</v>
      </c>
      <c r="G51">
        <f t="shared" si="15"/>
        <v>3.1442000319657382E-2</v>
      </c>
      <c r="I51">
        <f t="shared" si="16"/>
        <v>3.1442000319657382E-2</v>
      </c>
      <c r="O51">
        <f t="shared" ca="1" si="17"/>
        <v>3.1414249371301481E-2</v>
      </c>
      <c r="Q51" s="2">
        <f t="shared" si="18"/>
        <v>44249.624600000214</v>
      </c>
      <c r="S51">
        <f t="shared" ca="1" si="19"/>
        <v>7.7011513465187056E-10</v>
      </c>
    </row>
    <row r="52" spans="1:19" x14ac:dyDescent="0.2">
      <c r="A52" s="45" t="s">
        <v>65</v>
      </c>
      <c r="B52" s="46" t="s">
        <v>50</v>
      </c>
      <c r="C52" s="47">
        <v>59268.124600000214</v>
      </c>
      <c r="D52" s="45" t="s">
        <v>58</v>
      </c>
      <c r="E52">
        <f t="shared" si="13"/>
        <v>28066.119295957029</v>
      </c>
      <c r="F52">
        <f t="shared" si="14"/>
        <v>28066</v>
      </c>
      <c r="G52">
        <f t="shared" si="15"/>
        <v>3.1442000319657382E-2</v>
      </c>
      <c r="I52">
        <f t="shared" si="16"/>
        <v>3.1442000319657382E-2</v>
      </c>
      <c r="O52">
        <f t="shared" ca="1" si="17"/>
        <v>3.1414249371301481E-2</v>
      </c>
      <c r="Q52" s="2">
        <f t="shared" si="18"/>
        <v>44249.624600000214</v>
      </c>
      <c r="S52">
        <f t="shared" ca="1" si="19"/>
        <v>7.7011513465187056E-10</v>
      </c>
    </row>
    <row r="53" spans="1:19" x14ac:dyDescent="0.2">
      <c r="A53" s="45" t="s">
        <v>65</v>
      </c>
      <c r="B53" s="46" t="s">
        <v>50</v>
      </c>
      <c r="C53" s="47">
        <v>59268.126000000164</v>
      </c>
      <c r="D53" s="45" t="s">
        <v>67</v>
      </c>
      <c r="E53">
        <f t="shared" si="13"/>
        <v>28066.124607779817</v>
      </c>
      <c r="F53">
        <f t="shared" si="14"/>
        <v>28066</v>
      </c>
      <c r="G53">
        <f t="shared" si="15"/>
        <v>3.2842000269738492E-2</v>
      </c>
      <c r="I53">
        <f t="shared" si="16"/>
        <v>3.2842000269738492E-2</v>
      </c>
      <c r="O53">
        <f t="shared" ca="1" si="17"/>
        <v>3.1414249371301481E-2</v>
      </c>
      <c r="Q53" s="2">
        <f t="shared" si="18"/>
        <v>44249.626000000164</v>
      </c>
      <c r="S53">
        <f t="shared" ca="1" si="19"/>
        <v>2.0384726279876912E-6</v>
      </c>
    </row>
    <row r="54" spans="1:19" x14ac:dyDescent="0.2">
      <c r="A54" s="45" t="s">
        <v>66</v>
      </c>
      <c r="B54" s="46" t="s">
        <v>50</v>
      </c>
      <c r="C54" s="47">
        <v>59341.396999999881</v>
      </c>
      <c r="D54" s="45">
        <v>5.0000000000000001E-3</v>
      </c>
      <c r="E54">
        <f t="shared" si="13"/>
        <v>28344.126451740151</v>
      </c>
      <c r="F54">
        <f t="shared" si="14"/>
        <v>28344</v>
      </c>
      <c r="G54">
        <f t="shared" si="15"/>
        <v>3.3327999990433455E-2</v>
      </c>
      <c r="I54">
        <f t="shared" si="16"/>
        <v>3.3327999990433455E-2</v>
      </c>
      <c r="O54">
        <f t="shared" ca="1" si="17"/>
        <v>3.1795726814590627E-2</v>
      </c>
      <c r="Q54" s="2">
        <f t="shared" si="18"/>
        <v>44322.896999999881</v>
      </c>
      <c r="S54">
        <f t="shared" ca="1" si="19"/>
        <v>2.3478610854074633E-6</v>
      </c>
    </row>
    <row r="55" spans="1:19" x14ac:dyDescent="0.2">
      <c r="A55" s="45" t="s">
        <v>66</v>
      </c>
      <c r="B55" s="46" t="s">
        <v>49</v>
      </c>
      <c r="C55" s="47">
        <v>59341.529000000097</v>
      </c>
      <c r="D55" s="45">
        <v>5.0000000000000001E-3</v>
      </c>
      <c r="E55">
        <f t="shared" si="13"/>
        <v>28344.627280764769</v>
      </c>
      <c r="F55">
        <f t="shared" si="14"/>
        <v>28344.5</v>
      </c>
      <c r="G55">
        <f t="shared" si="15"/>
        <v>3.3546500206284691E-2</v>
      </c>
      <c r="I55">
        <f t="shared" si="16"/>
        <v>3.3546500206284691E-2</v>
      </c>
      <c r="O55">
        <f t="shared" ca="1" si="17"/>
        <v>3.1796412925100145E-2</v>
      </c>
      <c r="Q55" s="2">
        <f t="shared" si="18"/>
        <v>44323.029000000097</v>
      </c>
      <c r="S55">
        <f t="shared" ca="1" si="19"/>
        <v>3.0628054917639134E-6</v>
      </c>
    </row>
    <row r="56" spans="1:19" x14ac:dyDescent="0.2">
      <c r="A56" s="45" t="s">
        <v>65</v>
      </c>
      <c r="B56" s="46" t="s">
        <v>50</v>
      </c>
      <c r="C56" s="47">
        <v>59546.321500000078</v>
      </c>
      <c r="D56" s="45" t="s">
        <v>57</v>
      </c>
      <c r="E56">
        <f t="shared" si="13"/>
        <v>29121.64264331559</v>
      </c>
      <c r="F56">
        <f t="shared" si="14"/>
        <v>29121.5</v>
      </c>
      <c r="G56">
        <f t="shared" si="15"/>
        <v>3.7595500187308062E-2</v>
      </c>
      <c r="I56">
        <f t="shared" si="16"/>
        <v>3.7595500187308062E-2</v>
      </c>
      <c r="O56">
        <f t="shared" ca="1" si="17"/>
        <v>3.2862628656883094E-2</v>
      </c>
      <c r="Q56" s="2">
        <f t="shared" si="18"/>
        <v>44527.821500000078</v>
      </c>
      <c r="S56">
        <f t="shared" ca="1" si="19"/>
        <v>2.2400072923507174E-5</v>
      </c>
    </row>
    <row r="57" spans="1:19" x14ac:dyDescent="0.2">
      <c r="A57" s="45" t="s">
        <v>65</v>
      </c>
      <c r="B57" s="46" t="s">
        <v>50</v>
      </c>
      <c r="C57" s="47">
        <v>59550.274300000165</v>
      </c>
      <c r="D57" s="45" t="s">
        <v>58</v>
      </c>
      <c r="E57">
        <f t="shared" si="13"/>
        <v>29136.640196083186</v>
      </c>
      <c r="F57">
        <f t="shared" si="14"/>
        <v>29136.5</v>
      </c>
      <c r="G57">
        <f t="shared" si="15"/>
        <v>3.6950500274542719E-2</v>
      </c>
      <c r="I57">
        <f t="shared" si="16"/>
        <v>3.6950500274542719E-2</v>
      </c>
      <c r="O57">
        <f t="shared" ca="1" si="17"/>
        <v>3.288321197216848E-2</v>
      </c>
      <c r="Q57" s="2">
        <f t="shared" si="18"/>
        <v>44531.774300000165</v>
      </c>
      <c r="S57">
        <f t="shared" ca="1" si="19"/>
        <v>1.654283413463032E-5</v>
      </c>
    </row>
    <row r="58" spans="1:19" x14ac:dyDescent="0.2">
      <c r="C58" s="8"/>
      <c r="D58" s="8"/>
    </row>
    <row r="59" spans="1:19" x14ac:dyDescent="0.2">
      <c r="C59" s="8"/>
      <c r="D59" s="8"/>
    </row>
    <row r="60" spans="1:19" x14ac:dyDescent="0.2">
      <c r="C60" s="8"/>
      <c r="D60" s="8"/>
    </row>
    <row r="61" spans="1:19" x14ac:dyDescent="0.2">
      <c r="C61" s="8"/>
      <c r="D61" s="8"/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45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59</v>
      </c>
      <c r="E1" t="s">
        <v>44</v>
      </c>
    </row>
    <row r="2" spans="1:6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6" ht="13.5" thickBot="1" x14ac:dyDescent="0.25">
      <c r="F3" s="44" t="s">
        <v>64</v>
      </c>
    </row>
    <row r="4" spans="1:6" ht="14.25" thickTop="1" thickBot="1" x14ac:dyDescent="0.25">
      <c r="A4" s="5" t="s">
        <v>0</v>
      </c>
      <c r="C4" s="28" t="s">
        <v>41</v>
      </c>
      <c r="D4" s="29" t="s">
        <v>41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  <c r="C6" t="s">
        <v>53</v>
      </c>
    </row>
    <row r="7" spans="1:6" x14ac:dyDescent="0.2">
      <c r="A7" t="s">
        <v>2</v>
      </c>
      <c r="C7" s="8">
        <v>51870.933999999892</v>
      </c>
      <c r="D7" s="30" t="s">
        <v>47</v>
      </c>
    </row>
    <row r="8" spans="1:6" x14ac:dyDescent="0.2">
      <c r="A8" t="s">
        <v>3</v>
      </c>
      <c r="C8" s="8">
        <v>0.28050999999999998</v>
      </c>
      <c r="D8" s="30" t="s">
        <v>52</v>
      </c>
    </row>
    <row r="9" spans="1:6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2">
        <f ca="1">INTERCEPT(INDIRECT($D$9):G992,INDIRECT($C$9):F992)</f>
        <v>2.4220134313701989E-3</v>
      </c>
      <c r="D11" s="3"/>
      <c r="E11" s="10"/>
    </row>
    <row r="12" spans="1:6" x14ac:dyDescent="0.2">
      <c r="A12" s="10" t="s">
        <v>16</v>
      </c>
      <c r="B12" s="10"/>
      <c r="C12" s="22">
        <f ca="1">SLOPE(INDIRECT($D$9):G992,INDIRECT($C$9):F992)</f>
        <v>-5.946253822367644E-7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59550.161903548855</v>
      </c>
      <c r="E15" s="14" t="s">
        <v>38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0.28050940537461777</v>
      </c>
      <c r="E16" s="14" t="s">
        <v>33</v>
      </c>
      <c r="F16" s="15">
        <f ca="1">NOW()+15018.5+$C$5/24</f>
        <v>59956.616343518515</v>
      </c>
    </row>
    <row r="17" spans="1:19" ht="13.5" thickBot="1" x14ac:dyDescent="0.25">
      <c r="A17" s="14" t="s">
        <v>30</v>
      </c>
      <c r="B17" s="10"/>
      <c r="C17" s="10">
        <f>COUNT(C21:C2191)</f>
        <v>37</v>
      </c>
      <c r="E17" s="14" t="s">
        <v>39</v>
      </c>
      <c r="F17" s="15">
        <f ca="1">ROUND(2*(F16-$C$7)/$C$8,0)/2+F15</f>
        <v>28826</v>
      </c>
    </row>
    <row r="18" spans="1:19" ht="14.25" thickTop="1" thickBot="1" x14ac:dyDescent="0.25">
      <c r="A18" s="16" t="s">
        <v>5</v>
      </c>
      <c r="B18" s="10"/>
      <c r="C18" s="19">
        <f ca="1">+C15</f>
        <v>59550.161903548855</v>
      </c>
      <c r="D18" s="20">
        <f ca="1">+C16</f>
        <v>0.28050940537461777</v>
      </c>
      <c r="E18" s="14" t="s">
        <v>40</v>
      </c>
      <c r="F18" s="24">
        <f ca="1">ROUND(2*(F16-$C$15)/$C$16,0)/2+F15</f>
        <v>1450</v>
      </c>
    </row>
    <row r="19" spans="1:19" ht="13.5" thickTop="1" x14ac:dyDescent="0.2">
      <c r="E19" s="14" t="s">
        <v>34</v>
      </c>
      <c r="F19" s="18">
        <f ca="1">+$C$15+$C$16*F18-15018.5-$C$5/24</f>
        <v>44938.796374675389</v>
      </c>
      <c r="S19">
        <f ca="1">SQRT(SUM(S21:S50)/(COUNT(S21:S50)-1))</f>
        <v>3.7046540262716601E-2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61</v>
      </c>
      <c r="J20" s="7" t="s">
        <v>62</v>
      </c>
      <c r="K20" s="7" t="s">
        <v>63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51870.933999999892</v>
      </c>
      <c r="D21" s="8" t="s">
        <v>13</v>
      </c>
      <c r="E21">
        <f t="shared" ref="E21:E26" si="0">+(C21-C$7)/C$8</f>
        <v>0</v>
      </c>
      <c r="F21">
        <f t="shared" ref="F21:F45" si="1">ROUND(2*E21,0)/2</f>
        <v>0</v>
      </c>
      <c r="O21">
        <f t="shared" ref="O21:O26" ca="1" si="2">+C$11+C$12*$F21</f>
        <v>2.4220134313701989E-3</v>
      </c>
      <c r="Q21" s="2">
        <f t="shared" ref="Q21:Q26" si="3">+C21-15018.5</f>
        <v>36852.433999999892</v>
      </c>
      <c r="R21">
        <f>+C21-(C$7+F21*C$8)</f>
        <v>0</v>
      </c>
    </row>
    <row r="22" spans="1:19" x14ac:dyDescent="0.2">
      <c r="A22" s="37" t="s">
        <v>48</v>
      </c>
      <c r="B22" s="38" t="s">
        <v>49</v>
      </c>
      <c r="C22" s="37">
        <v>55583.887900000002</v>
      </c>
      <c r="D22" s="37">
        <v>1E-3</v>
      </c>
      <c r="E22">
        <f t="shared" si="0"/>
        <v>13236.440412106911</v>
      </c>
      <c r="F22">
        <f t="shared" si="1"/>
        <v>13236.5</v>
      </c>
      <c r="G22">
        <f>+C22-(C$7+F22*C$8)</f>
        <v>-1.6714999888790771E-2</v>
      </c>
      <c r="I22">
        <f>+G22</f>
        <v>-1.6714999888790771E-2</v>
      </c>
      <c r="O22">
        <f t="shared" ca="1" si="2"/>
        <v>-5.448745440606733E-3</v>
      </c>
      <c r="Q22" s="2">
        <f t="shared" si="3"/>
        <v>40565.387900000002</v>
      </c>
      <c r="S22">
        <f ca="1">+(O22-G22)^2</f>
        <v>1.2692848929122662E-4</v>
      </c>
    </row>
    <row r="23" spans="1:19" x14ac:dyDescent="0.2">
      <c r="A23" s="37" t="s">
        <v>48</v>
      </c>
      <c r="B23" s="38" t="s">
        <v>50</v>
      </c>
      <c r="C23" s="37">
        <v>55666.783000000003</v>
      </c>
      <c r="D23" s="37">
        <v>2.3E-3</v>
      </c>
      <c r="E23">
        <f t="shared" si="0"/>
        <v>13531.956079997544</v>
      </c>
      <c r="F23">
        <f t="shared" si="1"/>
        <v>13532</v>
      </c>
      <c r="G23">
        <f>+C23-(C$7+F23*C$8)</f>
        <v>-1.2319999885221478E-2</v>
      </c>
      <c r="I23">
        <f>+G23</f>
        <v>-1.2319999885221478E-2</v>
      </c>
      <c r="O23">
        <f t="shared" ca="1" si="2"/>
        <v>-5.6244572410576975E-3</v>
      </c>
      <c r="Q23" s="2">
        <f t="shared" si="3"/>
        <v>40648.283000000003</v>
      </c>
      <c r="S23">
        <f ca="1">+(O23-G23)^2</f>
        <v>4.4830291299815706E-5</v>
      </c>
    </row>
    <row r="24" spans="1:19" x14ac:dyDescent="0.2">
      <c r="A24" s="37" t="s">
        <v>48</v>
      </c>
      <c r="B24" s="38" t="s">
        <v>49</v>
      </c>
      <c r="C24" s="37">
        <v>55666.642999999996</v>
      </c>
      <c r="D24" s="37">
        <v>3.0000000000000001E-3</v>
      </c>
      <c r="E24">
        <f t="shared" si="0"/>
        <v>13531.456989056021</v>
      </c>
      <c r="F24">
        <f t="shared" si="1"/>
        <v>13531.5</v>
      </c>
      <c r="G24">
        <f>+C24-(C$7+F24*C$8)</f>
        <v>-1.2064999893482309E-2</v>
      </c>
      <c r="I24">
        <f>+G24</f>
        <v>-1.2064999893482309E-2</v>
      </c>
      <c r="O24">
        <f t="shared" ca="1" si="2"/>
        <v>-5.6241599283665782E-3</v>
      </c>
      <c r="Q24" s="2">
        <f t="shared" si="3"/>
        <v>40648.142999999996</v>
      </c>
      <c r="S24">
        <f ca="1">+(O24-G24)^2</f>
        <v>4.1484419456232007E-5</v>
      </c>
    </row>
    <row r="25" spans="1:19" x14ac:dyDescent="0.2">
      <c r="A25" s="39" t="s">
        <v>51</v>
      </c>
      <c r="B25" s="40" t="s">
        <v>50</v>
      </c>
      <c r="C25" s="39">
        <v>55960.913999999997</v>
      </c>
      <c r="D25" s="39">
        <v>2.0000000000000001E-4</v>
      </c>
      <c r="E25">
        <f t="shared" si="0"/>
        <v>14580.51406367012</v>
      </c>
      <c r="F25">
        <f t="shared" si="1"/>
        <v>14580.5</v>
      </c>
      <c r="G25">
        <f>+C25-(C$7+F25*C$8)</f>
        <v>3.9450001058867201E-3</v>
      </c>
      <c r="K25">
        <f t="shared" ref="K25:K34" si="4">+G25</f>
        <v>3.9450001058867201E-3</v>
      </c>
      <c r="O25">
        <f t="shared" ca="1" si="2"/>
        <v>-6.2479219543329443E-3</v>
      </c>
      <c r="Q25" s="2">
        <f t="shared" si="3"/>
        <v>40942.413999999997</v>
      </c>
      <c r="S25">
        <f ca="1">+(O25-G25)^2</f>
        <v>1.0389566012571269E-4</v>
      </c>
    </row>
    <row r="26" spans="1:19" x14ac:dyDescent="0.2">
      <c r="A26" s="39" t="s">
        <v>51</v>
      </c>
      <c r="B26" s="40" t="s">
        <v>49</v>
      </c>
      <c r="C26" s="39">
        <v>56017.715799999998</v>
      </c>
      <c r="D26" s="39">
        <v>6.9999999999999999E-4</v>
      </c>
      <c r="E26">
        <f t="shared" si="0"/>
        <v>14783.008805390562</v>
      </c>
      <c r="F26">
        <f t="shared" si="1"/>
        <v>14783</v>
      </c>
      <c r="G26">
        <f>+C26-(C$7+F26*C$8)</f>
        <v>2.4700001085875556E-3</v>
      </c>
      <c r="K26">
        <f t="shared" si="4"/>
        <v>2.4700001085875556E-3</v>
      </c>
      <c r="O26">
        <f t="shared" ca="1" si="2"/>
        <v>-6.36833359423589E-3</v>
      </c>
      <c r="Q26" s="2">
        <f t="shared" si="3"/>
        <v>40999.215799999998</v>
      </c>
      <c r="S26">
        <f ca="1">+(O26-G26)^2</f>
        <v>7.8116142642464798E-5</v>
      </c>
    </row>
    <row r="27" spans="1:19" x14ac:dyDescent="0.2">
      <c r="A27" s="41" t="s">
        <v>54</v>
      </c>
      <c r="B27" s="42" t="s">
        <v>50</v>
      </c>
      <c r="C27" s="43">
        <v>58898.077499999999</v>
      </c>
      <c r="D27" s="43" t="s">
        <v>55</v>
      </c>
      <c r="E27">
        <f t="shared" ref="E27:E45" si="5">+(C27-C$7)/C$8</f>
        <v>25051.311896189469</v>
      </c>
      <c r="F27">
        <f t="shared" si="1"/>
        <v>25051.5</v>
      </c>
      <c r="G27">
        <f t="shared" ref="G27:G45" si="6">+C27-(C$7+F27*C$8)</f>
        <v>-5.2764999891223852E-2</v>
      </c>
      <c r="K27">
        <f t="shared" si="4"/>
        <v>-5.2764999891223852E-2</v>
      </c>
      <c r="O27">
        <f t="shared" ref="O27:O45" ca="1" si="7">+C$11+C$12*$F27</f>
        <v>-1.2474244331734104E-2</v>
      </c>
      <c r="Q27" s="2">
        <f t="shared" ref="Q27:Q45" si="8">+C27-15018.5</f>
        <v>43879.577499999999</v>
      </c>
      <c r="S27">
        <f t="shared" ref="S27:S45" ca="1" si="9">+(O27-G27)^2</f>
        <v>1.6233449835545536E-3</v>
      </c>
    </row>
    <row r="28" spans="1:19" x14ac:dyDescent="0.2">
      <c r="A28" s="41" t="s">
        <v>54</v>
      </c>
      <c r="B28" s="42" t="s">
        <v>50</v>
      </c>
      <c r="C28" s="43">
        <v>58898.077700000002</v>
      </c>
      <c r="D28" s="43" t="s">
        <v>56</v>
      </c>
      <c r="E28">
        <f t="shared" si="5"/>
        <v>25051.312609176537</v>
      </c>
      <c r="F28">
        <f t="shared" si="1"/>
        <v>25051.5</v>
      </c>
      <c r="G28">
        <f t="shared" si="6"/>
        <v>-5.2564999889000319E-2</v>
      </c>
      <c r="K28">
        <f t="shared" si="4"/>
        <v>-5.2564999889000319E-2</v>
      </c>
      <c r="O28">
        <f t="shared" ca="1" si="7"/>
        <v>-1.2474244331734104E-2</v>
      </c>
      <c r="Q28" s="2">
        <f t="shared" si="8"/>
        <v>43879.577700000002</v>
      </c>
      <c r="S28">
        <f t="shared" ca="1" si="9"/>
        <v>1.6072686811524717E-3</v>
      </c>
    </row>
    <row r="29" spans="1:19" x14ac:dyDescent="0.2">
      <c r="A29" s="41" t="s">
        <v>54</v>
      </c>
      <c r="B29" s="42" t="s">
        <v>50</v>
      </c>
      <c r="C29" s="43">
        <v>58898.0789</v>
      </c>
      <c r="D29" s="43" t="s">
        <v>57</v>
      </c>
      <c r="E29">
        <f t="shared" si="5"/>
        <v>25051.316887098888</v>
      </c>
      <c r="F29">
        <f t="shared" si="1"/>
        <v>25051.5</v>
      </c>
      <c r="G29">
        <f t="shared" si="6"/>
        <v>-5.1364999890211038E-2</v>
      </c>
      <c r="K29">
        <f t="shared" si="4"/>
        <v>-5.1364999890211038E-2</v>
      </c>
      <c r="O29">
        <f t="shared" ca="1" si="7"/>
        <v>-1.2474244331734104E-2</v>
      </c>
      <c r="Q29" s="2">
        <f t="shared" si="8"/>
        <v>43879.5789</v>
      </c>
      <c r="S29">
        <f t="shared" ca="1" si="9"/>
        <v>1.5124908679092042E-3</v>
      </c>
    </row>
    <row r="30" spans="1:19" x14ac:dyDescent="0.2">
      <c r="A30" s="41" t="s">
        <v>54</v>
      </c>
      <c r="B30" s="42" t="s">
        <v>50</v>
      </c>
      <c r="C30" s="43">
        <v>58898.079400000002</v>
      </c>
      <c r="D30" s="43" t="s">
        <v>58</v>
      </c>
      <c r="E30">
        <f t="shared" si="5"/>
        <v>25051.318669566543</v>
      </c>
      <c r="F30">
        <f t="shared" si="1"/>
        <v>25051.5</v>
      </c>
      <c r="G30">
        <f t="shared" si="6"/>
        <v>-5.0864999888290185E-2</v>
      </c>
      <c r="K30">
        <f t="shared" si="4"/>
        <v>-5.0864999888290185E-2</v>
      </c>
      <c r="O30">
        <f t="shared" ca="1" si="7"/>
        <v>-1.2474244331734104E-2</v>
      </c>
      <c r="Q30" s="2">
        <f t="shared" si="8"/>
        <v>43879.579400000002</v>
      </c>
      <c r="S30">
        <f t="shared" ca="1" si="9"/>
        <v>1.4738501122032413E-3</v>
      </c>
    </row>
    <row r="31" spans="1:19" x14ac:dyDescent="0.2">
      <c r="A31" s="41" t="s">
        <v>54</v>
      </c>
      <c r="B31" s="42" t="s">
        <v>49</v>
      </c>
      <c r="C31" s="43">
        <v>58869.218099999998</v>
      </c>
      <c r="D31" s="43" t="s">
        <v>56</v>
      </c>
      <c r="E31">
        <f t="shared" si="5"/>
        <v>24948.430002495836</v>
      </c>
      <c r="F31">
        <f t="shared" si="1"/>
        <v>24948.5</v>
      </c>
      <c r="G31">
        <f t="shared" si="6"/>
        <v>-1.9634999895060901E-2</v>
      </c>
      <c r="K31">
        <f t="shared" si="4"/>
        <v>-1.9634999895060901E-2</v>
      </c>
      <c r="O31">
        <f t="shared" ca="1" si="7"/>
        <v>-1.2412997917363718E-2</v>
      </c>
      <c r="Q31" s="2">
        <f t="shared" si="8"/>
        <v>43850.718099999998</v>
      </c>
      <c r="S31">
        <f t="shared" ca="1" si="9"/>
        <v>5.2157312565862016E-5</v>
      </c>
    </row>
    <row r="32" spans="1:19" x14ac:dyDescent="0.2">
      <c r="A32" s="41" t="s">
        <v>54</v>
      </c>
      <c r="B32" s="42" t="s">
        <v>49</v>
      </c>
      <c r="C32" s="43">
        <v>58869.218099999998</v>
      </c>
      <c r="D32" s="43" t="s">
        <v>58</v>
      </c>
      <c r="E32">
        <f t="shared" si="5"/>
        <v>24948.430002495836</v>
      </c>
      <c r="F32">
        <f t="shared" si="1"/>
        <v>24948.5</v>
      </c>
      <c r="G32">
        <f t="shared" si="6"/>
        <v>-1.9634999895060901E-2</v>
      </c>
      <c r="K32">
        <f t="shared" si="4"/>
        <v>-1.9634999895060901E-2</v>
      </c>
      <c r="O32">
        <f t="shared" ca="1" si="7"/>
        <v>-1.2412997917363718E-2</v>
      </c>
      <c r="Q32" s="2">
        <f t="shared" si="8"/>
        <v>43850.718099999998</v>
      </c>
      <c r="S32">
        <f t="shared" ca="1" si="9"/>
        <v>5.2157312565862016E-5</v>
      </c>
    </row>
    <row r="33" spans="1:19" x14ac:dyDescent="0.2">
      <c r="A33" s="41" t="s">
        <v>54</v>
      </c>
      <c r="B33" s="42" t="s">
        <v>49</v>
      </c>
      <c r="C33" s="43">
        <v>58869.218800000002</v>
      </c>
      <c r="D33" s="43" t="s">
        <v>57</v>
      </c>
      <c r="E33">
        <f t="shared" si="5"/>
        <v>24948.432497950558</v>
      </c>
      <c r="F33">
        <f t="shared" si="1"/>
        <v>24948.5</v>
      </c>
      <c r="G33">
        <f t="shared" si="6"/>
        <v>-1.8934999890916515E-2</v>
      </c>
      <c r="K33">
        <f t="shared" si="4"/>
        <v>-1.8934999890916515E-2</v>
      </c>
      <c r="O33">
        <f t="shared" ca="1" si="7"/>
        <v>-1.2412997917363718E-2</v>
      </c>
      <c r="Q33" s="2">
        <f t="shared" si="8"/>
        <v>43850.718800000002</v>
      </c>
      <c r="S33">
        <f t="shared" ca="1" si="9"/>
        <v>4.2536509743026578E-5</v>
      </c>
    </row>
    <row r="34" spans="1:19" x14ac:dyDescent="0.2">
      <c r="A34" s="41" t="s">
        <v>54</v>
      </c>
      <c r="B34" s="42" t="s">
        <v>49</v>
      </c>
      <c r="C34" s="43">
        <v>58897.155599999998</v>
      </c>
      <c r="D34" s="43" t="s">
        <v>55</v>
      </c>
      <c r="E34">
        <f t="shared" si="5"/>
        <v>25048.025382339692</v>
      </c>
      <c r="F34">
        <f t="shared" si="1"/>
        <v>25048</v>
      </c>
      <c r="G34">
        <f t="shared" si="6"/>
        <v>7.1200001038960181E-3</v>
      </c>
      <c r="K34">
        <f t="shared" si="4"/>
        <v>7.1200001038960181E-3</v>
      </c>
      <c r="O34">
        <f t="shared" ca="1" si="7"/>
        <v>-1.2472163142896276E-2</v>
      </c>
      <c r="Q34" s="2">
        <f t="shared" si="8"/>
        <v>43878.655599999998</v>
      </c>
      <c r="S34">
        <f t="shared" ca="1" si="9"/>
        <v>3.8385286068895875E-4</v>
      </c>
    </row>
    <row r="35" spans="1:19" x14ac:dyDescent="0.2">
      <c r="A35" s="41" t="s">
        <v>54</v>
      </c>
      <c r="B35" s="42" t="s">
        <v>49</v>
      </c>
      <c r="C35" s="43">
        <v>58897.156000000003</v>
      </c>
      <c r="D35" s="43" t="s">
        <v>56</v>
      </c>
      <c r="E35">
        <f t="shared" si="5"/>
        <v>25048.026808313825</v>
      </c>
      <c r="F35">
        <f t="shared" si="1"/>
        <v>25048</v>
      </c>
      <c r="G35">
        <f t="shared" si="6"/>
        <v>7.5200001083430834E-3</v>
      </c>
      <c r="I35">
        <f>+G35</f>
        <v>7.5200001083430834E-3</v>
      </c>
      <c r="O35">
        <f t="shared" ca="1" si="7"/>
        <v>-1.2472163142896276E-2</v>
      </c>
      <c r="Q35" s="2">
        <f t="shared" si="8"/>
        <v>43878.656000000003</v>
      </c>
      <c r="S35">
        <f t="shared" ca="1" si="9"/>
        <v>3.9968659146420553E-4</v>
      </c>
    </row>
    <row r="36" spans="1:19" x14ac:dyDescent="0.2">
      <c r="A36" s="41" t="s">
        <v>54</v>
      </c>
      <c r="B36" s="42" t="s">
        <v>49</v>
      </c>
      <c r="C36" s="43">
        <v>58897.1584</v>
      </c>
      <c r="D36" s="43" t="s">
        <v>58</v>
      </c>
      <c r="E36">
        <f t="shared" si="5"/>
        <v>25048.035364158528</v>
      </c>
      <c r="F36">
        <f t="shared" si="1"/>
        <v>25048</v>
      </c>
      <c r="G36">
        <f t="shared" si="6"/>
        <v>9.9200001059216447E-3</v>
      </c>
      <c r="K36">
        <f>+G36</f>
        <v>9.9200001059216447E-3</v>
      </c>
      <c r="O36">
        <f t="shared" ca="1" si="7"/>
        <v>-1.2472163142896276E-2</v>
      </c>
      <c r="Q36" s="2">
        <f t="shared" si="8"/>
        <v>43878.6584</v>
      </c>
      <c r="S36">
        <f t="shared" ca="1" si="9"/>
        <v>5.014089749617119E-4</v>
      </c>
    </row>
    <row r="37" spans="1:19" x14ac:dyDescent="0.2">
      <c r="A37" s="41" t="s">
        <v>54</v>
      </c>
      <c r="B37" s="42" t="s">
        <v>49</v>
      </c>
      <c r="C37" s="43">
        <v>58897.159299999999</v>
      </c>
      <c r="D37" s="43" t="s">
        <v>57</v>
      </c>
      <c r="E37">
        <f t="shared" si="5"/>
        <v>25048.038572600293</v>
      </c>
      <c r="F37">
        <f t="shared" si="1"/>
        <v>25048</v>
      </c>
      <c r="G37">
        <f t="shared" si="6"/>
        <v>1.0820000105013605E-2</v>
      </c>
      <c r="K37">
        <f>+G37</f>
        <v>1.0820000105013605E-2</v>
      </c>
      <c r="O37">
        <f t="shared" ca="1" si="7"/>
        <v>-1.2472163142896276E-2</v>
      </c>
      <c r="Q37" s="2">
        <f t="shared" si="8"/>
        <v>43878.659299999999</v>
      </c>
      <c r="S37">
        <f t="shared" ca="1" si="9"/>
        <v>5.4252486876728376E-4</v>
      </c>
    </row>
    <row r="38" spans="1:19" x14ac:dyDescent="0.2">
      <c r="A38" s="41" t="s">
        <v>54</v>
      </c>
      <c r="B38" s="42" t="s">
        <v>49</v>
      </c>
      <c r="C38" s="43">
        <v>58933.003400000001</v>
      </c>
      <c r="D38" s="43" t="s">
        <v>58</v>
      </c>
      <c r="E38">
        <f t="shared" si="5"/>
        <v>25175.820469858863</v>
      </c>
      <c r="F38">
        <f t="shared" si="1"/>
        <v>25176</v>
      </c>
      <c r="G38">
        <f t="shared" si="6"/>
        <v>-5.0359999891952612E-2</v>
      </c>
      <c r="K38">
        <f>+G38</f>
        <v>-5.0359999891952612E-2</v>
      </c>
      <c r="O38">
        <f t="shared" ca="1" si="7"/>
        <v>-1.2548275191822581E-2</v>
      </c>
      <c r="Q38" s="2">
        <f t="shared" si="8"/>
        <v>43914.503400000001</v>
      </c>
      <c r="S38">
        <f t="shared" ca="1" si="9"/>
        <v>1.4297265247984233E-3</v>
      </c>
    </row>
    <row r="39" spans="1:19" x14ac:dyDescent="0.2">
      <c r="A39" s="41" t="s">
        <v>54</v>
      </c>
      <c r="B39" s="42" t="s">
        <v>49</v>
      </c>
      <c r="C39" s="43">
        <v>58933.004000000001</v>
      </c>
      <c r="D39" s="43" t="s">
        <v>56</v>
      </c>
      <c r="E39">
        <f t="shared" si="5"/>
        <v>25175.822608820039</v>
      </c>
      <c r="F39">
        <f t="shared" si="1"/>
        <v>25176</v>
      </c>
      <c r="G39">
        <f t="shared" si="6"/>
        <v>-4.9759999892557971E-2</v>
      </c>
      <c r="I39">
        <f>+G39</f>
        <v>-4.9759999892557971E-2</v>
      </c>
      <c r="O39">
        <f t="shared" ca="1" si="7"/>
        <v>-1.2548275191822581E-2</v>
      </c>
      <c r="Q39" s="2">
        <f t="shared" si="8"/>
        <v>43914.504000000001</v>
      </c>
      <c r="S39">
        <f t="shared" ca="1" si="9"/>
        <v>1.3847124552033201E-3</v>
      </c>
    </row>
    <row r="40" spans="1:19" x14ac:dyDescent="0.2">
      <c r="A40" s="41" t="s">
        <v>54</v>
      </c>
      <c r="B40" s="42" t="s">
        <v>49</v>
      </c>
      <c r="C40" s="43">
        <v>58933.0049</v>
      </c>
      <c r="D40" s="43" t="s">
        <v>57</v>
      </c>
      <c r="E40">
        <f t="shared" si="5"/>
        <v>25175.825817261804</v>
      </c>
      <c r="F40">
        <f t="shared" si="1"/>
        <v>25176</v>
      </c>
      <c r="G40">
        <f t="shared" si="6"/>
        <v>-4.8859999893466011E-2</v>
      </c>
      <c r="K40">
        <f>+G40</f>
        <v>-4.8859999893466011E-2</v>
      </c>
      <c r="O40">
        <f t="shared" ca="1" si="7"/>
        <v>-1.2548275191822581E-2</v>
      </c>
      <c r="Q40" s="2">
        <f t="shared" si="8"/>
        <v>43914.5049</v>
      </c>
      <c r="S40">
        <f t="shared" ca="1" si="9"/>
        <v>1.3185413508079414E-3</v>
      </c>
    </row>
    <row r="41" spans="1:19" x14ac:dyDescent="0.2">
      <c r="A41" s="41" t="s">
        <v>54</v>
      </c>
      <c r="B41" s="42" t="s">
        <v>49</v>
      </c>
      <c r="C41" s="43">
        <v>58934.055999999997</v>
      </c>
      <c r="D41" s="43" t="s">
        <v>56</v>
      </c>
      <c r="E41">
        <f t="shared" si="5"/>
        <v>25179.572920751863</v>
      </c>
      <c r="F41">
        <f t="shared" si="1"/>
        <v>25179.5</v>
      </c>
      <c r="G41">
        <f t="shared" si="6"/>
        <v>2.0455000107176602E-2</v>
      </c>
      <c r="K41">
        <f>+G41</f>
        <v>2.0455000107176602E-2</v>
      </c>
      <c r="O41">
        <f t="shared" ca="1" si="7"/>
        <v>-1.255035638066041E-2</v>
      </c>
      <c r="Q41" s="2">
        <f t="shared" si="8"/>
        <v>43915.555999999997</v>
      </c>
      <c r="S41">
        <f t="shared" ca="1" si="9"/>
        <v>1.0893535568892048E-3</v>
      </c>
    </row>
    <row r="42" spans="1:19" x14ac:dyDescent="0.2">
      <c r="A42" s="41" t="s">
        <v>54</v>
      </c>
      <c r="B42" s="42" t="s">
        <v>49</v>
      </c>
      <c r="C42" s="43">
        <v>58934.057000000001</v>
      </c>
      <c r="D42" s="43" t="s">
        <v>57</v>
      </c>
      <c r="E42">
        <f t="shared" si="5"/>
        <v>25179.576485687176</v>
      </c>
      <c r="F42">
        <f t="shared" si="1"/>
        <v>25179.5</v>
      </c>
      <c r="G42">
        <f t="shared" si="6"/>
        <v>2.1455000111018308E-2</v>
      </c>
      <c r="I42">
        <f>+G42</f>
        <v>2.1455000111018308E-2</v>
      </c>
      <c r="O42">
        <f t="shared" ca="1" si="7"/>
        <v>-1.255035638066041E-2</v>
      </c>
      <c r="Q42" s="2">
        <f t="shared" si="8"/>
        <v>43915.557000000001</v>
      </c>
      <c r="S42">
        <f t="shared" ca="1" si="9"/>
        <v>1.156364270126156E-3</v>
      </c>
    </row>
    <row r="43" spans="1:19" x14ac:dyDescent="0.2">
      <c r="A43" s="41" t="s">
        <v>54</v>
      </c>
      <c r="B43" s="42" t="s">
        <v>49</v>
      </c>
      <c r="C43" s="43">
        <v>58934.057000000001</v>
      </c>
      <c r="D43" s="43" t="s">
        <v>58</v>
      </c>
      <c r="E43">
        <f t="shared" si="5"/>
        <v>25179.576485687176</v>
      </c>
      <c r="F43">
        <f t="shared" si="1"/>
        <v>25179.5</v>
      </c>
      <c r="G43">
        <f t="shared" si="6"/>
        <v>2.1455000111018308E-2</v>
      </c>
      <c r="I43">
        <f>+G43</f>
        <v>2.1455000111018308E-2</v>
      </c>
      <c r="O43">
        <f t="shared" ca="1" si="7"/>
        <v>-1.255035638066041E-2</v>
      </c>
      <c r="Q43" s="2">
        <f t="shared" si="8"/>
        <v>43915.557000000001</v>
      </c>
      <c r="S43">
        <f t="shared" ca="1" si="9"/>
        <v>1.156364270126156E-3</v>
      </c>
    </row>
    <row r="44" spans="1:19" x14ac:dyDescent="0.2">
      <c r="A44" s="41" t="s">
        <v>54</v>
      </c>
      <c r="B44" s="42" t="s">
        <v>49</v>
      </c>
      <c r="C44" s="43">
        <v>58941.957000000002</v>
      </c>
      <c r="D44" s="43" t="s">
        <v>57</v>
      </c>
      <c r="E44">
        <f t="shared" si="5"/>
        <v>25207.739474528931</v>
      </c>
      <c r="F44">
        <f t="shared" si="1"/>
        <v>25207.5</v>
      </c>
      <c r="G44">
        <f t="shared" si="6"/>
        <v>6.7175000112911221E-2</v>
      </c>
      <c r="I44">
        <f>+G44</f>
        <v>6.7175000112911221E-2</v>
      </c>
      <c r="O44">
        <f t="shared" ca="1" si="7"/>
        <v>-1.256700589136304E-2</v>
      </c>
      <c r="Q44" s="2">
        <f t="shared" si="8"/>
        <v>43923.457000000002</v>
      </c>
      <c r="S44">
        <f t="shared" ca="1" si="9"/>
        <v>6.3587875215857133E-3</v>
      </c>
    </row>
    <row r="45" spans="1:19" x14ac:dyDescent="0.2">
      <c r="A45" s="41" t="s">
        <v>54</v>
      </c>
      <c r="B45" s="42" t="s">
        <v>49</v>
      </c>
      <c r="C45" s="43">
        <v>58941.959000000003</v>
      </c>
      <c r="D45" s="43" t="s">
        <v>58</v>
      </c>
      <c r="E45">
        <f t="shared" si="5"/>
        <v>25207.746604399526</v>
      </c>
      <c r="F45">
        <f t="shared" si="1"/>
        <v>25207.5</v>
      </c>
      <c r="G45">
        <f t="shared" si="6"/>
        <v>6.9175000113318674E-2</v>
      </c>
      <c r="I45">
        <f>+G45</f>
        <v>6.9175000113318674E-2</v>
      </c>
      <c r="O45">
        <f t="shared" ca="1" si="7"/>
        <v>-1.256700589136304E-2</v>
      </c>
      <c r="Q45" s="2">
        <f t="shared" si="8"/>
        <v>43923.459000000003</v>
      </c>
      <c r="S45">
        <f t="shared" ca="1" si="9"/>
        <v>6.6817555456694221E-3</v>
      </c>
    </row>
    <row r="46" spans="1:19" x14ac:dyDescent="0.2">
      <c r="A46" s="45" t="s">
        <v>65</v>
      </c>
      <c r="B46" s="46" t="s">
        <v>50</v>
      </c>
      <c r="C46" s="47">
        <v>59266.149999999907</v>
      </c>
      <c r="D46" s="45" t="s">
        <v>58</v>
      </c>
      <c r="E46">
        <f t="shared" ref="E46:E57" si="10">+(C46-C$7)/C$8</f>
        <v>26363.466543082297</v>
      </c>
      <c r="F46">
        <f t="shared" ref="F46:F57" si="11">ROUND(2*E46,0)/2</f>
        <v>26363.5</v>
      </c>
      <c r="G46">
        <f t="shared" ref="G46:G57" si="12">+C46-(C$7+F46*C$8)</f>
        <v>-9.3849999830126762E-3</v>
      </c>
      <c r="I46">
        <f t="shared" ref="I46:I57" si="13">+G46</f>
        <v>-9.3849999830126762E-3</v>
      </c>
      <c r="O46">
        <f t="shared" ref="O46:O57" ca="1" si="14">+C$11+C$12*$F46</f>
        <v>-1.3254392833228738E-2</v>
      </c>
      <c r="Q46" s="2">
        <f t="shared" ref="Q46:Q57" si="15">+C46-15018.5</f>
        <v>44247.649999999907</v>
      </c>
      <c r="S46">
        <f t="shared" ref="S46:S57" ca="1" si="16">+(O46-G46)^2</f>
        <v>1.4972201029303177E-5</v>
      </c>
    </row>
    <row r="47" spans="1:19" x14ac:dyDescent="0.2">
      <c r="A47" s="45" t="s">
        <v>65</v>
      </c>
      <c r="B47" s="46" t="s">
        <v>50</v>
      </c>
      <c r="C47" s="47">
        <v>59266.151000000071</v>
      </c>
      <c r="D47" s="45" t="s">
        <v>57</v>
      </c>
      <c r="E47">
        <f t="shared" si="10"/>
        <v>26363.47010801818</v>
      </c>
      <c r="F47">
        <f t="shared" si="11"/>
        <v>26363.5</v>
      </c>
      <c r="G47">
        <f t="shared" si="12"/>
        <v>-8.3849998190999031E-3</v>
      </c>
      <c r="I47">
        <f t="shared" si="13"/>
        <v>-8.3849998190999031E-3</v>
      </c>
      <c r="O47">
        <f t="shared" ca="1" si="14"/>
        <v>-1.3254392833228738E-2</v>
      </c>
      <c r="Q47" s="2">
        <f t="shared" si="15"/>
        <v>44247.651000000071</v>
      </c>
      <c r="S47">
        <f t="shared" ca="1" si="16"/>
        <v>2.3710988326046699E-5</v>
      </c>
    </row>
    <row r="48" spans="1:19" x14ac:dyDescent="0.2">
      <c r="A48" s="45" t="s">
        <v>65</v>
      </c>
      <c r="B48" s="46" t="s">
        <v>50</v>
      </c>
      <c r="C48" s="47">
        <v>59267.071099999826</v>
      </c>
      <c r="D48" s="45" t="s">
        <v>57</v>
      </c>
      <c r="E48">
        <f t="shared" si="10"/>
        <v>26366.750204983549</v>
      </c>
      <c r="F48">
        <f t="shared" si="11"/>
        <v>26367</v>
      </c>
      <c r="G48">
        <f t="shared" si="12"/>
        <v>-7.007000006706221E-2</v>
      </c>
      <c r="I48">
        <f t="shared" si="13"/>
        <v>-7.007000006706221E-2</v>
      </c>
      <c r="O48">
        <f t="shared" ca="1" si="14"/>
        <v>-1.3256474022066566E-2</v>
      </c>
      <c r="Q48" s="2">
        <f t="shared" si="15"/>
        <v>44248.571099999826</v>
      </c>
      <c r="S48">
        <f t="shared" ca="1" si="16"/>
        <v>3.2277767416653983E-3</v>
      </c>
    </row>
    <row r="49" spans="1:19" x14ac:dyDescent="0.2">
      <c r="A49" s="45" t="s">
        <v>65</v>
      </c>
      <c r="B49" s="46" t="s">
        <v>50</v>
      </c>
      <c r="C49" s="47">
        <v>59267.07219999982</v>
      </c>
      <c r="D49" s="45" t="s">
        <v>58</v>
      </c>
      <c r="E49">
        <f t="shared" si="10"/>
        <v>26366.754126412354</v>
      </c>
      <c r="F49">
        <f t="shared" si="11"/>
        <v>26367</v>
      </c>
      <c r="G49">
        <f t="shared" si="12"/>
        <v>-6.8970000073022675E-2</v>
      </c>
      <c r="I49">
        <f t="shared" si="13"/>
        <v>-6.8970000073022675E-2</v>
      </c>
      <c r="O49">
        <f t="shared" ca="1" si="14"/>
        <v>-1.3256474022066566E-2</v>
      </c>
      <c r="Q49" s="2">
        <f t="shared" si="15"/>
        <v>44248.57219999982</v>
      </c>
      <c r="S49">
        <f t="shared" ca="1" si="16"/>
        <v>3.1039969850305649E-3</v>
      </c>
    </row>
    <row r="50" spans="1:19" x14ac:dyDescent="0.2">
      <c r="A50" s="45" t="s">
        <v>65</v>
      </c>
      <c r="B50" s="46" t="s">
        <v>50</v>
      </c>
      <c r="C50" s="47">
        <v>59267.074099999852</v>
      </c>
      <c r="D50" s="45" t="s">
        <v>67</v>
      </c>
      <c r="E50">
        <f t="shared" si="10"/>
        <v>26366.76089978953</v>
      </c>
      <c r="F50">
        <f t="shared" si="11"/>
        <v>26367</v>
      </c>
      <c r="G50">
        <f t="shared" si="12"/>
        <v>-6.7070000040985178E-2</v>
      </c>
      <c r="I50">
        <f t="shared" si="13"/>
        <v>-6.7070000040985178E-2</v>
      </c>
      <c r="O50">
        <f t="shared" ca="1" si="14"/>
        <v>-1.3256474022066566E-2</v>
      </c>
      <c r="Q50" s="2">
        <f t="shared" si="15"/>
        <v>44248.574099999852</v>
      </c>
      <c r="S50">
        <f t="shared" ca="1" si="16"/>
        <v>2.8958955825888304E-3</v>
      </c>
    </row>
    <row r="51" spans="1:19" x14ac:dyDescent="0.2">
      <c r="A51" s="45" t="s">
        <v>65</v>
      </c>
      <c r="B51" s="46" t="s">
        <v>50</v>
      </c>
      <c r="C51" s="47">
        <v>59268.124600000214</v>
      </c>
      <c r="D51" s="45" t="s">
        <v>57</v>
      </c>
      <c r="E51">
        <f t="shared" si="10"/>
        <v>26370.505864319712</v>
      </c>
      <c r="F51">
        <f t="shared" si="11"/>
        <v>26370.5</v>
      </c>
      <c r="G51">
        <f t="shared" si="12"/>
        <v>1.6450003240606748E-3</v>
      </c>
      <c r="I51">
        <f t="shared" si="13"/>
        <v>1.6450003240606748E-3</v>
      </c>
      <c r="O51">
        <f t="shared" ca="1" si="14"/>
        <v>-1.3258555210904398E-2</v>
      </c>
      <c r="Q51" s="2">
        <f t="shared" si="15"/>
        <v>44249.624600000214</v>
      </c>
      <c r="S51">
        <f t="shared" ca="1" si="16"/>
        <v>2.2211596758378807E-4</v>
      </c>
    </row>
    <row r="52" spans="1:19" x14ac:dyDescent="0.2">
      <c r="A52" s="45" t="s">
        <v>65</v>
      </c>
      <c r="B52" s="46" t="s">
        <v>50</v>
      </c>
      <c r="C52" s="47">
        <v>59268.124600000214</v>
      </c>
      <c r="D52" s="45" t="s">
        <v>58</v>
      </c>
      <c r="E52">
        <f t="shared" si="10"/>
        <v>26370.505864319712</v>
      </c>
      <c r="F52">
        <f t="shared" si="11"/>
        <v>26370.5</v>
      </c>
      <c r="G52">
        <f t="shared" si="12"/>
        <v>1.6450003240606748E-3</v>
      </c>
      <c r="I52">
        <f t="shared" si="13"/>
        <v>1.6450003240606748E-3</v>
      </c>
      <c r="O52">
        <f t="shared" ca="1" si="14"/>
        <v>-1.3258555210904398E-2</v>
      </c>
      <c r="Q52" s="2">
        <f t="shared" si="15"/>
        <v>44249.624600000214</v>
      </c>
      <c r="S52">
        <f t="shared" ca="1" si="16"/>
        <v>2.2211596758378807E-4</v>
      </c>
    </row>
    <row r="53" spans="1:19" x14ac:dyDescent="0.2">
      <c r="A53" s="45" t="s">
        <v>65</v>
      </c>
      <c r="B53" s="46" t="s">
        <v>50</v>
      </c>
      <c r="C53" s="47">
        <v>59268.126000000164</v>
      </c>
      <c r="D53" s="45" t="s">
        <v>67</v>
      </c>
      <c r="E53">
        <f t="shared" si="10"/>
        <v>26370.510855228949</v>
      </c>
      <c r="F53">
        <f t="shared" si="11"/>
        <v>26370.5</v>
      </c>
      <c r="G53">
        <f t="shared" si="12"/>
        <v>3.0450002741417848E-3</v>
      </c>
      <c r="I53">
        <f t="shared" si="13"/>
        <v>3.0450002741417848E-3</v>
      </c>
      <c r="O53">
        <f t="shared" ca="1" si="14"/>
        <v>-1.3258555210904398E-2</v>
      </c>
      <c r="Q53" s="2">
        <f t="shared" si="15"/>
        <v>44249.626000000164</v>
      </c>
      <c r="S53">
        <f t="shared" ca="1" si="16"/>
        <v>2.658059214539794E-4</v>
      </c>
    </row>
    <row r="54" spans="1:19" x14ac:dyDescent="0.2">
      <c r="A54" s="45" t="s">
        <v>66</v>
      </c>
      <c r="B54" s="46" t="s">
        <v>50</v>
      </c>
      <c r="C54" s="47">
        <v>59341.396999999881</v>
      </c>
      <c r="D54" s="45">
        <v>5.0000000000000001E-3</v>
      </c>
      <c r="E54">
        <f t="shared" si="10"/>
        <v>26631.717229332251</v>
      </c>
      <c r="F54">
        <f t="shared" si="11"/>
        <v>26631.5</v>
      </c>
      <c r="G54">
        <f t="shared" si="12"/>
        <v>6.0934999986784533E-2</v>
      </c>
      <c r="I54">
        <f t="shared" si="13"/>
        <v>6.0934999986784533E-2</v>
      </c>
      <c r="O54">
        <f t="shared" ca="1" si="14"/>
        <v>-1.3413752435668192E-2</v>
      </c>
      <c r="Q54" s="2">
        <f t="shared" si="15"/>
        <v>44322.896999999881</v>
      </c>
      <c r="S54">
        <f t="shared" ca="1" si="16"/>
        <v>5.5277369867751704E-3</v>
      </c>
    </row>
    <row r="55" spans="1:19" x14ac:dyDescent="0.2">
      <c r="A55" s="45" t="s">
        <v>66</v>
      </c>
      <c r="B55" s="46" t="s">
        <v>49</v>
      </c>
      <c r="C55" s="47">
        <v>59341.529000000097</v>
      </c>
      <c r="D55" s="45">
        <v>5.0000000000000001E-3</v>
      </c>
      <c r="E55">
        <f t="shared" si="10"/>
        <v>26632.187800792148</v>
      </c>
      <c r="F55">
        <f t="shared" si="11"/>
        <v>26632</v>
      </c>
      <c r="G55">
        <f t="shared" si="12"/>
        <v>5.268000020441832E-2</v>
      </c>
      <c r="I55">
        <f t="shared" si="13"/>
        <v>5.268000020441832E-2</v>
      </c>
      <c r="O55">
        <f t="shared" ca="1" si="14"/>
        <v>-1.3414049748359311E-2</v>
      </c>
      <c r="Q55" s="2">
        <f t="shared" si="15"/>
        <v>44323.029000000097</v>
      </c>
      <c r="S55">
        <f t="shared" ca="1" si="16"/>
        <v>4.3684234391602652E-3</v>
      </c>
    </row>
    <row r="56" spans="1:19" x14ac:dyDescent="0.2">
      <c r="A56" s="45" t="s">
        <v>65</v>
      </c>
      <c r="B56" s="46" t="s">
        <v>50</v>
      </c>
      <c r="C56" s="47">
        <v>59546.321500000078</v>
      </c>
      <c r="D56" s="45" t="s">
        <v>57</v>
      </c>
      <c r="E56">
        <f t="shared" si="10"/>
        <v>27362.25981248507</v>
      </c>
      <c r="F56">
        <f t="shared" si="11"/>
        <v>27362.5</v>
      </c>
      <c r="G56">
        <f t="shared" si="12"/>
        <v>-6.7374999809544533E-2</v>
      </c>
      <c r="I56">
        <f t="shared" si="13"/>
        <v>-6.7374999809544533E-2</v>
      </c>
      <c r="O56">
        <f t="shared" ca="1" si="14"/>
        <v>-1.3848423590083267E-2</v>
      </c>
      <c r="Q56" s="2">
        <f t="shared" si="15"/>
        <v>44527.821500000078</v>
      </c>
      <c r="S56">
        <f t="shared" ca="1" si="16"/>
        <v>2.8650943617777964E-3</v>
      </c>
    </row>
    <row r="57" spans="1:19" x14ac:dyDescent="0.2">
      <c r="A57" s="45" t="s">
        <v>65</v>
      </c>
      <c r="B57" s="46" t="s">
        <v>50</v>
      </c>
      <c r="C57" s="47">
        <v>59550.274300000165</v>
      </c>
      <c r="D57" s="45" t="s">
        <v>58</v>
      </c>
      <c r="E57">
        <f t="shared" si="10"/>
        <v>27376.351288725084</v>
      </c>
      <c r="F57">
        <f t="shared" si="11"/>
        <v>27376.5</v>
      </c>
      <c r="G57">
        <f t="shared" si="12"/>
        <v>-4.1714999722898938E-2</v>
      </c>
      <c r="I57">
        <f t="shared" si="13"/>
        <v>-4.1714999722898938E-2</v>
      </c>
      <c r="O57">
        <f t="shared" ca="1" si="14"/>
        <v>-1.3856748345434581E-2</v>
      </c>
      <c r="Q57" s="2">
        <f t="shared" si="15"/>
        <v>44531.774300000165</v>
      </c>
      <c r="S57">
        <f t="shared" ca="1" si="16"/>
        <v>7.7608216980999483E-4</v>
      </c>
    </row>
    <row r="58" spans="1:19" x14ac:dyDescent="0.2">
      <c r="C58" s="8"/>
      <c r="D58" s="8"/>
    </row>
    <row r="59" spans="1:19" x14ac:dyDescent="0.2">
      <c r="C59" s="8"/>
      <c r="D59" s="8"/>
    </row>
    <row r="60" spans="1:19" x14ac:dyDescent="0.2">
      <c r="C60" s="8"/>
      <c r="D60" s="8"/>
    </row>
    <row r="61" spans="1:19" x14ac:dyDescent="0.2">
      <c r="C61" s="8"/>
      <c r="D61" s="8"/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4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2023-01-12T01:47:32Z</dcterms:modified>
</cp:coreProperties>
</file>