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43802440-27ED-426A-92DA-A2C314C0D694}" xr6:coauthVersionLast="47" xr6:coauthVersionMax="47" xr10:uidLastSave="{00000000-0000-0000-0000-000000000000}"/>
  <bookViews>
    <workbookView xWindow="14955" yWindow="540" windowWidth="12975" windowHeight="14640" xr2:uid="{00000000-000D-0000-FFFF-FFFF00000000}"/>
  </bookViews>
  <sheets>
    <sheet name="Active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E23" i="1"/>
  <c r="F23" i="1"/>
  <c r="G23" i="1" s="1"/>
  <c r="I23" i="1" s="1"/>
  <c r="Q23" i="1"/>
  <c r="C9" i="1"/>
  <c r="Q21" i="1"/>
  <c r="D9" i="1"/>
  <c r="F15" i="1"/>
  <c r="F16" i="1" s="1"/>
  <c r="E21" i="1"/>
  <c r="F21" i="1" s="1"/>
  <c r="G21" i="1" s="1"/>
  <c r="I21" i="1" s="1"/>
  <c r="C17" i="1"/>
  <c r="C11" i="1"/>
  <c r="C12" i="1" l="1"/>
  <c r="O23" i="1" l="1"/>
  <c r="O22" i="1"/>
  <c r="C16" i="1"/>
  <c r="D18" i="1" s="1"/>
  <c r="C15" i="1"/>
  <c r="O21" i="1"/>
  <c r="C18" i="1" l="1"/>
  <c r="F17" i="1"/>
  <c r="F18" i="1" s="1"/>
</calcChain>
</file>

<file path=xl/sharedStrings.xml><?xml version="1.0" encoding="utf-8"?>
<sst xmlns="http://schemas.openxmlformats.org/spreadsheetml/2006/main" count="54" uniqueCount="50">
  <si>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</si>
  <si>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</si>
  <si>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</si>
  <si>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</si>
  <si>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</si>
  <si>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</si>
  <si>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</si>
  <si>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</si>
  <si>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</si>
  <si>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</si>
  <si>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</si>
  <si>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</si>
  <si>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</si>
  <si>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</si>
  <si>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</si>
  <si>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</si>
  <si>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</si>
  <si>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</si>
  <si>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</si>
  <si>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</si>
  <si>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</si>
  <si>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</si>
  <si>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</si>
  <si>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</si>
  <si>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</si>
  <si>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</si>
  <si>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</si>
  <si>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</si>
  <si>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</si>
  <si>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</si>
  <si>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</si>
  <si>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</si>
  <si>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</si>
  <si>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</si>
  <si>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</si>
  <si>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</si>
  <si>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</si>
  <si>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</si>
  <si>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</si>
  <si>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</si>
  <si>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</si>
  <si>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</si>
  <si>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add star</t>
  </si>
  <si>
    <t>Local time</t>
  </si>
  <si>
    <t>V2414 Cyg</t>
  </si>
  <si>
    <t>EA + SPB</t>
  </si>
  <si>
    <t>Vstar</t>
  </si>
  <si>
    <t>VStar</t>
  </si>
  <si>
    <t>JBAV, 60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</si>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</sst>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_);\(&quot;$&quot;#,##0\)"/>
    <numFmt numFmtId="165" formatCode="0.0000"/>
    <numFmt numFmtId="166" formatCode="dd/mm/yyyy"/>
    <numFmt numFmtId="167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166" fontId="0" fillId="0" borderId="0" xfId="0" applyNumberFormat="1" applyAlignment="1"/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167" fontId="18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=(A1)-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1.0605500000019674</c:v>
                </c:pt>
                <c:pt idx="2">
                  <c:v>1.0539599999974598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1">
                    <c:v>1.6000000000000001E-3</c:v>
                  </c:pt>
                  <c:pt idx="2">
                    <c:v>1.6000000000000001E-3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8.301427686630003E-5</c:v>
                </c:pt>
                <c:pt idx="1">
                  <c:v>1.0520351070319656</c:v>
                </c:pt>
                <c:pt idx="2">
                  <c:v>1.0623918786905953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711</c:v>
                </c:pt>
                <c:pt idx="2">
                  <c:v>718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8" sqref="F8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12.140625" customWidth="1"/>
    <col min="18" max="18" width="9.140625" customWidth="1"/>
  </cols>
  <sheetData>
    <row r="1" spans="1:15" ht="20.25" x14ac:dyDescent="0.3">
      <c r="A1" s="1" t="s">
        <v>44</v>
      </c>
      <c r="F1" s="35" t="s">
        <v>42</v>
      </c>
      <c r="G1" s="36"/>
      <c r="H1" s="31"/>
      <c r="I1" s="37"/>
      <c r="J1" s="38"/>
      <c r="K1" s="34"/>
      <c r="L1" s="39"/>
      <c r="M1" s="40"/>
      <c r="N1" s="40"/>
      <c r="O1" s="41"/>
    </row>
    <row r="2" spans="1:15" x14ac:dyDescent="0.2">
      <c r="A2" t="s">
        <v>23</v>
      </c>
      <c r="B2" t="s">
        <v>45</v>
      </c>
      <c r="C2" s="30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27" t="s">
        <v>37</v>
      </c>
      <c r="D4" s="28" t="s">
        <v>37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 s="8">
        <v>55930.949780000003</v>
      </c>
      <c r="D7" s="29" t="s">
        <v>46</v>
      </c>
    </row>
    <row r="8" spans="1:15" x14ac:dyDescent="0.2">
      <c r="A8" t="s">
        <v>3</v>
      </c>
      <c r="C8" s="8">
        <v>4.8543700000000003</v>
      </c>
      <c r="D8" s="29" t="s">
        <v>47</v>
      </c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8.301427686630003E-5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1.479538808375667E-3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2">
        <v>1</v>
      </c>
    </row>
    <row r="15" spans="1:15" x14ac:dyDescent="0.2">
      <c r="A15" s="12" t="s">
        <v>17</v>
      </c>
      <c r="B15" s="10"/>
      <c r="C15" s="13">
        <f ca="1">(C7+C11)+(C8+C12)*INT(MAX(F21:F3533))</f>
        <v>59417.449831878694</v>
      </c>
      <c r="E15" s="14" t="s">
        <v>30</v>
      </c>
      <c r="F15" s="33">
        <f ca="1">NOW()+15018.5+$C$5/24</f>
        <v>59957.766910532402</v>
      </c>
    </row>
    <row r="16" spans="1:15" x14ac:dyDescent="0.2">
      <c r="A16" s="16" t="s">
        <v>4</v>
      </c>
      <c r="B16" s="10"/>
      <c r="C16" s="17">
        <f ca="1">+C8+C12</f>
        <v>4.8558495388083758</v>
      </c>
      <c r="E16" s="14" t="s">
        <v>35</v>
      </c>
      <c r="F16" s="15">
        <f ca="1">ROUND(2*(F15-$C$7)/$C$8,0)/2+F14</f>
        <v>830.5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36</v>
      </c>
      <c r="F17" s="23">
        <f ca="1">ROUND(2*(F15-$C$15)/$C$16,0)/2+F14</f>
        <v>112.5</v>
      </c>
    </row>
    <row r="18" spans="1:21" ht="14.25" thickTop="1" thickBot="1" x14ac:dyDescent="0.25">
      <c r="A18" s="16" t="s">
        <v>5</v>
      </c>
      <c r="B18" s="10"/>
      <c r="C18" s="19">
        <f ca="1">+C15</f>
        <v>59417.449831878694</v>
      </c>
      <c r="D18" s="20">
        <f ca="1">+C16</f>
        <v>4.8558495388083758</v>
      </c>
      <c r="E18" s="14" t="s">
        <v>31</v>
      </c>
      <c r="F18" s="18">
        <f ca="1">+$C$15+$C$16*F17-15018.5-$C$5/24</f>
        <v>44945.62873832797</v>
      </c>
    </row>
    <row r="19" spans="1:21" ht="13.5" thickTop="1" x14ac:dyDescent="0.2">
      <c r="F19" s="42" t="s">
        <v>43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38</v>
      </c>
      <c r="I20" s="7" t="s">
        <v>39</v>
      </c>
      <c r="J20" s="7" t="s">
        <v>40</v>
      </c>
      <c r="K20" s="7" t="s">
        <v>41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46</v>
      </c>
      <c r="C21" s="8">
        <v>55930.949780000003</v>
      </c>
      <c r="D21" s="8"/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8.301427686630003E-5</v>
      </c>
      <c r="Q21" s="43">
        <f>+C21-15018.5</f>
        <v>40912.449780000003</v>
      </c>
    </row>
    <row r="22" spans="1:21" x14ac:dyDescent="0.2">
      <c r="A22" s="44" t="s">
        <v>48</v>
      </c>
      <c r="B22" s="45" t="s">
        <v>49</v>
      </c>
      <c r="C22" s="46">
        <v>59383.467400000001</v>
      </c>
      <c r="D22" s="44">
        <v>1.6000000000000001E-3</v>
      </c>
      <c r="E22">
        <f t="shared" ref="E22:E23" si="0">+(C22-C$7)/C$8</f>
        <v>711.21847325193562</v>
      </c>
      <c r="F22">
        <f t="shared" ref="F22:F23" si="1">ROUND(2*E22,0)/2</f>
        <v>711</v>
      </c>
      <c r="G22">
        <f t="shared" ref="G22:G23" si="2">+C22-(C$7+F22*C$8)</f>
        <v>1.0605500000019674</v>
      </c>
      <c r="I22">
        <f t="shared" ref="I22:I23" si="3">+G22</f>
        <v>1.0605500000019674</v>
      </c>
      <c r="O22">
        <f t="shared" ref="O22:O23" ca="1" si="4">+C$11+C$12*$F22</f>
        <v>1.0520351070319656</v>
      </c>
      <c r="Q22" s="43">
        <f t="shared" ref="Q22:Q23" si="5">+C22-15018.5</f>
        <v>44364.967400000001</v>
      </c>
    </row>
    <row r="23" spans="1:21" x14ac:dyDescent="0.2">
      <c r="A23" s="44" t="s">
        <v>48</v>
      </c>
      <c r="B23" s="45" t="s">
        <v>49</v>
      </c>
      <c r="C23" s="46">
        <v>59417.441400000003</v>
      </c>
      <c r="D23" s="44">
        <v>1.6000000000000001E-3</v>
      </c>
      <c r="E23">
        <f t="shared" si="0"/>
        <v>718.21711571223466</v>
      </c>
      <c r="F23">
        <f t="shared" si="1"/>
        <v>718</v>
      </c>
      <c r="G23">
        <f t="shared" si="2"/>
        <v>1.0539599999974598</v>
      </c>
      <c r="I23">
        <f t="shared" si="3"/>
        <v>1.0539599999974598</v>
      </c>
      <c r="O23">
        <f t="shared" ca="1" si="4"/>
        <v>1.0623918786905953</v>
      </c>
      <c r="Q23" s="43">
        <f t="shared" si="5"/>
        <v>44398.941400000003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pageSetup paperSize="9" orientation="portrait" horizontalDpi="0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2023-01-13T05:24:21Z</dcterms:modified>
</cp:coreProperties>
</file>