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33401E81-87E1-44E5-BF1B-D9608B0F547E}" xr6:coauthVersionLast="47" xr6:coauthVersionMax="47" xr10:uidLastSave="{00000000-0000-0000-0000-000000000000}"/>
  <bookViews>
    <workbookView xWindow="13995" yWindow="1200" windowWidth="12975" windowHeight="14640" xr2:uid="{00000000-000D-0000-FFFF-FFFF00000000}"/>
  </bookViews>
  <sheets>
    <sheet name="Active" sheetId="1" r:id="rId1"/>
    <sheet name="BAV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7" i="1" l="1"/>
  <c r="F127" i="1" s="1"/>
  <c r="G127" i="1" s="1"/>
  <c r="K127" i="1" s="1"/>
  <c r="Q127" i="1"/>
  <c r="E128" i="1"/>
  <c r="F128" i="1"/>
  <c r="G128" i="1" s="1"/>
  <c r="K128" i="1" s="1"/>
  <c r="Q128" i="1"/>
  <c r="E129" i="1"/>
  <c r="F129" i="1"/>
  <c r="G129" i="1"/>
  <c r="K129" i="1"/>
  <c r="Q129" i="1"/>
  <c r="E130" i="1"/>
  <c r="F130" i="1"/>
  <c r="G130" i="1" s="1"/>
  <c r="K130" i="1" s="1"/>
  <c r="Q130" i="1"/>
  <c r="E131" i="1"/>
  <c r="F131" i="1" s="1"/>
  <c r="G131" i="1" s="1"/>
  <c r="K131" i="1" s="1"/>
  <c r="Q131" i="1"/>
  <c r="E126" i="1"/>
  <c r="F126" i="1"/>
  <c r="G126" i="1"/>
  <c r="K126" i="1"/>
  <c r="Q126" i="1"/>
  <c r="Q123" i="1"/>
  <c r="E125" i="1"/>
  <c r="F125" i="1"/>
  <c r="G125" i="1"/>
  <c r="K125" i="1"/>
  <c r="Q125" i="1"/>
  <c r="Q120" i="1"/>
  <c r="Q124" i="1"/>
  <c r="Q117" i="1"/>
  <c r="C7" i="1"/>
  <c r="E123" i="1"/>
  <c r="F123" i="1"/>
  <c r="C8" i="1"/>
  <c r="E21" i="1"/>
  <c r="F21" i="1"/>
  <c r="G21" i="1"/>
  <c r="I21" i="1"/>
  <c r="E22" i="1"/>
  <c r="F22" i="1"/>
  <c r="U22" i="1"/>
  <c r="E24" i="1"/>
  <c r="F24" i="1"/>
  <c r="E26" i="1"/>
  <c r="F26" i="1"/>
  <c r="E28" i="1"/>
  <c r="F28" i="1"/>
  <c r="E30" i="1"/>
  <c r="F30" i="1"/>
  <c r="E32" i="1"/>
  <c r="F32" i="1"/>
  <c r="E34" i="1"/>
  <c r="F34" i="1"/>
  <c r="E36" i="1"/>
  <c r="F36" i="1"/>
  <c r="E37" i="1"/>
  <c r="F37" i="1"/>
  <c r="U37" i="1"/>
  <c r="E38" i="1"/>
  <c r="F38" i="1"/>
  <c r="G38" i="1"/>
  <c r="I38" i="1"/>
  <c r="E40" i="1"/>
  <c r="F40" i="1"/>
  <c r="G40" i="1"/>
  <c r="I40" i="1"/>
  <c r="E42" i="1"/>
  <c r="F42" i="1"/>
  <c r="G42" i="1"/>
  <c r="I42" i="1"/>
  <c r="E52" i="1"/>
  <c r="F52" i="1"/>
  <c r="G52" i="1"/>
  <c r="I52" i="1"/>
  <c r="E54" i="1"/>
  <c r="F54" i="1"/>
  <c r="G54" i="1"/>
  <c r="I54" i="1"/>
  <c r="E56" i="1"/>
  <c r="F56" i="1"/>
  <c r="G56" i="1"/>
  <c r="I56" i="1"/>
  <c r="E58" i="1"/>
  <c r="F58" i="1"/>
  <c r="G58" i="1"/>
  <c r="I58" i="1"/>
  <c r="E61" i="1"/>
  <c r="F61" i="1"/>
  <c r="G61" i="1"/>
  <c r="I61" i="1"/>
  <c r="E63" i="1"/>
  <c r="F63" i="1"/>
  <c r="G63" i="1"/>
  <c r="I63" i="1"/>
  <c r="E70" i="1"/>
  <c r="F70" i="1"/>
  <c r="G70" i="1"/>
  <c r="I70" i="1"/>
  <c r="E72" i="1"/>
  <c r="F72" i="1"/>
  <c r="G72" i="1"/>
  <c r="I72" i="1"/>
  <c r="E78" i="1"/>
  <c r="F78" i="1"/>
  <c r="G78" i="1"/>
  <c r="I78" i="1"/>
  <c r="E79" i="1"/>
  <c r="F79" i="1"/>
  <c r="G79" i="1"/>
  <c r="E80" i="1"/>
  <c r="F80" i="1"/>
  <c r="G80" i="1"/>
  <c r="I80" i="1"/>
  <c r="E83" i="1"/>
  <c r="F83" i="1"/>
  <c r="G83" i="1"/>
  <c r="I83" i="1"/>
  <c r="E85" i="1"/>
  <c r="F85" i="1"/>
  <c r="G85" i="1"/>
  <c r="I85" i="1"/>
  <c r="E87" i="1"/>
  <c r="F87" i="1"/>
  <c r="G87" i="1"/>
  <c r="J87" i="1"/>
  <c r="E90" i="1"/>
  <c r="F90" i="1"/>
  <c r="G90" i="1"/>
  <c r="J90" i="1"/>
  <c r="E92" i="1"/>
  <c r="F92" i="1"/>
  <c r="G92" i="1"/>
  <c r="J92" i="1"/>
  <c r="E94" i="1"/>
  <c r="F94" i="1"/>
  <c r="G94" i="1"/>
  <c r="J94" i="1"/>
  <c r="E96" i="1"/>
  <c r="F96" i="1"/>
  <c r="G96" i="1"/>
  <c r="J96" i="1"/>
  <c r="E97" i="1"/>
  <c r="F97" i="1"/>
  <c r="G97" i="1"/>
  <c r="J97" i="1"/>
  <c r="E98" i="1"/>
  <c r="F98" i="1"/>
  <c r="G98" i="1"/>
  <c r="J98" i="1"/>
  <c r="E105" i="1"/>
  <c r="F105" i="1"/>
  <c r="E107" i="1"/>
  <c r="F107" i="1"/>
  <c r="G107" i="1"/>
  <c r="K107" i="1"/>
  <c r="E108" i="1"/>
  <c r="F108" i="1"/>
  <c r="G108" i="1"/>
  <c r="K108" i="1"/>
  <c r="E109" i="1"/>
  <c r="F109" i="1"/>
  <c r="E111" i="1"/>
  <c r="F111" i="1"/>
  <c r="G111" i="1"/>
  <c r="K111" i="1"/>
  <c r="E114" i="1"/>
  <c r="F114" i="1"/>
  <c r="G114" i="1"/>
  <c r="K114" i="1"/>
  <c r="E116" i="1"/>
  <c r="F116" i="1"/>
  <c r="E117" i="1"/>
  <c r="F117" i="1"/>
  <c r="G117" i="1"/>
  <c r="K117" i="1"/>
  <c r="D9" i="1"/>
  <c r="C9" i="1"/>
  <c r="E75" i="1"/>
  <c r="F75" i="1"/>
  <c r="G75" i="1"/>
  <c r="I75" i="1"/>
  <c r="E76" i="1"/>
  <c r="F76" i="1"/>
  <c r="G76" i="1"/>
  <c r="I76" i="1"/>
  <c r="E77" i="1"/>
  <c r="F77" i="1"/>
  <c r="G77" i="1"/>
  <c r="I77" i="1"/>
  <c r="E81" i="1"/>
  <c r="F81" i="1"/>
  <c r="G81" i="1"/>
  <c r="I81" i="1"/>
  <c r="E82" i="1"/>
  <c r="F82" i="1"/>
  <c r="G82" i="1"/>
  <c r="I82" i="1"/>
  <c r="E84" i="1"/>
  <c r="F84" i="1"/>
  <c r="G84" i="1"/>
  <c r="I84" i="1"/>
  <c r="E86" i="1"/>
  <c r="F86" i="1"/>
  <c r="G86" i="1"/>
  <c r="I86" i="1"/>
  <c r="E88" i="1"/>
  <c r="F88" i="1"/>
  <c r="G88" i="1"/>
  <c r="I88" i="1"/>
  <c r="E89" i="1"/>
  <c r="F89" i="1"/>
  <c r="G89" i="1"/>
  <c r="I89" i="1"/>
  <c r="E91" i="1"/>
  <c r="F91" i="1"/>
  <c r="G91" i="1"/>
  <c r="I91" i="1"/>
  <c r="E93" i="1"/>
  <c r="F93" i="1"/>
  <c r="G93" i="1"/>
  <c r="I93" i="1"/>
  <c r="E95" i="1"/>
  <c r="F95" i="1"/>
  <c r="G95" i="1"/>
  <c r="I95" i="1"/>
  <c r="E44" i="1"/>
  <c r="F44" i="1"/>
  <c r="G44" i="1"/>
  <c r="I44" i="1"/>
  <c r="E45" i="1"/>
  <c r="F45" i="1"/>
  <c r="G45" i="1"/>
  <c r="I45" i="1"/>
  <c r="E46" i="1"/>
  <c r="F46" i="1"/>
  <c r="G46" i="1"/>
  <c r="I46" i="1"/>
  <c r="E47" i="1"/>
  <c r="F47" i="1"/>
  <c r="G47" i="1"/>
  <c r="I47" i="1"/>
  <c r="E48" i="1"/>
  <c r="F48" i="1"/>
  <c r="G48" i="1"/>
  <c r="I48" i="1"/>
  <c r="E50" i="1"/>
  <c r="F50" i="1"/>
  <c r="G50" i="1"/>
  <c r="I50" i="1"/>
  <c r="E51" i="1"/>
  <c r="F51" i="1"/>
  <c r="G51" i="1"/>
  <c r="I51" i="1"/>
  <c r="E59" i="1"/>
  <c r="F59" i="1"/>
  <c r="G59" i="1"/>
  <c r="I59" i="1"/>
  <c r="E64" i="1"/>
  <c r="F64" i="1"/>
  <c r="G64" i="1"/>
  <c r="I64" i="1"/>
  <c r="E66" i="1"/>
  <c r="F66" i="1"/>
  <c r="G66" i="1"/>
  <c r="I66" i="1"/>
  <c r="E67" i="1"/>
  <c r="F67" i="1"/>
  <c r="G67" i="1"/>
  <c r="I67" i="1"/>
  <c r="E68" i="1"/>
  <c r="F68" i="1"/>
  <c r="G68" i="1"/>
  <c r="I68" i="1"/>
  <c r="E69" i="1"/>
  <c r="F69" i="1"/>
  <c r="G69" i="1"/>
  <c r="I69" i="1"/>
  <c r="E71" i="1"/>
  <c r="F71" i="1"/>
  <c r="G71" i="1"/>
  <c r="I71" i="1"/>
  <c r="E73" i="1"/>
  <c r="F73" i="1"/>
  <c r="G73" i="1"/>
  <c r="I73" i="1"/>
  <c r="E74" i="1"/>
  <c r="F74" i="1"/>
  <c r="G74" i="1"/>
  <c r="I74" i="1"/>
  <c r="E49" i="1"/>
  <c r="F49" i="1"/>
  <c r="G49" i="1"/>
  <c r="H49" i="1"/>
  <c r="E100" i="1"/>
  <c r="F100" i="1"/>
  <c r="G100" i="1"/>
  <c r="J100" i="1"/>
  <c r="E101" i="1"/>
  <c r="F101" i="1"/>
  <c r="G101" i="1"/>
  <c r="I101" i="1"/>
  <c r="E102" i="1"/>
  <c r="F102" i="1"/>
  <c r="G102" i="1"/>
  <c r="J102" i="1"/>
  <c r="E103" i="1"/>
  <c r="F103" i="1"/>
  <c r="G103" i="1"/>
  <c r="J103" i="1"/>
  <c r="E104" i="1"/>
  <c r="F104" i="1"/>
  <c r="G104" i="1"/>
  <c r="J104" i="1"/>
  <c r="E110" i="1"/>
  <c r="F110" i="1"/>
  <c r="G110" i="1"/>
  <c r="K110" i="1"/>
  <c r="E112" i="1"/>
  <c r="F112" i="1"/>
  <c r="G112" i="1"/>
  <c r="J112" i="1"/>
  <c r="E113" i="1"/>
  <c r="F113" i="1"/>
  <c r="E115" i="1"/>
  <c r="F115" i="1"/>
  <c r="G115" i="1"/>
  <c r="J115" i="1"/>
  <c r="E118" i="1"/>
  <c r="F118" i="1"/>
  <c r="E119" i="1"/>
  <c r="F119" i="1"/>
  <c r="G119" i="1"/>
  <c r="J119" i="1"/>
  <c r="E121" i="1"/>
  <c r="F121" i="1"/>
  <c r="G121" i="1"/>
  <c r="J121" i="1"/>
  <c r="E122" i="1"/>
  <c r="F122" i="1"/>
  <c r="G122" i="1"/>
  <c r="J122" i="1"/>
  <c r="E99" i="1"/>
  <c r="F99" i="1"/>
  <c r="G99" i="1"/>
  <c r="K99" i="1"/>
  <c r="E106" i="1"/>
  <c r="F106" i="1"/>
  <c r="G106" i="1"/>
  <c r="K106" i="1"/>
  <c r="Q116" i="1"/>
  <c r="Q114" i="1"/>
  <c r="Q111" i="1"/>
  <c r="Q109" i="1"/>
  <c r="Q108" i="1"/>
  <c r="Q107" i="1"/>
  <c r="Q105" i="1"/>
  <c r="Q98" i="1"/>
  <c r="Q97" i="1"/>
  <c r="Q96" i="1"/>
  <c r="Q94" i="1"/>
  <c r="Q92" i="1"/>
  <c r="Q90" i="1"/>
  <c r="Q87" i="1"/>
  <c r="Q85" i="1"/>
  <c r="Q83" i="1"/>
  <c r="Q80" i="1"/>
  <c r="Q79" i="1"/>
  <c r="I79" i="1"/>
  <c r="Q78" i="1"/>
  <c r="Q72" i="1"/>
  <c r="Q70" i="1"/>
  <c r="Q65" i="1"/>
  <c r="Q63" i="1"/>
  <c r="Q62" i="1"/>
  <c r="Q61" i="1"/>
  <c r="Q60" i="1"/>
  <c r="Q58" i="1"/>
  <c r="Q57" i="1"/>
  <c r="Q56" i="1"/>
  <c r="Q55" i="1"/>
  <c r="Q54" i="1"/>
  <c r="Q53" i="1"/>
  <c r="Q52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G52" i="2"/>
  <c r="C52" i="2"/>
  <c r="E52" i="2"/>
  <c r="G51" i="2"/>
  <c r="C51" i="2"/>
  <c r="G50" i="2"/>
  <c r="C50" i="2"/>
  <c r="E50" i="2"/>
  <c r="G49" i="2"/>
  <c r="C49" i="2"/>
  <c r="E49" i="2"/>
  <c r="G110" i="2"/>
  <c r="C110" i="2"/>
  <c r="E110" i="2"/>
  <c r="G109" i="2"/>
  <c r="C109" i="2"/>
  <c r="E109" i="2"/>
  <c r="G48" i="2"/>
  <c r="C48" i="2"/>
  <c r="E48" i="2"/>
  <c r="G108" i="2"/>
  <c r="C108" i="2"/>
  <c r="E108" i="2"/>
  <c r="G47" i="2"/>
  <c r="C47" i="2"/>
  <c r="E47" i="2"/>
  <c r="G46" i="2"/>
  <c r="C46" i="2"/>
  <c r="E46" i="2"/>
  <c r="G107" i="2"/>
  <c r="C107" i="2"/>
  <c r="E107" i="2"/>
  <c r="G45" i="2"/>
  <c r="C45" i="2"/>
  <c r="E45" i="2"/>
  <c r="G106" i="2"/>
  <c r="C106" i="2"/>
  <c r="E106" i="2"/>
  <c r="G105" i="2"/>
  <c r="C105" i="2"/>
  <c r="E105" i="2"/>
  <c r="G104" i="2"/>
  <c r="C104" i="2"/>
  <c r="E104" i="2"/>
  <c r="G103" i="2"/>
  <c r="C103" i="2"/>
  <c r="E103" i="2"/>
  <c r="G102" i="2"/>
  <c r="C102" i="2"/>
  <c r="E102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101" i="2"/>
  <c r="C101" i="2"/>
  <c r="E101" i="2"/>
  <c r="G100" i="2"/>
  <c r="C100" i="2"/>
  <c r="E100" i="2"/>
  <c r="G99" i="2"/>
  <c r="C99" i="2"/>
  <c r="E99" i="2"/>
  <c r="G38" i="2"/>
  <c r="C38" i="2"/>
  <c r="E38" i="2"/>
  <c r="G98" i="2"/>
  <c r="C98" i="2"/>
  <c r="E98" i="2"/>
  <c r="G37" i="2"/>
  <c r="C37" i="2"/>
  <c r="E37" i="2"/>
  <c r="G97" i="2"/>
  <c r="C97" i="2"/>
  <c r="E97" i="2"/>
  <c r="G36" i="2"/>
  <c r="C36" i="2"/>
  <c r="E36" i="2"/>
  <c r="G96" i="2"/>
  <c r="C96" i="2"/>
  <c r="E96" i="2"/>
  <c r="G35" i="2"/>
  <c r="C35" i="2"/>
  <c r="E35" i="2"/>
  <c r="G34" i="2"/>
  <c r="C34" i="2"/>
  <c r="E34" i="2"/>
  <c r="G95" i="2"/>
  <c r="C95" i="2"/>
  <c r="E95" i="2"/>
  <c r="G33" i="2"/>
  <c r="C33" i="2"/>
  <c r="E33" i="2"/>
  <c r="G94" i="2"/>
  <c r="C94" i="2"/>
  <c r="E94" i="2"/>
  <c r="G32" i="2"/>
  <c r="C32" i="2"/>
  <c r="E32" i="2"/>
  <c r="G93" i="2"/>
  <c r="C93" i="2"/>
  <c r="E93" i="2"/>
  <c r="G31" i="2"/>
  <c r="C31" i="2"/>
  <c r="E31" i="2"/>
  <c r="G30" i="2"/>
  <c r="C30" i="2"/>
  <c r="E30" i="2"/>
  <c r="G92" i="2"/>
  <c r="C92" i="2"/>
  <c r="E92" i="2"/>
  <c r="G91" i="2"/>
  <c r="C91" i="2"/>
  <c r="E91" i="2"/>
  <c r="G90" i="2"/>
  <c r="C90" i="2"/>
  <c r="E9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89" i="2"/>
  <c r="C89" i="2"/>
  <c r="E89" i="2"/>
  <c r="G24" i="2"/>
  <c r="C24" i="2"/>
  <c r="E24" i="2"/>
  <c r="G88" i="2"/>
  <c r="C88" i="2"/>
  <c r="E88" i="2"/>
  <c r="G23" i="2"/>
  <c r="C23" i="2"/>
  <c r="E23" i="2"/>
  <c r="G22" i="2"/>
  <c r="C22" i="2"/>
  <c r="E22" i="2"/>
  <c r="G21" i="2"/>
  <c r="C21" i="2"/>
  <c r="E21" i="2"/>
  <c r="G20" i="2"/>
  <c r="C20" i="2"/>
  <c r="E20" i="2"/>
  <c r="G87" i="2"/>
  <c r="C87" i="2"/>
  <c r="G19" i="2"/>
  <c r="C19" i="2"/>
  <c r="E19" i="2"/>
  <c r="G86" i="2"/>
  <c r="C86" i="2"/>
  <c r="E86" i="2"/>
  <c r="G85" i="2"/>
  <c r="C85" i="2"/>
  <c r="E85" i="2"/>
  <c r="G84" i="2"/>
  <c r="C84" i="2"/>
  <c r="E84" i="2"/>
  <c r="G83" i="2"/>
  <c r="C83" i="2"/>
  <c r="G18" i="2"/>
  <c r="C18" i="2"/>
  <c r="E18" i="2"/>
  <c r="G82" i="2"/>
  <c r="C82" i="2"/>
  <c r="E82" i="2"/>
  <c r="G81" i="2"/>
  <c r="C81" i="2"/>
  <c r="E81" i="2"/>
  <c r="G80" i="2"/>
  <c r="C80" i="2"/>
  <c r="E80" i="2"/>
  <c r="G79" i="2"/>
  <c r="C79" i="2"/>
  <c r="G78" i="2"/>
  <c r="C78" i="2"/>
  <c r="E78" i="2"/>
  <c r="G77" i="2"/>
  <c r="C77" i="2"/>
  <c r="G76" i="2"/>
  <c r="C76" i="2"/>
  <c r="E76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G75" i="2"/>
  <c r="C75" i="2"/>
  <c r="G74" i="2"/>
  <c r="C74" i="2"/>
  <c r="E74" i="2"/>
  <c r="G73" i="2"/>
  <c r="C73" i="2"/>
  <c r="G72" i="2"/>
  <c r="C72" i="2"/>
  <c r="E72" i="2"/>
  <c r="G71" i="2"/>
  <c r="C71" i="2"/>
  <c r="G70" i="2"/>
  <c r="C70" i="2"/>
  <c r="E70" i="2"/>
  <c r="G69" i="2"/>
  <c r="C69" i="2"/>
  <c r="E69" i="2"/>
  <c r="G68" i="2"/>
  <c r="C68" i="2"/>
  <c r="E68" i="2"/>
  <c r="G67" i="2"/>
  <c r="C67" i="2"/>
  <c r="G66" i="2"/>
  <c r="C66" i="2"/>
  <c r="E66" i="2"/>
  <c r="G65" i="2"/>
  <c r="C65" i="2"/>
  <c r="G64" i="2"/>
  <c r="C64" i="2"/>
  <c r="E64" i="2"/>
  <c r="G63" i="2"/>
  <c r="C63" i="2"/>
  <c r="G62" i="2"/>
  <c r="C62" i="2"/>
  <c r="E62" i="2"/>
  <c r="G61" i="2"/>
  <c r="C61" i="2"/>
  <c r="G60" i="2"/>
  <c r="C60" i="2"/>
  <c r="E60" i="2"/>
  <c r="G59" i="2"/>
  <c r="C59" i="2"/>
  <c r="G58" i="2"/>
  <c r="C58" i="2"/>
  <c r="E58" i="2"/>
  <c r="G57" i="2"/>
  <c r="C57" i="2"/>
  <c r="G56" i="2"/>
  <c r="C56" i="2"/>
  <c r="E56" i="2"/>
  <c r="G55" i="2"/>
  <c r="C55" i="2"/>
  <c r="G54" i="2"/>
  <c r="C54" i="2"/>
  <c r="E54" i="2"/>
  <c r="G53" i="2"/>
  <c r="C53" i="2"/>
  <c r="E53" i="2"/>
  <c r="H52" i="2"/>
  <c r="D52" i="2"/>
  <c r="B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110" i="2"/>
  <c r="D110" i="2"/>
  <c r="B110" i="2"/>
  <c r="A110" i="2"/>
  <c r="H109" i="2"/>
  <c r="B109" i="2"/>
  <c r="D109" i="2"/>
  <c r="A109" i="2"/>
  <c r="H48" i="2"/>
  <c r="D48" i="2"/>
  <c r="B48" i="2"/>
  <c r="A48" i="2"/>
  <c r="H108" i="2"/>
  <c r="B108" i="2"/>
  <c r="D108" i="2"/>
  <c r="A108" i="2"/>
  <c r="H47" i="2"/>
  <c r="B47" i="2"/>
  <c r="D47" i="2"/>
  <c r="A47" i="2"/>
  <c r="H46" i="2"/>
  <c r="B46" i="2"/>
  <c r="D46" i="2"/>
  <c r="A46" i="2"/>
  <c r="H107" i="2"/>
  <c r="D107" i="2"/>
  <c r="B107" i="2"/>
  <c r="A107" i="2"/>
  <c r="H45" i="2"/>
  <c r="B45" i="2"/>
  <c r="D45" i="2"/>
  <c r="A45" i="2"/>
  <c r="H106" i="2"/>
  <c r="D106" i="2"/>
  <c r="B106" i="2"/>
  <c r="A106" i="2"/>
  <c r="H105" i="2"/>
  <c r="B105" i="2"/>
  <c r="D105" i="2"/>
  <c r="A105" i="2"/>
  <c r="H104" i="2"/>
  <c r="D104" i="2"/>
  <c r="B104" i="2"/>
  <c r="A104" i="2"/>
  <c r="H103" i="2"/>
  <c r="B103" i="2"/>
  <c r="D103" i="2"/>
  <c r="A103" i="2"/>
  <c r="H102" i="2"/>
  <c r="D102" i="2"/>
  <c r="B102" i="2"/>
  <c r="A102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D39" i="2"/>
  <c r="B39" i="2"/>
  <c r="A39" i="2"/>
  <c r="H101" i="2"/>
  <c r="B101" i="2"/>
  <c r="D101" i="2"/>
  <c r="A101" i="2"/>
  <c r="H100" i="2"/>
  <c r="B100" i="2"/>
  <c r="D100" i="2"/>
  <c r="A100" i="2"/>
  <c r="H99" i="2"/>
  <c r="B99" i="2"/>
  <c r="D99" i="2"/>
  <c r="A99" i="2"/>
  <c r="H38" i="2"/>
  <c r="D38" i="2"/>
  <c r="B38" i="2"/>
  <c r="A38" i="2"/>
  <c r="H98" i="2"/>
  <c r="B98" i="2"/>
  <c r="D98" i="2"/>
  <c r="A98" i="2"/>
  <c r="H37" i="2"/>
  <c r="B37" i="2"/>
  <c r="F37" i="2"/>
  <c r="D37" i="2"/>
  <c r="A37" i="2"/>
  <c r="H97" i="2"/>
  <c r="B97" i="2"/>
  <c r="F97" i="2"/>
  <c r="D97" i="2"/>
  <c r="A97" i="2"/>
  <c r="H36" i="2"/>
  <c r="B36" i="2"/>
  <c r="F36" i="2"/>
  <c r="D36" i="2"/>
  <c r="A36" i="2"/>
  <c r="H96" i="2"/>
  <c r="F96" i="2"/>
  <c r="D96" i="2"/>
  <c r="B96" i="2"/>
  <c r="A96" i="2"/>
  <c r="H35" i="2"/>
  <c r="B35" i="2"/>
  <c r="F35" i="2"/>
  <c r="D35" i="2"/>
  <c r="A35" i="2"/>
  <c r="H34" i="2"/>
  <c r="B34" i="2"/>
  <c r="D34" i="2"/>
  <c r="A34" i="2"/>
  <c r="H95" i="2"/>
  <c r="B95" i="2"/>
  <c r="D95" i="2"/>
  <c r="A95" i="2"/>
  <c r="H33" i="2"/>
  <c r="B33" i="2"/>
  <c r="D33" i="2"/>
  <c r="A33" i="2"/>
  <c r="H94" i="2"/>
  <c r="B94" i="2"/>
  <c r="D94" i="2"/>
  <c r="A94" i="2"/>
  <c r="H32" i="2"/>
  <c r="B32" i="2"/>
  <c r="D32" i="2"/>
  <c r="A32" i="2"/>
  <c r="H93" i="2"/>
  <c r="B93" i="2"/>
  <c r="D93" i="2"/>
  <c r="A93" i="2"/>
  <c r="H31" i="2"/>
  <c r="B31" i="2"/>
  <c r="D31" i="2"/>
  <c r="A31" i="2"/>
  <c r="H30" i="2"/>
  <c r="B30" i="2"/>
  <c r="D30" i="2"/>
  <c r="A30" i="2"/>
  <c r="H92" i="2"/>
  <c r="B92" i="2"/>
  <c r="D92" i="2"/>
  <c r="A92" i="2"/>
  <c r="H91" i="2"/>
  <c r="B91" i="2"/>
  <c r="D91" i="2"/>
  <c r="A91" i="2"/>
  <c r="H90" i="2"/>
  <c r="B90" i="2"/>
  <c r="D90" i="2"/>
  <c r="A9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89" i="2"/>
  <c r="B89" i="2"/>
  <c r="D89" i="2"/>
  <c r="A89" i="2"/>
  <c r="H24" i="2"/>
  <c r="B24" i="2"/>
  <c r="D24" i="2"/>
  <c r="A24" i="2"/>
  <c r="H88" i="2"/>
  <c r="B88" i="2"/>
  <c r="D88" i="2"/>
  <c r="A88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87" i="2"/>
  <c r="B87" i="2"/>
  <c r="D87" i="2"/>
  <c r="A87" i="2"/>
  <c r="H19" i="2"/>
  <c r="B19" i="2"/>
  <c r="D19" i="2"/>
  <c r="A19" i="2"/>
  <c r="H86" i="2"/>
  <c r="B86" i="2"/>
  <c r="D86" i="2"/>
  <c r="A86" i="2"/>
  <c r="H85" i="2"/>
  <c r="B85" i="2"/>
  <c r="D85" i="2"/>
  <c r="A85" i="2"/>
  <c r="H84" i="2"/>
  <c r="B84" i="2"/>
  <c r="D84" i="2"/>
  <c r="A84" i="2"/>
  <c r="H83" i="2"/>
  <c r="B83" i="2"/>
  <c r="D83" i="2"/>
  <c r="A83" i="2"/>
  <c r="H18" i="2"/>
  <c r="B18" i="2"/>
  <c r="D18" i="2"/>
  <c r="A18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Q112" i="1"/>
  <c r="Q113" i="1"/>
  <c r="Q122" i="1"/>
  <c r="Q121" i="1"/>
  <c r="Q119" i="1"/>
  <c r="Q118" i="1"/>
  <c r="Q115" i="1"/>
  <c r="Q106" i="1"/>
  <c r="Q99" i="1"/>
  <c r="F16" i="1"/>
  <c r="F17" i="1" s="1"/>
  <c r="C17" i="1"/>
  <c r="Q110" i="1"/>
  <c r="Q101" i="1"/>
  <c r="Q102" i="1"/>
  <c r="Q103" i="1"/>
  <c r="Q104" i="1"/>
  <c r="Q100" i="1"/>
  <c r="Q44" i="1"/>
  <c r="Q45" i="1"/>
  <c r="Q46" i="1"/>
  <c r="Q47" i="1"/>
  <c r="Q48" i="1"/>
  <c r="Q50" i="1"/>
  <c r="Q51" i="1"/>
  <c r="Q59" i="1"/>
  <c r="Q64" i="1"/>
  <c r="Q66" i="1"/>
  <c r="Q67" i="1"/>
  <c r="Q68" i="1"/>
  <c r="Q69" i="1"/>
  <c r="Q71" i="1"/>
  <c r="Q73" i="1"/>
  <c r="Q74" i="1"/>
  <c r="Q75" i="1"/>
  <c r="Q76" i="1"/>
  <c r="Q77" i="1"/>
  <c r="Q81" i="1"/>
  <c r="Q82" i="1"/>
  <c r="Q84" i="1"/>
  <c r="Q86" i="1"/>
  <c r="Q88" i="1"/>
  <c r="Q89" i="1"/>
  <c r="Q91" i="1"/>
  <c r="Q93" i="1"/>
  <c r="Q95" i="1"/>
  <c r="Q49" i="1"/>
  <c r="G113" i="1"/>
  <c r="J113" i="1"/>
  <c r="G109" i="1"/>
  <c r="K109" i="1"/>
  <c r="G105" i="1"/>
  <c r="E124" i="1"/>
  <c r="F124" i="1"/>
  <c r="U124" i="1"/>
  <c r="G118" i="1"/>
  <c r="J118" i="1"/>
  <c r="G116" i="1"/>
  <c r="K116" i="1"/>
  <c r="I105" i="1"/>
  <c r="E67" i="2"/>
  <c r="E79" i="2"/>
  <c r="E51" i="2"/>
  <c r="E35" i="1"/>
  <c r="F35" i="1"/>
  <c r="G35" i="1"/>
  <c r="I35" i="1"/>
  <c r="E33" i="1"/>
  <c r="F33" i="1"/>
  <c r="G33" i="1"/>
  <c r="I33" i="1"/>
  <c r="E31" i="1"/>
  <c r="E29" i="1"/>
  <c r="F29" i="1"/>
  <c r="G29" i="1"/>
  <c r="I29" i="1"/>
  <c r="E27" i="1"/>
  <c r="F27" i="1"/>
  <c r="G27" i="1"/>
  <c r="I27" i="1"/>
  <c r="E25" i="1"/>
  <c r="F25" i="1"/>
  <c r="G25" i="1"/>
  <c r="I25" i="1"/>
  <c r="E23" i="1"/>
  <c r="E120" i="1"/>
  <c r="F120" i="1"/>
  <c r="G120" i="1"/>
  <c r="G123" i="1"/>
  <c r="K123" i="1"/>
  <c r="E65" i="1"/>
  <c r="F65" i="1"/>
  <c r="G65" i="1"/>
  <c r="I65" i="1"/>
  <c r="E62" i="1"/>
  <c r="F62" i="1"/>
  <c r="G62" i="1"/>
  <c r="I62" i="1"/>
  <c r="E60" i="1"/>
  <c r="F60" i="1"/>
  <c r="G60" i="1"/>
  <c r="I60" i="1"/>
  <c r="E57" i="1"/>
  <c r="F57" i="1"/>
  <c r="G57" i="1"/>
  <c r="I57" i="1"/>
  <c r="E55" i="1"/>
  <c r="F55" i="1"/>
  <c r="G55" i="1"/>
  <c r="I55" i="1"/>
  <c r="E53" i="1"/>
  <c r="F53" i="1"/>
  <c r="G53" i="1"/>
  <c r="I53" i="1"/>
  <c r="E43" i="1"/>
  <c r="E41" i="1"/>
  <c r="F41" i="1"/>
  <c r="G41" i="1"/>
  <c r="I41" i="1"/>
  <c r="E39" i="1"/>
  <c r="F39" i="1"/>
  <c r="G39" i="1"/>
  <c r="I39" i="1"/>
  <c r="U36" i="1"/>
  <c r="G34" i="1"/>
  <c r="I34" i="1"/>
  <c r="G32" i="1"/>
  <c r="I32" i="1"/>
  <c r="G30" i="1"/>
  <c r="I30" i="1"/>
  <c r="G28" i="1"/>
  <c r="I28" i="1"/>
  <c r="G26" i="1"/>
  <c r="I26" i="1"/>
  <c r="G24" i="1"/>
  <c r="I24" i="1"/>
  <c r="F31" i="1"/>
  <c r="G31" i="1"/>
  <c r="I31" i="1"/>
  <c r="E63" i="2"/>
  <c r="E59" i="2"/>
  <c r="E83" i="2"/>
  <c r="F43" i="1"/>
  <c r="G43" i="1"/>
  <c r="I43" i="1"/>
  <c r="E75" i="2"/>
  <c r="K120" i="1"/>
  <c r="E73" i="2"/>
  <c r="F23" i="1"/>
  <c r="G23" i="1"/>
  <c r="I23" i="1"/>
  <c r="E55" i="2"/>
  <c r="E87" i="2"/>
  <c r="E77" i="2"/>
  <c r="E57" i="2"/>
  <c r="E61" i="2"/>
  <c r="E71" i="2"/>
  <c r="E65" i="2"/>
  <c r="C11" i="1"/>
  <c r="C12" i="1"/>
  <c r="O129" i="1" l="1"/>
  <c r="O128" i="1"/>
  <c r="O127" i="1"/>
  <c r="O131" i="1"/>
  <c r="O130" i="1"/>
  <c r="O63" i="1"/>
  <c r="O44" i="1"/>
  <c r="O102" i="1"/>
  <c r="O90" i="1"/>
  <c r="O39" i="1"/>
  <c r="O123" i="1"/>
  <c r="O76" i="1"/>
  <c r="O112" i="1"/>
  <c r="O62" i="1"/>
  <c r="O38" i="1"/>
  <c r="O101" i="1"/>
  <c r="O92" i="1"/>
  <c r="O70" i="1"/>
  <c r="O105" i="1"/>
  <c r="O51" i="1"/>
  <c r="O52" i="1"/>
  <c r="O69" i="1"/>
  <c r="O59" i="1"/>
  <c r="O45" i="1"/>
  <c r="O84" i="1"/>
  <c r="O35" i="1"/>
  <c r="O71" i="1"/>
  <c r="O42" i="1"/>
  <c r="O108" i="1"/>
  <c r="O46" i="1"/>
  <c r="O78" i="1"/>
  <c r="O68" i="1"/>
  <c r="O122" i="1"/>
  <c r="O97" i="1"/>
  <c r="O79" i="1"/>
  <c r="O115" i="1"/>
  <c r="C15" i="1"/>
  <c r="O26" i="1"/>
  <c r="O43" i="1"/>
  <c r="O98" i="1"/>
  <c r="O106" i="1"/>
  <c r="O81" i="1"/>
  <c r="O85" i="1"/>
  <c r="O27" i="1"/>
  <c r="O82" i="1"/>
  <c r="O80" i="1"/>
  <c r="O83" i="1"/>
  <c r="O110" i="1"/>
  <c r="O67" i="1"/>
  <c r="O117" i="1"/>
  <c r="O119" i="1"/>
  <c r="O75" i="1"/>
  <c r="O104" i="1"/>
  <c r="O57" i="1"/>
  <c r="O89" i="1"/>
  <c r="O64" i="1"/>
  <c r="O21" i="1"/>
  <c r="O28" i="1"/>
  <c r="O65" i="1"/>
  <c r="O34" i="1"/>
  <c r="O87" i="1"/>
  <c r="O74" i="1"/>
  <c r="O54" i="1"/>
  <c r="O109" i="1"/>
  <c r="O53" i="1"/>
  <c r="O36" i="1"/>
  <c r="O99" i="1"/>
  <c r="O100" i="1"/>
  <c r="O37" i="1"/>
  <c r="O61" i="1"/>
  <c r="O32" i="1"/>
  <c r="O107" i="1"/>
  <c r="O118" i="1"/>
  <c r="O94" i="1"/>
  <c r="O48" i="1"/>
  <c r="O24" i="1"/>
  <c r="O121" i="1"/>
  <c r="O86" i="1"/>
  <c r="O33" i="1"/>
  <c r="O30" i="1"/>
  <c r="O126" i="1"/>
  <c r="O77" i="1"/>
  <c r="O47" i="1"/>
  <c r="O58" i="1"/>
  <c r="O124" i="1"/>
  <c r="O66" i="1"/>
  <c r="O120" i="1"/>
  <c r="O73" i="1"/>
  <c r="O41" i="1"/>
  <c r="O95" i="1"/>
  <c r="O88" i="1"/>
  <c r="O31" i="1"/>
  <c r="O91" i="1"/>
  <c r="O29" i="1"/>
  <c r="O72" i="1"/>
  <c r="O23" i="1"/>
  <c r="O111" i="1"/>
  <c r="O113" i="1"/>
  <c r="O56" i="1"/>
  <c r="O125" i="1"/>
  <c r="O50" i="1"/>
  <c r="O25" i="1"/>
  <c r="O22" i="1"/>
  <c r="O103" i="1"/>
  <c r="O93" i="1"/>
  <c r="O40" i="1"/>
  <c r="O114" i="1"/>
  <c r="O96" i="1"/>
  <c r="O55" i="1"/>
  <c r="O49" i="1"/>
  <c r="O116" i="1"/>
  <c r="O60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<sst xmlns="http://schemas.openxmlformats.org/spreadsheetml/2006/main" count="1093" uniqueCount="458">
  <si>
    <t>IBVS 6196</t>
  </si>
  <si>
    <t>0.0002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</si>
  <si>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</si>
  <si>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</si>
  <si>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</si>
  <si>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</si>
  <si>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</si>
  <si>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</si>
  <si>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</si>
  <si>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</si>
  <si>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</si>
  <si>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</si>
  <si>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</si>
  <si>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</si>
  <si>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</si>
  <si>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</si>
  <si>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</si>
  <si>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</si>
  <si>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</si>
  <si>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</si>
  <si>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</si>
  <si>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</si>
  <si>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</si>
  <si>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</si>
  <si>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</si>
  <si>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</si>
  <si>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</si>
  <si>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</si>
  <si>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</si>
  <si>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</si>
  <si>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</si>
  <si>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Bull.25</t>
  </si>
  <si>
    <t>B</t>
  </si>
  <si>
    <t>Peter H</t>
  </si>
  <si>
    <t>BBSAG Bull.36</t>
  </si>
  <si>
    <t>Locher K</t>
  </si>
  <si>
    <t>BBSAG Bull.37</t>
  </si>
  <si>
    <t>BBSAG Bull.38</t>
  </si>
  <si>
    <t>BBSAG Bull.41</t>
  </si>
  <si>
    <t>BBSAG Bull.50</t>
  </si>
  <si>
    <t>BBSAG Bull.90</t>
  </si>
  <si>
    <t>BBSAG Bull.93</t>
  </si>
  <si>
    <t>BBSAG Bull.95</t>
  </si>
  <si>
    <t>BBSAG Bull.96</t>
  </si>
  <si>
    <t>BBSAG Bull.97</t>
  </si>
  <si>
    <t>BBSAG Bull.98</t>
  </si>
  <si>
    <t>BBSAG Bull.99</t>
  </si>
  <si>
    <t>BBSAG Bull.100</t>
  </si>
  <si>
    <t>BBSAG Bull.101</t>
  </si>
  <si>
    <t>BBSAG Bull.102</t>
  </si>
  <si>
    <t>BBSAG Bull.104</t>
  </si>
  <si>
    <t>BBSAG Bull.107</t>
  </si>
  <si>
    <t>BBSAG Bull.110</t>
  </si>
  <si>
    <t>BBSAG Bull.113</t>
  </si>
  <si>
    <t>BBSAG Bull.116</t>
  </si>
  <si>
    <t>IBVS 5296</t>
  </si>
  <si>
    <t>DO Cyg / GSC 3968-1026</t>
  </si>
  <si>
    <t>EA/SD</t>
  </si>
  <si>
    <t>IBVS 5657</t>
  </si>
  <si>
    <t># of data points:</t>
  </si>
  <si>
    <t>IBVS 5438</t>
  </si>
  <si>
    <t>I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</si>
  <si>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</si>
  <si>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</si>
  <si>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</si>
  <si>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</si>
  <si>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</si>
  <si>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</si>
  <si>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Add cycle</t>
  </si>
  <si>
    <t>Old Cycle</t>
  </si>
  <si>
    <t>OEJV 0074</t>
  </si>
  <si>
    <t>CCD+V</t>
  </si>
  <si>
    <t>vis</t>
  </si>
  <si>
    <t>IBVS 5929</t>
  </si>
  <si>
    <t>IBVS 6048</t>
  </si>
  <si>
    <t>IBVS 6070</t>
  </si>
  <si>
    <t>IBVS 6118</t>
  </si>
  <si>
    <t>IBVS 5984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</si>
  <si>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</si>
  <si>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</si>
  <si>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</si>
  <si>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</si>
  <si>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</si>
  <si>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</si>
  <si>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</si>
  <si>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</si>
  <si>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</si>
  <si>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</si>
  <si>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</si>
  <si>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</si>
  <si>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F </t>
  </si>
  <si>
    <t>P </t>
  </si>
  <si>
    <t> -0.00 </t>
  </si>
  <si>
    <t>V </t>
  </si>
  <si>
    <t> 0.007 </t>
  </si>
  <si>
    <t>E </t>
  </si>
  <si>
    <t>?</t>
  </si>
  <si>
    <t> 0.0022 </t>
  </si>
  <si>
    <t> 0.002 </t>
  </si>
  <si>
    <t> -0.001 </t>
  </si>
  <si>
    <t> R.Diethelm </t>
  </si>
  <si>
    <t> -0.015 </t>
  </si>
  <si>
    <t> 0.000 </t>
  </si>
  <si>
    <t> BBS 38 </t>
  </si>
  <si>
    <t> -0.006 </t>
  </si>
  <si>
    <t> -0.008 </t>
  </si>
  <si>
    <t> 0.003 </t>
  </si>
  <si>
    <t> -0.007 </t>
  </si>
  <si>
    <t> 0.004 </t>
  </si>
  <si>
    <t> F.Agerer </t>
  </si>
  <si>
    <t>o</t>
  </si>
  <si>
    <t> BBS 98 </t>
  </si>
  <si>
    <t> BBS 99 </t>
  </si>
  <si>
    <t> BBS 113 </t>
  </si>
  <si>
    <t>BAVM 152 </t>
  </si>
  <si>
    <t>C </t>
  </si>
  <si>
    <t>R</t>
  </si>
  <si>
    <t>OEJV 0074 </t>
  </si>
  <si>
    <t>BAVM 228 </t>
  </si>
  <si>
    <t>-I</t>
  </si>
  <si>
    <t>BAVM 231 </t>
  </si>
  <si>
    <t>BAVM 234 </t>
  </si>
  <si>
    <t>2418235.28 </t>
  </si>
  <si>
    <t> 20.10.1908 18:43 </t>
  </si>
  <si>
    <t> 0.82 </t>
  </si>
  <si>
    <t> N.B.Perova </t>
  </si>
  <si>
    <t> PZ 9.416 </t>
  </si>
  <si>
    <t>2424653.41 </t>
  </si>
  <si>
    <t> 17.05.1926 21:50 </t>
  </si>
  <si>
    <t> 0.43 </t>
  </si>
  <si>
    <t> S.Nekrasova </t>
  </si>
  <si>
    <t> PZ 5.184 </t>
  </si>
  <si>
    <t>2424786.34 </t>
  </si>
  <si>
    <t> 27.09.1926 20:09 </t>
  </si>
  <si>
    <t> -0.02 </t>
  </si>
  <si>
    <t> C.Hoffmeister </t>
  </si>
  <si>
    <t> AN 232.166 </t>
  </si>
  <si>
    <t>2424979.58 </t>
  </si>
  <si>
    <t> 09.04.1927 01:55 </t>
  </si>
  <si>
    <t> -0.01 </t>
  </si>
  <si>
    <t>2425008.61 </t>
  </si>
  <si>
    <t> 08.05.1927 02:38 </t>
  </si>
  <si>
    <t> -0.05 </t>
  </si>
  <si>
    <t>2425015.50 </t>
  </si>
  <si>
    <t> 15.05.1927 00:00 </t>
  </si>
  <si>
    <t>2425032.56 </t>
  </si>
  <si>
    <t> 01.06.1927 01:26 </t>
  </si>
  <si>
    <t> -0.04 </t>
  </si>
  <si>
    <t>2425068.48 </t>
  </si>
  <si>
    <t> 06.07.1927 23:31 </t>
  </si>
  <si>
    <t> -0.03 </t>
  </si>
  <si>
    <t>2425092.41 </t>
  </si>
  <si>
    <t> 30.07.1927 21:50 </t>
  </si>
  <si>
    <t>2425121.50 </t>
  </si>
  <si>
    <t> 29.08.1927 00:00 </t>
  </si>
  <si>
    <t>2425126.62 </t>
  </si>
  <si>
    <t> 03.09.1927 02:52 </t>
  </si>
  <si>
    <t>2425145.43 </t>
  </si>
  <si>
    <t> 21.09.1927 22:19 </t>
  </si>
  <si>
    <t>2425150.58 </t>
  </si>
  <si>
    <t> 27.09.1927 01:55 </t>
  </si>
  <si>
    <t>2425152.25 </t>
  </si>
  <si>
    <t> 28.09.1927 18:00 </t>
  </si>
  <si>
    <t>2425157.40 </t>
  </si>
  <si>
    <t> 03.10.1927 21:36 </t>
  </si>
  <si>
    <t>2425185.26 </t>
  </si>
  <si>
    <t> 31.10.1927 18:14 </t>
  </si>
  <si>
    <t> 0.47 </t>
  </si>
  <si>
    <t>2427866.48 </t>
  </si>
  <si>
    <t> 04.03.1935 23:31 </t>
  </si>
  <si>
    <t> 0.39 </t>
  </si>
  <si>
    <t>2429497.45 </t>
  </si>
  <si>
    <t> 21.08.1939 22:48 </t>
  </si>
  <si>
    <t> 0.01 </t>
  </si>
  <si>
    <t>2429521.36 </t>
  </si>
  <si>
    <t> 14.09.1939 20:38 </t>
  </si>
  <si>
    <t>2432799.47 </t>
  </si>
  <si>
    <t> 04.09.1948 23:16 </t>
  </si>
  <si>
    <t>2432806.30 </t>
  </si>
  <si>
    <t> 11.09.1948 19:12 </t>
  </si>
  <si>
    <t>2433011.51 </t>
  </si>
  <si>
    <t> 05.04.1949 00:14 </t>
  </si>
  <si>
    <t> 0.00 </t>
  </si>
  <si>
    <t>2433382.58 </t>
  </si>
  <si>
    <t> 11.04.1950 01:55 </t>
  </si>
  <si>
    <t>2442748.302 </t>
  </si>
  <si>
    <t> 01.12.1975 19:14 </t>
  </si>
  <si>
    <t> BBS 25 </t>
  </si>
  <si>
    <t>2443485.313 </t>
  </si>
  <si>
    <t> 07.12.1977 19:30 </t>
  </si>
  <si>
    <t> 0.001 </t>
  </si>
  <si>
    <t> H.Peter </t>
  </si>
  <si>
    <t> BBS 36 </t>
  </si>
  <si>
    <t>2443673.414 </t>
  </si>
  <si>
    <t> 13.06.1978 21:56 </t>
  </si>
  <si>
    <t> K.Locher </t>
  </si>
  <si>
    <t> BBS 37 </t>
  </si>
  <si>
    <t>2443714.454 </t>
  </si>
  <si>
    <t> 24.07.1978 22:53 </t>
  </si>
  <si>
    <t>2443863.218 </t>
  </si>
  <si>
    <t> 20.12.1978 17:13 </t>
  </si>
  <si>
    <t> BBS 41 </t>
  </si>
  <si>
    <t>2444487.380 </t>
  </si>
  <si>
    <t> 04.09.1980 21:07 </t>
  </si>
  <si>
    <t> BBS 50 </t>
  </si>
  <si>
    <t>2444499.334 </t>
  </si>
  <si>
    <t> 16.09.1980 20:00 </t>
  </si>
  <si>
    <t> -0.013 </t>
  </si>
  <si>
    <t>2446291.434 </t>
  </si>
  <si>
    <t> 13.08.1985 22:24 </t>
  </si>
  <si>
    <t> P.Znojilova </t>
  </si>
  <si>
    <t> BRNO 27 </t>
  </si>
  <si>
    <t>2446291.436 </t>
  </si>
  <si>
    <t> 13.08.1985 22:27 </t>
  </si>
  <si>
    <t> V.Bulant </t>
  </si>
  <si>
    <t>2446291.437 </t>
  </si>
  <si>
    <t> 13.08.1985 22:29 </t>
  </si>
  <si>
    <t> L.Kalab </t>
  </si>
  <si>
    <t>2446291.439 </t>
  </si>
  <si>
    <t> 13.08.1985 22:32 </t>
  </si>
  <si>
    <t> M.Znojilova </t>
  </si>
  <si>
    <t>2446291.440 </t>
  </si>
  <si>
    <t> 13.08.1985 22:33 </t>
  </si>
  <si>
    <t> A.Slatinsky </t>
  </si>
  <si>
    <t> V.Wagner </t>
  </si>
  <si>
    <t>2446556.481 </t>
  </si>
  <si>
    <t> 05.05.1986 23:32 </t>
  </si>
  <si>
    <t> J.Borovicka </t>
  </si>
  <si>
    <t> BRNO 28 </t>
  </si>
  <si>
    <t>2447471.345 </t>
  </si>
  <si>
    <t> 05.11.1988 20:16 </t>
  </si>
  <si>
    <t> BBS 90 </t>
  </si>
  <si>
    <t>2447712.443 </t>
  </si>
  <si>
    <t> 04.07.1989 22:37 </t>
  </si>
  <si>
    <t> -0.011 </t>
  </si>
  <si>
    <t> M.Jechumtal </t>
  </si>
  <si>
    <t> BRNO 30 </t>
  </si>
  <si>
    <t>2447712.446 </t>
  </si>
  <si>
    <t> 04.07.1989 22:42 </t>
  </si>
  <si>
    <t> A.Dedoch </t>
  </si>
  <si>
    <t> J.Manek </t>
  </si>
  <si>
    <t>2447712.451 </t>
  </si>
  <si>
    <t> 04.07.1989 22:49 </t>
  </si>
  <si>
    <t>2447825.309 </t>
  </si>
  <si>
    <t> 25.10.1989 19:24 </t>
  </si>
  <si>
    <t> BBS 93 </t>
  </si>
  <si>
    <t>2448030.509 </t>
  </si>
  <si>
    <t> 19.05.1990 00:12 </t>
  </si>
  <si>
    <t> BRNO 31 </t>
  </si>
  <si>
    <t>2448042.479 </t>
  </si>
  <si>
    <t> 30.05.1990 23:29 </t>
  </si>
  <si>
    <t> BBS 95 </t>
  </si>
  <si>
    <t>2448167.316 </t>
  </si>
  <si>
    <t> 02.10.1990 19:35 </t>
  </si>
  <si>
    <t> BBS 96 </t>
  </si>
  <si>
    <t>2448208.356 </t>
  </si>
  <si>
    <t> 12.11.1990 20:32 </t>
  </si>
  <si>
    <t> BBS 97 </t>
  </si>
  <si>
    <t>2448449.453 </t>
  </si>
  <si>
    <t> 11.07.1991 22:52 </t>
  </si>
  <si>
    <t>2448449.467 </t>
  </si>
  <si>
    <t> 11.07.1991 23:12 </t>
  </si>
  <si>
    <t> F.Hroch </t>
  </si>
  <si>
    <t>2448497.351 </t>
  </si>
  <si>
    <t> 28.08.1991 20:25 </t>
  </si>
  <si>
    <t>2448502.477 </t>
  </si>
  <si>
    <t> 02.09.1991 23:26 </t>
  </si>
  <si>
    <t>2448538.382 </t>
  </si>
  <si>
    <t> 08.10.1991 21:10 </t>
  </si>
  <si>
    <t>2448586.273 </t>
  </si>
  <si>
    <t> 25.11.1991 18:33 </t>
  </si>
  <si>
    <t>2448598.222 </t>
  </si>
  <si>
    <t> 07.12.1991 17:19 </t>
  </si>
  <si>
    <t> -0.017 </t>
  </si>
  <si>
    <t> BBS 100 </t>
  </si>
  <si>
    <t>2448803.434 </t>
  </si>
  <si>
    <t> 29.06.1992 22:24 </t>
  </si>
  <si>
    <t> BBS 101 </t>
  </si>
  <si>
    <t>2448827.386 </t>
  </si>
  <si>
    <t> 23.07.1992 21:15 </t>
  </si>
  <si>
    <t> 0.006 </t>
  </si>
  <si>
    <t>2448832.488 </t>
  </si>
  <si>
    <t> 28.07.1992 23:42 </t>
  </si>
  <si>
    <t> -0.022 </t>
  </si>
  <si>
    <t> H.Santolikova </t>
  </si>
  <si>
    <t>2448832.493 </t>
  </si>
  <si>
    <t> 28.07.1992 23:49 </t>
  </si>
  <si>
    <t> P.Pata </t>
  </si>
  <si>
    <t>2448832.503 </t>
  </si>
  <si>
    <t> 29.07.1992 00:04 </t>
  </si>
  <si>
    <t> Z.Egyhazi </t>
  </si>
  <si>
    <t>2448868.410 </t>
  </si>
  <si>
    <t> 02.09.1992 21:50 </t>
  </si>
  <si>
    <t> -0.010 </t>
  </si>
  <si>
    <t> BBS 102 </t>
  </si>
  <si>
    <t>2448892.347 </t>
  </si>
  <si>
    <t> 26.09.1992 20:19 </t>
  </si>
  <si>
    <t>2449116.364 </t>
  </si>
  <si>
    <t> 08.05.1993 20:44 </t>
  </si>
  <si>
    <t> P.Stepan </t>
  </si>
  <si>
    <t>2449198.455 </t>
  </si>
  <si>
    <t> 29.07.1993 22:55 </t>
  </si>
  <si>
    <t> BBS 104 </t>
  </si>
  <si>
    <t>2449581.504 </t>
  </si>
  <si>
    <t> 17.08.1994 00:05 </t>
  </si>
  <si>
    <t> 0.010 </t>
  </si>
  <si>
    <t> L.Brat </t>
  </si>
  <si>
    <t>2449605.432 </t>
  </si>
  <si>
    <t> 09.09.1994 22:22 </t>
  </si>
  <si>
    <t> -0.002 </t>
  </si>
  <si>
    <t> BBS 107 </t>
  </si>
  <si>
    <t>2449935.4609 </t>
  </si>
  <si>
    <t> 05.08.1995 23:03 </t>
  </si>
  <si>
    <t> -0.0051 </t>
  </si>
  <si>
    <t> BRNO 32 </t>
  </si>
  <si>
    <t>2449935.475 </t>
  </si>
  <si>
    <t> 05.08.1995 23:24 </t>
  </si>
  <si>
    <t> 0.009 </t>
  </si>
  <si>
    <t> BBS 110 </t>
  </si>
  <si>
    <t>2449947.443 </t>
  </si>
  <si>
    <t> 17.08.1995 22:37 </t>
  </si>
  <si>
    <t>2450306.5396 </t>
  </si>
  <si>
    <t> 11.08.1996 00:57 </t>
  </si>
  <si>
    <t> 0.0016 </t>
  </si>
  <si>
    <t> K.Koss </t>
  </si>
  <si>
    <t>2450313.382 </t>
  </si>
  <si>
    <t> 17.08.1996 21:10 </t>
  </si>
  <si>
    <t>2450318.5164 </t>
  </si>
  <si>
    <t> 23.08.1996 00:23 </t>
  </si>
  <si>
    <t> 0.0084 </t>
  </si>
  <si>
    <t> J.Zahajsky </t>
  </si>
  <si>
    <t>2450325.348 </t>
  </si>
  <si>
    <t> 29.08.1996 20:21 </t>
  </si>
  <si>
    <t> -0.000 </t>
  </si>
  <si>
    <t>2450631.4413 </t>
  </si>
  <si>
    <t> 01.07.1997 22:35 </t>
  </si>
  <si>
    <t> J.Cechal </t>
  </si>
  <si>
    <t>2450696.418 </t>
  </si>
  <si>
    <t> 04.09.1997 22:01 </t>
  </si>
  <si>
    <t> BBS 116 </t>
  </si>
  <si>
    <t>2451014.4692 </t>
  </si>
  <si>
    <t> 19.07.1998 23:15 </t>
  </si>
  <si>
    <t> -0.0125 </t>
  </si>
  <si>
    <t>2451014.4797 </t>
  </si>
  <si>
    <t> 19.07.1998 23:30 </t>
  </si>
  <si>
    <t> -0.0020 </t>
  </si>
  <si>
    <t> O.Bracek </t>
  </si>
  <si>
    <t>2451433.4362 </t>
  </si>
  <si>
    <t> 11.09.1999 22:28 </t>
  </si>
  <si>
    <t>2451751.49100 </t>
  </si>
  <si>
    <t> 25.07.2000 23:47 </t>
  </si>
  <si>
    <t> -0.00466 </t>
  </si>
  <si>
    <t> P.Hájek </t>
  </si>
  <si>
    <t>2451840.4092 </t>
  </si>
  <si>
    <t> 22.10.2000 21:49 </t>
  </si>
  <si>
    <t> -0.0069 </t>
  </si>
  <si>
    <t> K.&amp; M.Rätz </t>
  </si>
  <si>
    <t>2452548.3470 </t>
  </si>
  <si>
    <t> 30.09.2002 20:19 </t>
  </si>
  <si>
    <t> -0.0129 </t>
  </si>
  <si>
    <t> BBS 129 </t>
  </si>
  <si>
    <t>2453254.5755 </t>
  </si>
  <si>
    <t> 06.09.2004 01:48 </t>
  </si>
  <si>
    <t> -0.0182 </t>
  </si>
  <si>
    <t>BAVM 173 </t>
  </si>
  <si>
    <t>2453255.4345 </t>
  </si>
  <si>
    <t> 06.09.2004 22:25 </t>
  </si>
  <si>
    <t>5127.5</t>
  </si>
  <si>
    <t> -0.0142 </t>
  </si>
  <si>
    <t>2453284.5151 </t>
  </si>
  <si>
    <t> 06.10.2004 00:21 </t>
  </si>
  <si>
    <t>5144.5</t>
  </si>
  <si>
    <t> -0.0037 </t>
  </si>
  <si>
    <t>2453933.430 </t>
  </si>
  <si>
    <t> 16.07.2006 22:19 </t>
  </si>
  <si>
    <t>5524</t>
  </si>
  <si>
    <t> -0.037 </t>
  </si>
  <si>
    <t> S.Santini </t>
  </si>
  <si>
    <t> JAAVSO 39;102 </t>
  </si>
  <si>
    <t>2453945.415 </t>
  </si>
  <si>
    <t> 28.07.2006 21:57 </t>
  </si>
  <si>
    <t>5531</t>
  </si>
  <si>
    <t> V.Novotný </t>
  </si>
  <si>
    <t>2454364.3655 </t>
  </si>
  <si>
    <t> 20.09.2007 20:46 </t>
  </si>
  <si>
    <t>5776</t>
  </si>
  <si>
    <t> -0.0241 </t>
  </si>
  <si>
    <t>BAVM 193 </t>
  </si>
  <si>
    <t>2454718.3362 </t>
  </si>
  <si>
    <t> 08.09.2008 20:04 </t>
  </si>
  <si>
    <t>5983</t>
  </si>
  <si>
    <t> -0.0252 </t>
  </si>
  <si>
    <t>BAVM 203 </t>
  </si>
  <si>
    <t>2454800.4181 </t>
  </si>
  <si>
    <t> 29.11.2008 22:02 </t>
  </si>
  <si>
    <t>6031</t>
  </si>
  <si>
    <t> -0.0238 </t>
  </si>
  <si>
    <t>2455087.7001 </t>
  </si>
  <si>
    <t> 13.09.2009 04:48 </t>
  </si>
  <si>
    <t>6199</t>
  </si>
  <si>
    <t> -0.0233 </t>
  </si>
  <si>
    <t> R.Nelson </t>
  </si>
  <si>
    <t>IBVS 5929 </t>
  </si>
  <si>
    <t>2455125.3208 </t>
  </si>
  <si>
    <t> 20.10.2009 19:41 </t>
  </si>
  <si>
    <t>6221</t>
  </si>
  <si>
    <t> -0.0228 </t>
  </si>
  <si>
    <t>BAVM 212 </t>
  </si>
  <si>
    <t>2455479.2926 </t>
  </si>
  <si>
    <t> 09.10.2010 19:01 </t>
  </si>
  <si>
    <t>6428</t>
  </si>
  <si>
    <t> -0.0229 </t>
  </si>
  <si>
    <t>BAVM 215 </t>
  </si>
  <si>
    <t>2455491.2620 </t>
  </si>
  <si>
    <t> 21.10.2010 18:17 </t>
  </si>
  <si>
    <t>6435</t>
  </si>
  <si>
    <t> -0.0236 </t>
  </si>
  <si>
    <t> U.Schmidt </t>
  </si>
  <si>
    <t>2455802.4831 </t>
  </si>
  <si>
    <t> 28.08.2011 23:35 </t>
  </si>
  <si>
    <t>6617</t>
  </si>
  <si>
    <t>BAVM 225 </t>
  </si>
  <si>
    <t>2455850.3640 </t>
  </si>
  <si>
    <t> 15.10.2011 20:44 </t>
  </si>
  <si>
    <t>6645</t>
  </si>
  <si>
    <t> -0.0235 </t>
  </si>
  <si>
    <t> F.Walter </t>
  </si>
  <si>
    <t>2455850.3645 </t>
  </si>
  <si>
    <t> -0.0230 </t>
  </si>
  <si>
    <t>2455879.4344 </t>
  </si>
  <si>
    <t> 13.11.2011 22:25 </t>
  </si>
  <si>
    <t>6662</t>
  </si>
  <si>
    <t> -0.0232 </t>
  </si>
  <si>
    <t>2456132.5143 </t>
  </si>
  <si>
    <t> 24.07.2012 00:20 </t>
  </si>
  <si>
    <t>6810</t>
  </si>
  <si>
    <t> -0.0247 </t>
  </si>
  <si>
    <t> M.&amp; K.Rätz </t>
  </si>
  <si>
    <t>2456132.5145 </t>
  </si>
  <si>
    <t> -0.0245 </t>
  </si>
  <si>
    <t>2456568.5647 </t>
  </si>
  <si>
    <t> 03.10.2013 01:33 </t>
  </si>
  <si>
    <t>7065</t>
  </si>
  <si>
    <t> -0.0266 </t>
  </si>
  <si>
    <t>2456934.5058 </t>
  </si>
  <si>
    <t> 04.10.2014 00:08 </t>
  </si>
  <si>
    <t>7279</t>
  </si>
  <si>
    <t> -0.0274 </t>
  </si>
  <si>
    <t>BAVM 239 </t>
  </si>
  <si>
    <t>II</t>
  </si>
  <si>
    <t>BAD?</t>
  </si>
  <si>
    <t>JAVSO..43..238</t>
  </si>
  <si>
    <t>JAVSO..45..121</t>
  </si>
  <si>
    <t>IBVS 6230</t>
  </si>
  <si>
    <t>JAVSO 49, 256</t>
  </si>
  <si>
    <t>JAVSO, 49, 265</t>
  </si>
  <si>
    <t>JAVSO, 50, 133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</si>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</sst>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4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3" borderId="0" applyNumberFormat="0" applyBorder="0" applyAlignment="0" applyProtection="0"/>
    <xf numFmtId="0" fontId="27" fillId="20" borderId="1" applyNumberFormat="0" applyAlignment="0" applyProtection="0"/>
    <xf numFmtId="0" fontId="28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3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2" fillId="7" borderId="1" applyNumberFormat="0" applyAlignment="0" applyProtection="0"/>
    <xf numFmtId="0" fontId="33" fillId="0" borderId="4" applyNumberFormat="0" applyFill="0" applyAlignment="0" applyProtection="0"/>
    <xf numFmtId="0" fontId="34" fillId="22" borderId="0" applyNumberFormat="0" applyBorder="0" applyAlignment="0" applyProtection="0"/>
    <xf numFmtId="0" fontId="6" fillId="0" borderId="0"/>
    <xf numFmtId="0" fontId="16" fillId="23" borderId="5" applyNumberFormat="0" applyFont="0" applyAlignment="0" applyProtection="0"/>
    <xf numFmtId="0" fontId="35" fillId="20" borderId="6" applyNumberFormat="0" applyAlignment="0" applyProtection="0"/>
    <xf numFmtId="0" fontId="36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7" fillId="0" borderId="0" applyNumberFormat="0" applyFill="0" applyBorder="0" applyAlignment="0" applyProtection="0"/>
  </cellStyleXfs>
  <cellXfs count="86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12" fillId="0" borderId="0" xfId="0" applyFont="1" applyAlignment="1"/>
    <xf numFmtId="0" fontId="12" fillId="0" borderId="0" xfId="0" applyFont="1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5" fillId="0" borderId="0" xfId="0" applyFo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14" fontId="16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165" fontId="17" fillId="0" borderId="0" xfId="0" applyNumberFormat="1" applyFont="1" applyAlignment="1">
      <alignment horizontal="left"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0" fontId="18" fillId="0" borderId="0" xfId="0" applyFont="1">
      <alignment vertical="top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21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21" fillId="24" borderId="18" xfId="38" applyFill="1" applyBorder="1" applyAlignment="1" applyProtection="1">
      <alignment horizontal="right" vertical="top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23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left" vertical="center"/>
    </xf>
    <xf numFmtId="0" fontId="40" fillId="0" borderId="0" xfId="0" applyFont="1" applyAlignment="1">
      <alignment horizontal="left" wrapText="1"/>
    </xf>
    <xf numFmtId="0" fontId="40" fillId="0" borderId="0" xfId="0" applyFont="1" applyAlignment="1">
      <alignment horizontal="center"/>
    </xf>
    <xf numFmtId="0" fontId="40" fillId="0" borderId="0" xfId="42" applyFont="1" applyAlignment="1">
      <alignment wrapText="1"/>
    </xf>
    <xf numFmtId="0" fontId="40" fillId="0" borderId="0" xfId="42" applyFont="1" applyAlignment="1">
      <alignment horizontal="center" wrapText="1"/>
    </xf>
    <xf numFmtId="0" fontId="40" fillId="0" borderId="0" xfId="42" applyFont="1" applyAlignment="1">
      <alignment horizontal="left" wrapText="1"/>
    </xf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horizontal="left"/>
    </xf>
    <xf numFmtId="0" fontId="41" fillId="0" borderId="0" xfId="42" applyFont="1" applyAlignment="1">
      <alignment horizontal="left" vertical="center" wrapText="1"/>
    </xf>
    <xf numFmtId="0" fontId="41" fillId="0" borderId="0" xfId="42" applyFont="1" applyAlignment="1">
      <alignment horizontal="center" vertical="center" wrapText="1"/>
    </xf>
    <xf numFmtId="0" fontId="41" fillId="0" borderId="0" xfId="42" applyFont="1" applyAlignment="1">
      <alignment horizontal="left" wrapText="1"/>
    </xf>
    <xf numFmtId="0" fontId="39" fillId="0" borderId="0" xfId="0" applyFont="1" applyAlignment="1"/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42" fillId="0" borderId="0" xfId="0" applyFont="1" applyAlignment="1">
      <alignment vertical="center" wrapText="1"/>
    </xf>
    <xf numFmtId="0" fontId="42" fillId="0" borderId="0" xfId="0" applyFont="1" applyAlignment="1">
      <alignment horizontal="center" vertical="center" wrapText="1"/>
    </xf>
    <xf numFmtId="166" fontId="42" fillId="0" borderId="0" xfId="0" applyNumberFormat="1" applyFont="1" applyAlignment="1">
      <alignment vertical="center" wrapText="1"/>
    </xf>
    <xf numFmtId="0" fontId="42" fillId="0" borderId="0" xfId="0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DO Cyg - O-C Diagr.</a:t>
            </a:r>
          </a:p>
        </c:rich>
      </c:tx>
      <c:layout>
        <c:manualLayout>
          <c:xMode val="edge"/>
          <c:yMode val="edge"/>
          <c:x val="0.3597126078664627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676394830186"/>
          <c:y val="0.14769252958613219"/>
          <c:w val="0.79496472691793263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-15352</c:v>
                </c:pt>
                <c:pt idx="1">
                  <c:v>-11598.5</c:v>
                </c:pt>
                <c:pt idx="2">
                  <c:v>-11521</c:v>
                </c:pt>
                <c:pt idx="3">
                  <c:v>-11408</c:v>
                </c:pt>
                <c:pt idx="4">
                  <c:v>-11391</c:v>
                </c:pt>
                <c:pt idx="5">
                  <c:v>-11387</c:v>
                </c:pt>
                <c:pt idx="6">
                  <c:v>-11377</c:v>
                </c:pt>
                <c:pt idx="7">
                  <c:v>-11356</c:v>
                </c:pt>
                <c:pt idx="8">
                  <c:v>-11342</c:v>
                </c:pt>
                <c:pt idx="9">
                  <c:v>-11325</c:v>
                </c:pt>
                <c:pt idx="10">
                  <c:v>-11322</c:v>
                </c:pt>
                <c:pt idx="11">
                  <c:v>-11311</c:v>
                </c:pt>
                <c:pt idx="12">
                  <c:v>-11308</c:v>
                </c:pt>
                <c:pt idx="13">
                  <c:v>-11307</c:v>
                </c:pt>
                <c:pt idx="14">
                  <c:v>-11304</c:v>
                </c:pt>
                <c:pt idx="15">
                  <c:v>-11287.5</c:v>
                </c:pt>
                <c:pt idx="16">
                  <c:v>-9720</c:v>
                </c:pt>
                <c:pt idx="17">
                  <c:v>-8766</c:v>
                </c:pt>
                <c:pt idx="18">
                  <c:v>-8752</c:v>
                </c:pt>
                <c:pt idx="19">
                  <c:v>-6835</c:v>
                </c:pt>
                <c:pt idx="20">
                  <c:v>-6831</c:v>
                </c:pt>
                <c:pt idx="21">
                  <c:v>-6711</c:v>
                </c:pt>
                <c:pt idx="22">
                  <c:v>-6494</c:v>
                </c:pt>
                <c:pt idx="23">
                  <c:v>-1017</c:v>
                </c:pt>
                <c:pt idx="24">
                  <c:v>-586</c:v>
                </c:pt>
                <c:pt idx="25">
                  <c:v>-476</c:v>
                </c:pt>
                <c:pt idx="26">
                  <c:v>-452</c:v>
                </c:pt>
                <c:pt idx="27">
                  <c:v>-365</c:v>
                </c:pt>
                <c:pt idx="28">
                  <c:v>0</c:v>
                </c:pt>
                <c:pt idx="29">
                  <c:v>0</c:v>
                </c:pt>
                <c:pt idx="30">
                  <c:v>7</c:v>
                </c:pt>
                <c:pt idx="31">
                  <c:v>1055</c:v>
                </c:pt>
                <c:pt idx="32">
                  <c:v>1055</c:v>
                </c:pt>
                <c:pt idx="33">
                  <c:v>1055</c:v>
                </c:pt>
                <c:pt idx="34">
                  <c:v>1055</c:v>
                </c:pt>
                <c:pt idx="35">
                  <c:v>1055</c:v>
                </c:pt>
                <c:pt idx="36">
                  <c:v>1055</c:v>
                </c:pt>
                <c:pt idx="37">
                  <c:v>1210</c:v>
                </c:pt>
                <c:pt idx="38">
                  <c:v>1745</c:v>
                </c:pt>
                <c:pt idx="39">
                  <c:v>1886</c:v>
                </c:pt>
                <c:pt idx="40">
                  <c:v>1886</c:v>
                </c:pt>
                <c:pt idx="41">
                  <c:v>1886</c:v>
                </c:pt>
                <c:pt idx="42">
                  <c:v>1886</c:v>
                </c:pt>
                <c:pt idx="43">
                  <c:v>1952</c:v>
                </c:pt>
                <c:pt idx="44">
                  <c:v>2072</c:v>
                </c:pt>
                <c:pt idx="45">
                  <c:v>2079</c:v>
                </c:pt>
                <c:pt idx="46">
                  <c:v>2152</c:v>
                </c:pt>
                <c:pt idx="47">
                  <c:v>2176</c:v>
                </c:pt>
                <c:pt idx="48">
                  <c:v>2317</c:v>
                </c:pt>
                <c:pt idx="49">
                  <c:v>2317</c:v>
                </c:pt>
                <c:pt idx="50">
                  <c:v>2345</c:v>
                </c:pt>
                <c:pt idx="51">
                  <c:v>2348</c:v>
                </c:pt>
                <c:pt idx="52">
                  <c:v>2369</c:v>
                </c:pt>
                <c:pt idx="53">
                  <c:v>2397</c:v>
                </c:pt>
                <c:pt idx="54">
                  <c:v>2404</c:v>
                </c:pt>
                <c:pt idx="55">
                  <c:v>2524</c:v>
                </c:pt>
                <c:pt idx="56">
                  <c:v>2538</c:v>
                </c:pt>
                <c:pt idx="57">
                  <c:v>2541</c:v>
                </c:pt>
                <c:pt idx="58">
                  <c:v>2541</c:v>
                </c:pt>
                <c:pt idx="59">
                  <c:v>2541</c:v>
                </c:pt>
                <c:pt idx="60">
                  <c:v>2562</c:v>
                </c:pt>
                <c:pt idx="61">
                  <c:v>2576</c:v>
                </c:pt>
                <c:pt idx="62">
                  <c:v>2707</c:v>
                </c:pt>
                <c:pt idx="63">
                  <c:v>2755</c:v>
                </c:pt>
                <c:pt idx="64">
                  <c:v>2979</c:v>
                </c:pt>
                <c:pt idx="65">
                  <c:v>2993</c:v>
                </c:pt>
                <c:pt idx="66">
                  <c:v>3186</c:v>
                </c:pt>
                <c:pt idx="67">
                  <c:v>3186</c:v>
                </c:pt>
                <c:pt idx="68">
                  <c:v>3193</c:v>
                </c:pt>
                <c:pt idx="69">
                  <c:v>3403</c:v>
                </c:pt>
                <c:pt idx="70">
                  <c:v>3407</c:v>
                </c:pt>
                <c:pt idx="71">
                  <c:v>3410</c:v>
                </c:pt>
                <c:pt idx="72">
                  <c:v>3414</c:v>
                </c:pt>
                <c:pt idx="73">
                  <c:v>3593</c:v>
                </c:pt>
                <c:pt idx="74">
                  <c:v>3631</c:v>
                </c:pt>
                <c:pt idx="75">
                  <c:v>3817</c:v>
                </c:pt>
                <c:pt idx="76">
                  <c:v>3817</c:v>
                </c:pt>
                <c:pt idx="77">
                  <c:v>4062</c:v>
                </c:pt>
                <c:pt idx="78">
                  <c:v>4248</c:v>
                </c:pt>
                <c:pt idx="79">
                  <c:v>4300</c:v>
                </c:pt>
                <c:pt idx="80">
                  <c:v>4714</c:v>
                </c:pt>
                <c:pt idx="81">
                  <c:v>5127</c:v>
                </c:pt>
                <c:pt idx="82">
                  <c:v>5127.5</c:v>
                </c:pt>
                <c:pt idx="83">
                  <c:v>5144.5</c:v>
                </c:pt>
                <c:pt idx="84">
                  <c:v>5524</c:v>
                </c:pt>
                <c:pt idx="85">
                  <c:v>5531</c:v>
                </c:pt>
                <c:pt idx="86">
                  <c:v>5776</c:v>
                </c:pt>
                <c:pt idx="87">
                  <c:v>5983</c:v>
                </c:pt>
                <c:pt idx="88">
                  <c:v>6031</c:v>
                </c:pt>
                <c:pt idx="89">
                  <c:v>6199</c:v>
                </c:pt>
                <c:pt idx="90">
                  <c:v>6221</c:v>
                </c:pt>
                <c:pt idx="91">
                  <c:v>6428</c:v>
                </c:pt>
                <c:pt idx="92">
                  <c:v>6435</c:v>
                </c:pt>
                <c:pt idx="93">
                  <c:v>6617</c:v>
                </c:pt>
                <c:pt idx="94">
                  <c:v>6645</c:v>
                </c:pt>
                <c:pt idx="95">
                  <c:v>6645</c:v>
                </c:pt>
                <c:pt idx="96">
                  <c:v>6662</c:v>
                </c:pt>
                <c:pt idx="97">
                  <c:v>6810</c:v>
                </c:pt>
                <c:pt idx="98">
                  <c:v>6810</c:v>
                </c:pt>
                <c:pt idx="99">
                  <c:v>7007</c:v>
                </c:pt>
                <c:pt idx="100">
                  <c:v>7065</c:v>
                </c:pt>
                <c:pt idx="101">
                  <c:v>7279</c:v>
                </c:pt>
                <c:pt idx="102">
                  <c:v>7409</c:v>
                </c:pt>
                <c:pt idx="103">
                  <c:v>7458.5</c:v>
                </c:pt>
                <c:pt idx="104">
                  <c:v>7654</c:v>
                </c:pt>
                <c:pt idx="105">
                  <c:v>8702</c:v>
                </c:pt>
                <c:pt idx="106">
                  <c:v>8702</c:v>
                </c:pt>
                <c:pt idx="107">
                  <c:v>8751</c:v>
                </c:pt>
                <c:pt idx="108">
                  <c:v>8916</c:v>
                </c:pt>
                <c:pt idx="109">
                  <c:v>8923</c:v>
                </c:pt>
                <c:pt idx="110">
                  <c:v>8947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2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75-473D-B85F-4458EE44395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  <c:pt idx="73">
                    <c:v>0</c:v>
                  </c:pt>
                  <c:pt idx="74">
                    <c:v>5.0000000000000001E-3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2.0000000000000001E-4</c:v>
                  </c:pt>
                  <c:pt idx="80">
                    <c:v>8.9999999999999998E-4</c:v>
                  </c:pt>
                  <c:pt idx="81">
                    <c:v>4.4999999999999997E-3</c:v>
                  </c:pt>
                  <c:pt idx="82">
                    <c:v>2.9999999999999997E-4</c:v>
                  </c:pt>
                  <c:pt idx="83">
                    <c:v>1.9E-3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0</c:v>
                  </c:pt>
                  <c:pt idx="91">
                    <c:v>2.0000000000000001E-4</c:v>
                  </c:pt>
                  <c:pt idx="92">
                    <c:v>2.3E-3</c:v>
                  </c:pt>
                  <c:pt idx="93">
                    <c:v>0</c:v>
                  </c:pt>
                  <c:pt idx="94">
                    <c:v>2E-3</c:v>
                  </c:pt>
                  <c:pt idx="95">
                    <c:v>0</c:v>
                  </c:pt>
                  <c:pt idx="96">
                    <c:v>0</c:v>
                  </c:pt>
                  <c:pt idx="97">
                    <c:v>1E-4</c:v>
                  </c:pt>
                  <c:pt idx="98">
                    <c:v>1.6000000000000001E-3</c:v>
                  </c:pt>
                  <c:pt idx="99">
                    <c:v>1E-4</c:v>
                  </c:pt>
                  <c:pt idx="100">
                    <c:v>5.0000000000000001E-4</c:v>
                  </c:pt>
                  <c:pt idx="101">
                    <c:v>3.5000000000000001E-3</c:v>
                  </c:pt>
                  <c:pt idx="102">
                    <c:v>2.9999999999999997E-4</c:v>
                  </c:pt>
                  <c:pt idx="103">
                    <c:v>0</c:v>
                  </c:pt>
                  <c:pt idx="104">
                    <c:v>1E-4</c:v>
                  </c:pt>
                  <c:pt idx="105">
                    <c:v>2.9999999999999997E-4</c:v>
                  </c:pt>
                  <c:pt idx="106">
                    <c:v>2.9999999999999997E-4</c:v>
                  </c:pt>
                  <c:pt idx="107">
                    <c:v>5.9999999999999995E-4</c:v>
                  </c:pt>
                  <c:pt idx="108">
                    <c:v>5.9999999999999995E-4</c:v>
                  </c:pt>
                  <c:pt idx="109">
                    <c:v>5.9999999999999995E-4</c:v>
                  </c:pt>
                  <c:pt idx="110">
                    <c:v>5.9999999999999995E-4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  <c:pt idx="73">
                    <c:v>0</c:v>
                  </c:pt>
                  <c:pt idx="74">
                    <c:v>5.0000000000000001E-3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2.0000000000000001E-4</c:v>
                  </c:pt>
                  <c:pt idx="80">
                    <c:v>8.9999999999999998E-4</c:v>
                  </c:pt>
                  <c:pt idx="81">
                    <c:v>4.4999999999999997E-3</c:v>
                  </c:pt>
                  <c:pt idx="82">
                    <c:v>2.9999999999999997E-4</c:v>
                  </c:pt>
                  <c:pt idx="83">
                    <c:v>1.9E-3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0</c:v>
                  </c:pt>
                  <c:pt idx="91">
                    <c:v>2.0000000000000001E-4</c:v>
                  </c:pt>
                  <c:pt idx="92">
                    <c:v>2.3E-3</c:v>
                  </c:pt>
                  <c:pt idx="93">
                    <c:v>0</c:v>
                  </c:pt>
                  <c:pt idx="94">
                    <c:v>2E-3</c:v>
                  </c:pt>
                  <c:pt idx="95">
                    <c:v>0</c:v>
                  </c:pt>
                  <c:pt idx="96">
                    <c:v>0</c:v>
                  </c:pt>
                  <c:pt idx="97">
                    <c:v>1E-4</c:v>
                  </c:pt>
                  <c:pt idx="98">
                    <c:v>1.6000000000000001E-3</c:v>
                  </c:pt>
                  <c:pt idx="99">
                    <c:v>1E-4</c:v>
                  </c:pt>
                  <c:pt idx="100">
                    <c:v>5.0000000000000001E-4</c:v>
                  </c:pt>
                  <c:pt idx="101">
                    <c:v>3.5000000000000001E-3</c:v>
                  </c:pt>
                  <c:pt idx="102">
                    <c:v>2.9999999999999997E-4</c:v>
                  </c:pt>
                  <c:pt idx="103">
                    <c:v>0</c:v>
                  </c:pt>
                  <c:pt idx="104">
                    <c:v>1E-4</c:v>
                  </c:pt>
                  <c:pt idx="105">
                    <c:v>2.9999999999999997E-4</c:v>
                  </c:pt>
                  <c:pt idx="106">
                    <c:v>2.9999999999999997E-4</c:v>
                  </c:pt>
                  <c:pt idx="107">
                    <c:v>5.9999999999999995E-4</c:v>
                  </c:pt>
                  <c:pt idx="108">
                    <c:v>5.9999999999999995E-4</c:v>
                  </c:pt>
                  <c:pt idx="109">
                    <c:v>5.9999999999999995E-4</c:v>
                  </c:pt>
                  <c:pt idx="11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-15352</c:v>
                </c:pt>
                <c:pt idx="1">
                  <c:v>-11598.5</c:v>
                </c:pt>
                <c:pt idx="2">
                  <c:v>-11521</c:v>
                </c:pt>
                <c:pt idx="3">
                  <c:v>-11408</c:v>
                </c:pt>
                <c:pt idx="4">
                  <c:v>-11391</c:v>
                </c:pt>
                <c:pt idx="5">
                  <c:v>-11387</c:v>
                </c:pt>
                <c:pt idx="6">
                  <c:v>-11377</c:v>
                </c:pt>
                <c:pt idx="7">
                  <c:v>-11356</c:v>
                </c:pt>
                <c:pt idx="8">
                  <c:v>-11342</c:v>
                </c:pt>
                <c:pt idx="9">
                  <c:v>-11325</c:v>
                </c:pt>
                <c:pt idx="10">
                  <c:v>-11322</c:v>
                </c:pt>
                <c:pt idx="11">
                  <c:v>-11311</c:v>
                </c:pt>
                <c:pt idx="12">
                  <c:v>-11308</c:v>
                </c:pt>
                <c:pt idx="13">
                  <c:v>-11307</c:v>
                </c:pt>
                <c:pt idx="14">
                  <c:v>-11304</c:v>
                </c:pt>
                <c:pt idx="15">
                  <c:v>-11287.5</c:v>
                </c:pt>
                <c:pt idx="16">
                  <c:v>-9720</c:v>
                </c:pt>
                <c:pt idx="17">
                  <c:v>-8766</c:v>
                </c:pt>
                <c:pt idx="18">
                  <c:v>-8752</c:v>
                </c:pt>
                <c:pt idx="19">
                  <c:v>-6835</c:v>
                </c:pt>
                <c:pt idx="20">
                  <c:v>-6831</c:v>
                </c:pt>
                <c:pt idx="21">
                  <c:v>-6711</c:v>
                </c:pt>
                <c:pt idx="22">
                  <c:v>-6494</c:v>
                </c:pt>
                <c:pt idx="23">
                  <c:v>-1017</c:v>
                </c:pt>
                <c:pt idx="24">
                  <c:v>-586</c:v>
                </c:pt>
                <c:pt idx="25">
                  <c:v>-476</c:v>
                </c:pt>
                <c:pt idx="26">
                  <c:v>-452</c:v>
                </c:pt>
                <c:pt idx="27">
                  <c:v>-365</c:v>
                </c:pt>
                <c:pt idx="28">
                  <c:v>0</c:v>
                </c:pt>
                <c:pt idx="29">
                  <c:v>0</c:v>
                </c:pt>
                <c:pt idx="30">
                  <c:v>7</c:v>
                </c:pt>
                <c:pt idx="31">
                  <c:v>1055</c:v>
                </c:pt>
                <c:pt idx="32">
                  <c:v>1055</c:v>
                </c:pt>
                <c:pt idx="33">
                  <c:v>1055</c:v>
                </c:pt>
                <c:pt idx="34">
                  <c:v>1055</c:v>
                </c:pt>
                <c:pt idx="35">
                  <c:v>1055</c:v>
                </c:pt>
                <c:pt idx="36">
                  <c:v>1055</c:v>
                </c:pt>
                <c:pt idx="37">
                  <c:v>1210</c:v>
                </c:pt>
                <c:pt idx="38">
                  <c:v>1745</c:v>
                </c:pt>
                <c:pt idx="39">
                  <c:v>1886</c:v>
                </c:pt>
                <c:pt idx="40">
                  <c:v>1886</c:v>
                </c:pt>
                <c:pt idx="41">
                  <c:v>1886</c:v>
                </c:pt>
                <c:pt idx="42">
                  <c:v>1886</c:v>
                </c:pt>
                <c:pt idx="43">
                  <c:v>1952</c:v>
                </c:pt>
                <c:pt idx="44">
                  <c:v>2072</c:v>
                </c:pt>
                <c:pt idx="45">
                  <c:v>2079</c:v>
                </c:pt>
                <c:pt idx="46">
                  <c:v>2152</c:v>
                </c:pt>
                <c:pt idx="47">
                  <c:v>2176</c:v>
                </c:pt>
                <c:pt idx="48">
                  <c:v>2317</c:v>
                </c:pt>
                <c:pt idx="49">
                  <c:v>2317</c:v>
                </c:pt>
                <c:pt idx="50">
                  <c:v>2345</c:v>
                </c:pt>
                <c:pt idx="51">
                  <c:v>2348</c:v>
                </c:pt>
                <c:pt idx="52">
                  <c:v>2369</c:v>
                </c:pt>
                <c:pt idx="53">
                  <c:v>2397</c:v>
                </c:pt>
                <c:pt idx="54">
                  <c:v>2404</c:v>
                </c:pt>
                <c:pt idx="55">
                  <c:v>2524</c:v>
                </c:pt>
                <c:pt idx="56">
                  <c:v>2538</c:v>
                </c:pt>
                <c:pt idx="57">
                  <c:v>2541</c:v>
                </c:pt>
                <c:pt idx="58">
                  <c:v>2541</c:v>
                </c:pt>
                <c:pt idx="59">
                  <c:v>2541</c:v>
                </c:pt>
                <c:pt idx="60">
                  <c:v>2562</c:v>
                </c:pt>
                <c:pt idx="61">
                  <c:v>2576</c:v>
                </c:pt>
                <c:pt idx="62">
                  <c:v>2707</c:v>
                </c:pt>
                <c:pt idx="63">
                  <c:v>2755</c:v>
                </c:pt>
                <c:pt idx="64">
                  <c:v>2979</c:v>
                </c:pt>
                <c:pt idx="65">
                  <c:v>2993</c:v>
                </c:pt>
                <c:pt idx="66">
                  <c:v>3186</c:v>
                </c:pt>
                <c:pt idx="67">
                  <c:v>3186</c:v>
                </c:pt>
                <c:pt idx="68">
                  <c:v>3193</c:v>
                </c:pt>
                <c:pt idx="69">
                  <c:v>3403</c:v>
                </c:pt>
                <c:pt idx="70">
                  <c:v>3407</c:v>
                </c:pt>
                <c:pt idx="71">
                  <c:v>3410</c:v>
                </c:pt>
                <c:pt idx="72">
                  <c:v>3414</c:v>
                </c:pt>
                <c:pt idx="73">
                  <c:v>3593</c:v>
                </c:pt>
                <c:pt idx="74">
                  <c:v>3631</c:v>
                </c:pt>
                <c:pt idx="75">
                  <c:v>3817</c:v>
                </c:pt>
                <c:pt idx="76">
                  <c:v>3817</c:v>
                </c:pt>
                <c:pt idx="77">
                  <c:v>4062</c:v>
                </c:pt>
                <c:pt idx="78">
                  <c:v>4248</c:v>
                </c:pt>
                <c:pt idx="79">
                  <c:v>4300</c:v>
                </c:pt>
                <c:pt idx="80">
                  <c:v>4714</c:v>
                </c:pt>
                <c:pt idx="81">
                  <c:v>5127</c:v>
                </c:pt>
                <c:pt idx="82">
                  <c:v>5127.5</c:v>
                </c:pt>
                <c:pt idx="83">
                  <c:v>5144.5</c:v>
                </c:pt>
                <c:pt idx="84">
                  <c:v>5524</c:v>
                </c:pt>
                <c:pt idx="85">
                  <c:v>5531</c:v>
                </c:pt>
                <c:pt idx="86">
                  <c:v>5776</c:v>
                </c:pt>
                <c:pt idx="87">
                  <c:v>5983</c:v>
                </c:pt>
                <c:pt idx="88">
                  <c:v>6031</c:v>
                </c:pt>
                <c:pt idx="89">
                  <c:v>6199</c:v>
                </c:pt>
                <c:pt idx="90">
                  <c:v>6221</c:v>
                </c:pt>
                <c:pt idx="91">
                  <c:v>6428</c:v>
                </c:pt>
                <c:pt idx="92">
                  <c:v>6435</c:v>
                </c:pt>
                <c:pt idx="93">
                  <c:v>6617</c:v>
                </c:pt>
                <c:pt idx="94">
                  <c:v>6645</c:v>
                </c:pt>
                <c:pt idx="95">
                  <c:v>6645</c:v>
                </c:pt>
                <c:pt idx="96">
                  <c:v>6662</c:v>
                </c:pt>
                <c:pt idx="97">
                  <c:v>6810</c:v>
                </c:pt>
                <c:pt idx="98">
                  <c:v>6810</c:v>
                </c:pt>
                <c:pt idx="99">
                  <c:v>7007</c:v>
                </c:pt>
                <c:pt idx="100">
                  <c:v>7065</c:v>
                </c:pt>
                <c:pt idx="101">
                  <c:v>7279</c:v>
                </c:pt>
                <c:pt idx="102">
                  <c:v>7409</c:v>
                </c:pt>
                <c:pt idx="103">
                  <c:v>7458.5</c:v>
                </c:pt>
                <c:pt idx="104">
                  <c:v>7654</c:v>
                </c:pt>
                <c:pt idx="105">
                  <c:v>8702</c:v>
                </c:pt>
                <c:pt idx="106">
                  <c:v>8702</c:v>
                </c:pt>
                <c:pt idx="107">
                  <c:v>8751</c:v>
                </c:pt>
                <c:pt idx="108">
                  <c:v>8916</c:v>
                </c:pt>
                <c:pt idx="109">
                  <c:v>8923</c:v>
                </c:pt>
                <c:pt idx="110">
                  <c:v>8947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0">
                  <c:v>-3.7296800001058728E-2</c:v>
                </c:pt>
                <c:pt idx="2">
                  <c:v>-2.2158899999340065E-2</c:v>
                </c:pt>
                <c:pt idx="3">
                  <c:v>-1.3187199998355936E-2</c:v>
                </c:pt>
                <c:pt idx="4">
                  <c:v>-5.3341900002124021E-2</c:v>
                </c:pt>
                <c:pt idx="5">
                  <c:v>-3.3782999998948071E-3</c:v>
                </c:pt>
                <c:pt idx="6">
                  <c:v>-4.3469299998832867E-2</c:v>
                </c:pt>
                <c:pt idx="7">
                  <c:v>-3.3660400000371737E-2</c:v>
                </c:pt>
                <c:pt idx="8">
                  <c:v>-4.3787800001155119E-2</c:v>
                </c:pt>
                <c:pt idx="9">
                  <c:v>-2.3942499999975553E-2</c:v>
                </c:pt>
                <c:pt idx="10">
                  <c:v>-3.3969800002523698E-2</c:v>
                </c:pt>
                <c:pt idx="11">
                  <c:v>-3.4069900000758935E-2</c:v>
                </c:pt>
                <c:pt idx="12">
                  <c:v>-1.4097200000833254E-2</c:v>
                </c:pt>
                <c:pt idx="13">
                  <c:v>-5.4106300001876662E-2</c:v>
                </c:pt>
                <c:pt idx="14">
                  <c:v>-3.4133599998313002E-2</c:v>
                </c:pt>
                <c:pt idx="17">
                  <c:v>1.2770600002113497E-2</c:v>
                </c:pt>
                <c:pt idx="18">
                  <c:v>-1.7356800002744421E-2</c:v>
                </c:pt>
                <c:pt idx="19">
                  <c:v>5.1985000027343631E-3</c:v>
                </c:pt>
                <c:pt idx="20">
                  <c:v>-4.8378999999840744E-3</c:v>
                </c:pt>
                <c:pt idx="21">
                  <c:v>4.0701000034459867E-3</c:v>
                </c:pt>
                <c:pt idx="22">
                  <c:v>2.0953999992343597E-3</c:v>
                </c:pt>
                <c:pt idx="23">
                  <c:v>4.2547000048216432E-3</c:v>
                </c:pt>
                <c:pt idx="24">
                  <c:v>1.3326000043889508E-3</c:v>
                </c:pt>
                <c:pt idx="25">
                  <c:v>1.3315999967744574E-3</c:v>
                </c:pt>
                <c:pt idx="26">
                  <c:v>1.113199999963399E-3</c:v>
                </c:pt>
                <c:pt idx="27">
                  <c:v>-5.6784999978845008E-3</c:v>
                </c:pt>
                <c:pt idx="29">
                  <c:v>2.9999999969732016E-3</c:v>
                </c:pt>
                <c:pt idx="30">
                  <c:v>-1.3063699996564537E-2</c:v>
                </c:pt>
                <c:pt idx="31">
                  <c:v>-2.600499996333383E-3</c:v>
                </c:pt>
                <c:pt idx="32">
                  <c:v>-6.004999959259294E-4</c:v>
                </c:pt>
                <c:pt idx="33">
                  <c:v>3.9950000063981861E-4</c:v>
                </c:pt>
                <c:pt idx="34">
                  <c:v>2.3995000010472722E-3</c:v>
                </c:pt>
                <c:pt idx="35">
                  <c:v>3.3995000048889779E-3</c:v>
                </c:pt>
                <c:pt idx="36">
                  <c:v>3.3995000048889779E-3</c:v>
                </c:pt>
                <c:pt idx="37">
                  <c:v>-7.0110000015120022E-3</c:v>
                </c:pt>
                <c:pt idx="38">
                  <c:v>2.1205000011832453E-3</c:v>
                </c:pt>
                <c:pt idx="39">
                  <c:v>-1.1162599999806844E-2</c:v>
                </c:pt>
                <c:pt idx="40">
                  <c:v>-8.1625999955576845E-3</c:v>
                </c:pt>
                <c:pt idx="41">
                  <c:v>-8.1625999955576845E-3</c:v>
                </c:pt>
                <c:pt idx="42">
                  <c:v>-3.1625999981770292E-3</c:v>
                </c:pt>
                <c:pt idx="43">
                  <c:v>-5.7632000025478192E-3</c:v>
                </c:pt>
                <c:pt idx="44">
                  <c:v>-6.8552000011550263E-3</c:v>
                </c:pt>
                <c:pt idx="45">
                  <c:v>-6.9188999987090938E-3</c:v>
                </c:pt>
                <c:pt idx="46">
                  <c:v>-5.8320000243838876E-4</c:v>
                </c:pt>
                <c:pt idx="47">
                  <c:v>-8.0159999924944714E-4</c:v>
                </c:pt>
                <c:pt idx="48">
                  <c:v>-1.5084699996805284E-2</c:v>
                </c:pt>
                <c:pt idx="49">
                  <c:v>-1.0847000012290664E-3</c:v>
                </c:pt>
                <c:pt idx="50">
                  <c:v>2.6605000020936131E-3</c:v>
                </c:pt>
                <c:pt idx="51">
                  <c:v>-1.3668000028701499E-3</c:v>
                </c:pt>
                <c:pt idx="52">
                  <c:v>-6.5579000001889654E-3</c:v>
                </c:pt>
                <c:pt idx="53">
                  <c:v>4.1873000009218231E-3</c:v>
                </c:pt>
                <c:pt idx="54">
                  <c:v>-1.6876399997272529E-2</c:v>
                </c:pt>
                <c:pt idx="55">
                  <c:v>-5.9684000007109717E-3</c:v>
                </c:pt>
                <c:pt idx="56">
                  <c:v>5.9041999993496574E-3</c:v>
                </c:pt>
                <c:pt idx="57">
                  <c:v>-2.2123100003227592E-2</c:v>
                </c:pt>
                <c:pt idx="58">
                  <c:v>-1.7123099998570979E-2</c:v>
                </c:pt>
                <c:pt idx="59">
                  <c:v>-7.1231000038096681E-3</c:v>
                </c:pt>
                <c:pt idx="60">
                  <c:v>-1.031420000072103E-2</c:v>
                </c:pt>
                <c:pt idx="61">
                  <c:v>-1.3441600000078324E-2</c:v>
                </c:pt>
                <c:pt idx="62">
                  <c:v>-7.6336999991326593E-3</c:v>
                </c:pt>
                <c:pt idx="63">
                  <c:v>2.9294999985722825E-3</c:v>
                </c:pt>
                <c:pt idx="64">
                  <c:v>9.8911000022781081E-3</c:v>
                </c:pt>
                <c:pt idx="65">
                  <c:v>-2.2363000025507063E-3</c:v>
                </c:pt>
                <c:pt idx="67">
                  <c:v>9.0073999963351525E-3</c:v>
                </c:pt>
                <c:pt idx="68">
                  <c:v>6.9436999983736314E-3</c:v>
                </c:pt>
                <c:pt idx="70">
                  <c:v>3.9962999944691546E-3</c:v>
                </c:pt>
                <c:pt idx="72">
                  <c:v>-6.7400003899820149E-5</c:v>
                </c:pt>
                <c:pt idx="74">
                  <c:v>-2.0421000008354895E-3</c:v>
                </c:pt>
                <c:pt idx="80">
                  <c:v>-1.2897399996290915E-2</c:v>
                </c:pt>
                <c:pt idx="84">
                  <c:v>-3.7268399995809887E-2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75-473D-B85F-4458EE44395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Active!$D$21:$D$33</c:f>
                <c:numCache>
                  <c:formatCode>General</c:formatCode>
                  <c:ptCount val="1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Active!$D$21:$D$33</c:f>
                <c:numCache>
                  <c:formatCode>General</c:formatCode>
                  <c:ptCount val="1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-15352</c:v>
                </c:pt>
                <c:pt idx="1">
                  <c:v>-11598.5</c:v>
                </c:pt>
                <c:pt idx="2">
                  <c:v>-11521</c:v>
                </c:pt>
                <c:pt idx="3">
                  <c:v>-11408</c:v>
                </c:pt>
                <c:pt idx="4">
                  <c:v>-11391</c:v>
                </c:pt>
                <c:pt idx="5">
                  <c:v>-11387</c:v>
                </c:pt>
                <c:pt idx="6">
                  <c:v>-11377</c:v>
                </c:pt>
                <c:pt idx="7">
                  <c:v>-11356</c:v>
                </c:pt>
                <c:pt idx="8">
                  <c:v>-11342</c:v>
                </c:pt>
                <c:pt idx="9">
                  <c:v>-11325</c:v>
                </c:pt>
                <c:pt idx="10">
                  <c:v>-11322</c:v>
                </c:pt>
                <c:pt idx="11">
                  <c:v>-11311</c:v>
                </c:pt>
                <c:pt idx="12">
                  <c:v>-11308</c:v>
                </c:pt>
                <c:pt idx="13">
                  <c:v>-11307</c:v>
                </c:pt>
                <c:pt idx="14">
                  <c:v>-11304</c:v>
                </c:pt>
                <c:pt idx="15">
                  <c:v>-11287.5</c:v>
                </c:pt>
                <c:pt idx="16">
                  <c:v>-9720</c:v>
                </c:pt>
                <c:pt idx="17">
                  <c:v>-8766</c:v>
                </c:pt>
                <c:pt idx="18">
                  <c:v>-8752</c:v>
                </c:pt>
                <c:pt idx="19">
                  <c:v>-6835</c:v>
                </c:pt>
                <c:pt idx="20">
                  <c:v>-6831</c:v>
                </c:pt>
                <c:pt idx="21">
                  <c:v>-6711</c:v>
                </c:pt>
                <c:pt idx="22">
                  <c:v>-6494</c:v>
                </c:pt>
                <c:pt idx="23">
                  <c:v>-1017</c:v>
                </c:pt>
                <c:pt idx="24">
                  <c:v>-586</c:v>
                </c:pt>
                <c:pt idx="25">
                  <c:v>-476</c:v>
                </c:pt>
                <c:pt idx="26">
                  <c:v>-452</c:v>
                </c:pt>
                <c:pt idx="27">
                  <c:v>-365</c:v>
                </c:pt>
                <c:pt idx="28">
                  <c:v>0</c:v>
                </c:pt>
                <c:pt idx="29">
                  <c:v>0</c:v>
                </c:pt>
                <c:pt idx="30">
                  <c:v>7</c:v>
                </c:pt>
                <c:pt idx="31">
                  <c:v>1055</c:v>
                </c:pt>
                <c:pt idx="32">
                  <c:v>1055</c:v>
                </c:pt>
                <c:pt idx="33">
                  <c:v>1055</c:v>
                </c:pt>
                <c:pt idx="34">
                  <c:v>1055</c:v>
                </c:pt>
                <c:pt idx="35">
                  <c:v>1055</c:v>
                </c:pt>
                <c:pt idx="36">
                  <c:v>1055</c:v>
                </c:pt>
                <c:pt idx="37">
                  <c:v>1210</c:v>
                </c:pt>
                <c:pt idx="38">
                  <c:v>1745</c:v>
                </c:pt>
                <c:pt idx="39">
                  <c:v>1886</c:v>
                </c:pt>
                <c:pt idx="40">
                  <c:v>1886</c:v>
                </c:pt>
                <c:pt idx="41">
                  <c:v>1886</c:v>
                </c:pt>
                <c:pt idx="42">
                  <c:v>1886</c:v>
                </c:pt>
                <c:pt idx="43">
                  <c:v>1952</c:v>
                </c:pt>
                <c:pt idx="44">
                  <c:v>2072</c:v>
                </c:pt>
                <c:pt idx="45">
                  <c:v>2079</c:v>
                </c:pt>
                <c:pt idx="46">
                  <c:v>2152</c:v>
                </c:pt>
                <c:pt idx="47">
                  <c:v>2176</c:v>
                </c:pt>
                <c:pt idx="48">
                  <c:v>2317</c:v>
                </c:pt>
                <c:pt idx="49">
                  <c:v>2317</c:v>
                </c:pt>
                <c:pt idx="50">
                  <c:v>2345</c:v>
                </c:pt>
                <c:pt idx="51">
                  <c:v>2348</c:v>
                </c:pt>
                <c:pt idx="52">
                  <c:v>2369</c:v>
                </c:pt>
                <c:pt idx="53">
                  <c:v>2397</c:v>
                </c:pt>
                <c:pt idx="54">
                  <c:v>2404</c:v>
                </c:pt>
                <c:pt idx="55">
                  <c:v>2524</c:v>
                </c:pt>
                <c:pt idx="56">
                  <c:v>2538</c:v>
                </c:pt>
                <c:pt idx="57">
                  <c:v>2541</c:v>
                </c:pt>
                <c:pt idx="58">
                  <c:v>2541</c:v>
                </c:pt>
                <c:pt idx="59">
                  <c:v>2541</c:v>
                </c:pt>
                <c:pt idx="60">
                  <c:v>2562</c:v>
                </c:pt>
                <c:pt idx="61">
                  <c:v>2576</c:v>
                </c:pt>
                <c:pt idx="62">
                  <c:v>2707</c:v>
                </c:pt>
                <c:pt idx="63">
                  <c:v>2755</c:v>
                </c:pt>
                <c:pt idx="64">
                  <c:v>2979</c:v>
                </c:pt>
                <c:pt idx="65">
                  <c:v>2993</c:v>
                </c:pt>
                <c:pt idx="66">
                  <c:v>3186</c:v>
                </c:pt>
                <c:pt idx="67">
                  <c:v>3186</c:v>
                </c:pt>
                <c:pt idx="68">
                  <c:v>3193</c:v>
                </c:pt>
                <c:pt idx="69">
                  <c:v>3403</c:v>
                </c:pt>
                <c:pt idx="70">
                  <c:v>3407</c:v>
                </c:pt>
                <c:pt idx="71">
                  <c:v>3410</c:v>
                </c:pt>
                <c:pt idx="72">
                  <c:v>3414</c:v>
                </c:pt>
                <c:pt idx="73">
                  <c:v>3593</c:v>
                </c:pt>
                <c:pt idx="74">
                  <c:v>3631</c:v>
                </c:pt>
                <c:pt idx="75">
                  <c:v>3817</c:v>
                </c:pt>
                <c:pt idx="76">
                  <c:v>3817</c:v>
                </c:pt>
                <c:pt idx="77">
                  <c:v>4062</c:v>
                </c:pt>
                <c:pt idx="78">
                  <c:v>4248</c:v>
                </c:pt>
                <c:pt idx="79">
                  <c:v>4300</c:v>
                </c:pt>
                <c:pt idx="80">
                  <c:v>4714</c:v>
                </c:pt>
                <c:pt idx="81">
                  <c:v>5127</c:v>
                </c:pt>
                <c:pt idx="82">
                  <c:v>5127.5</c:v>
                </c:pt>
                <c:pt idx="83">
                  <c:v>5144.5</c:v>
                </c:pt>
                <c:pt idx="84">
                  <c:v>5524</c:v>
                </c:pt>
                <c:pt idx="85">
                  <c:v>5531</c:v>
                </c:pt>
                <c:pt idx="86">
                  <c:v>5776</c:v>
                </c:pt>
                <c:pt idx="87">
                  <c:v>5983</c:v>
                </c:pt>
                <c:pt idx="88">
                  <c:v>6031</c:v>
                </c:pt>
                <c:pt idx="89">
                  <c:v>6199</c:v>
                </c:pt>
                <c:pt idx="90">
                  <c:v>6221</c:v>
                </c:pt>
                <c:pt idx="91">
                  <c:v>6428</c:v>
                </c:pt>
                <c:pt idx="92">
                  <c:v>6435</c:v>
                </c:pt>
                <c:pt idx="93">
                  <c:v>6617</c:v>
                </c:pt>
                <c:pt idx="94">
                  <c:v>6645</c:v>
                </c:pt>
                <c:pt idx="95">
                  <c:v>6645</c:v>
                </c:pt>
                <c:pt idx="96">
                  <c:v>6662</c:v>
                </c:pt>
                <c:pt idx="97">
                  <c:v>6810</c:v>
                </c:pt>
                <c:pt idx="98">
                  <c:v>6810</c:v>
                </c:pt>
                <c:pt idx="99">
                  <c:v>7007</c:v>
                </c:pt>
                <c:pt idx="100">
                  <c:v>7065</c:v>
                </c:pt>
                <c:pt idx="101">
                  <c:v>7279</c:v>
                </c:pt>
                <c:pt idx="102">
                  <c:v>7409</c:v>
                </c:pt>
                <c:pt idx="103">
                  <c:v>7458.5</c:v>
                </c:pt>
                <c:pt idx="104">
                  <c:v>7654</c:v>
                </c:pt>
                <c:pt idx="105">
                  <c:v>8702</c:v>
                </c:pt>
                <c:pt idx="106">
                  <c:v>8702</c:v>
                </c:pt>
                <c:pt idx="107">
                  <c:v>8751</c:v>
                </c:pt>
                <c:pt idx="108">
                  <c:v>8916</c:v>
                </c:pt>
                <c:pt idx="109">
                  <c:v>8923</c:v>
                </c:pt>
                <c:pt idx="110">
                  <c:v>8947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66">
                  <c:v>-5.0926000039908104E-3</c:v>
                </c:pt>
                <c:pt idx="69">
                  <c:v>1.6326999975717627E-3</c:v>
                </c:pt>
                <c:pt idx="71">
                  <c:v>8.369000002858229E-3</c:v>
                </c:pt>
                <c:pt idx="73">
                  <c:v>1.6036999950301833E-3</c:v>
                </c:pt>
                <c:pt idx="75">
                  <c:v>-1.2534699999378063E-2</c:v>
                </c:pt>
                <c:pt idx="76">
                  <c:v>-2.0346999954199418E-3</c:v>
                </c:pt>
                <c:pt idx="77">
                  <c:v>2.2357999987434596E-3</c:v>
                </c:pt>
                <c:pt idx="79">
                  <c:v>-6.9299999959184788E-3</c:v>
                </c:pt>
                <c:pt idx="81">
                  <c:v>-1.8155700003262609E-2</c:v>
                </c:pt>
                <c:pt idx="82">
                  <c:v>-1.4160249993437901E-2</c:v>
                </c:pt>
                <c:pt idx="83">
                  <c:v>-3.7149500058148988E-3</c:v>
                </c:pt>
                <c:pt idx="91">
                  <c:v>-2.2894800000358373E-2</c:v>
                </c:pt>
                <c:pt idx="92">
                  <c:v>-2.3558499997307081E-2</c:v>
                </c:pt>
                <c:pt idx="94">
                  <c:v>-2.3469499996281229E-2</c:v>
                </c:pt>
                <c:pt idx="97">
                  <c:v>-2.4670999999216292E-2</c:v>
                </c:pt>
                <c:pt idx="98">
                  <c:v>-2.4471000004268717E-2</c:v>
                </c:pt>
                <c:pt idx="100">
                  <c:v>-2.6591499998176005E-2</c:v>
                </c:pt>
                <c:pt idx="101">
                  <c:v>-2.7438899996923283E-2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075-473D-B85F-4458EE44395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-15352</c:v>
                </c:pt>
                <c:pt idx="1">
                  <c:v>-11598.5</c:v>
                </c:pt>
                <c:pt idx="2">
                  <c:v>-11521</c:v>
                </c:pt>
                <c:pt idx="3">
                  <c:v>-11408</c:v>
                </c:pt>
                <c:pt idx="4">
                  <c:v>-11391</c:v>
                </c:pt>
                <c:pt idx="5">
                  <c:v>-11387</c:v>
                </c:pt>
                <c:pt idx="6">
                  <c:v>-11377</c:v>
                </c:pt>
                <c:pt idx="7">
                  <c:v>-11356</c:v>
                </c:pt>
                <c:pt idx="8">
                  <c:v>-11342</c:v>
                </c:pt>
                <c:pt idx="9">
                  <c:v>-11325</c:v>
                </c:pt>
                <c:pt idx="10">
                  <c:v>-11322</c:v>
                </c:pt>
                <c:pt idx="11">
                  <c:v>-11311</c:v>
                </c:pt>
                <c:pt idx="12">
                  <c:v>-11308</c:v>
                </c:pt>
                <c:pt idx="13">
                  <c:v>-11307</c:v>
                </c:pt>
                <c:pt idx="14">
                  <c:v>-11304</c:v>
                </c:pt>
                <c:pt idx="15">
                  <c:v>-11287.5</c:v>
                </c:pt>
                <c:pt idx="16">
                  <c:v>-9720</c:v>
                </c:pt>
                <c:pt idx="17">
                  <c:v>-8766</c:v>
                </c:pt>
                <c:pt idx="18">
                  <c:v>-8752</c:v>
                </c:pt>
                <c:pt idx="19">
                  <c:v>-6835</c:v>
                </c:pt>
                <c:pt idx="20">
                  <c:v>-6831</c:v>
                </c:pt>
                <c:pt idx="21">
                  <c:v>-6711</c:v>
                </c:pt>
                <c:pt idx="22">
                  <c:v>-6494</c:v>
                </c:pt>
                <c:pt idx="23">
                  <c:v>-1017</c:v>
                </c:pt>
                <c:pt idx="24">
                  <c:v>-586</c:v>
                </c:pt>
                <c:pt idx="25">
                  <c:v>-476</c:v>
                </c:pt>
                <c:pt idx="26">
                  <c:v>-452</c:v>
                </c:pt>
                <c:pt idx="27">
                  <c:v>-365</c:v>
                </c:pt>
                <c:pt idx="28">
                  <c:v>0</c:v>
                </c:pt>
                <c:pt idx="29">
                  <c:v>0</c:v>
                </c:pt>
                <c:pt idx="30">
                  <c:v>7</c:v>
                </c:pt>
                <c:pt idx="31">
                  <c:v>1055</c:v>
                </c:pt>
                <c:pt idx="32">
                  <c:v>1055</c:v>
                </c:pt>
                <c:pt idx="33">
                  <c:v>1055</c:v>
                </c:pt>
                <c:pt idx="34">
                  <c:v>1055</c:v>
                </c:pt>
                <c:pt idx="35">
                  <c:v>1055</c:v>
                </c:pt>
                <c:pt idx="36">
                  <c:v>1055</c:v>
                </c:pt>
                <c:pt idx="37">
                  <c:v>1210</c:v>
                </c:pt>
                <c:pt idx="38">
                  <c:v>1745</c:v>
                </c:pt>
                <c:pt idx="39">
                  <c:v>1886</c:v>
                </c:pt>
                <c:pt idx="40">
                  <c:v>1886</c:v>
                </c:pt>
                <c:pt idx="41">
                  <c:v>1886</c:v>
                </c:pt>
                <c:pt idx="42">
                  <c:v>1886</c:v>
                </c:pt>
                <c:pt idx="43">
                  <c:v>1952</c:v>
                </c:pt>
                <c:pt idx="44">
                  <c:v>2072</c:v>
                </c:pt>
                <c:pt idx="45">
                  <c:v>2079</c:v>
                </c:pt>
                <c:pt idx="46">
                  <c:v>2152</c:v>
                </c:pt>
                <c:pt idx="47">
                  <c:v>2176</c:v>
                </c:pt>
                <c:pt idx="48">
                  <c:v>2317</c:v>
                </c:pt>
                <c:pt idx="49">
                  <c:v>2317</c:v>
                </c:pt>
                <c:pt idx="50">
                  <c:v>2345</c:v>
                </c:pt>
                <c:pt idx="51">
                  <c:v>2348</c:v>
                </c:pt>
                <c:pt idx="52">
                  <c:v>2369</c:v>
                </c:pt>
                <c:pt idx="53">
                  <c:v>2397</c:v>
                </c:pt>
                <c:pt idx="54">
                  <c:v>2404</c:v>
                </c:pt>
                <c:pt idx="55">
                  <c:v>2524</c:v>
                </c:pt>
                <c:pt idx="56">
                  <c:v>2538</c:v>
                </c:pt>
                <c:pt idx="57">
                  <c:v>2541</c:v>
                </c:pt>
                <c:pt idx="58">
                  <c:v>2541</c:v>
                </c:pt>
                <c:pt idx="59">
                  <c:v>2541</c:v>
                </c:pt>
                <c:pt idx="60">
                  <c:v>2562</c:v>
                </c:pt>
                <c:pt idx="61">
                  <c:v>2576</c:v>
                </c:pt>
                <c:pt idx="62">
                  <c:v>2707</c:v>
                </c:pt>
                <c:pt idx="63">
                  <c:v>2755</c:v>
                </c:pt>
                <c:pt idx="64">
                  <c:v>2979</c:v>
                </c:pt>
                <c:pt idx="65">
                  <c:v>2993</c:v>
                </c:pt>
                <c:pt idx="66">
                  <c:v>3186</c:v>
                </c:pt>
                <c:pt idx="67">
                  <c:v>3186</c:v>
                </c:pt>
                <c:pt idx="68">
                  <c:v>3193</c:v>
                </c:pt>
                <c:pt idx="69">
                  <c:v>3403</c:v>
                </c:pt>
                <c:pt idx="70">
                  <c:v>3407</c:v>
                </c:pt>
                <c:pt idx="71">
                  <c:v>3410</c:v>
                </c:pt>
                <c:pt idx="72">
                  <c:v>3414</c:v>
                </c:pt>
                <c:pt idx="73">
                  <c:v>3593</c:v>
                </c:pt>
                <c:pt idx="74">
                  <c:v>3631</c:v>
                </c:pt>
                <c:pt idx="75">
                  <c:v>3817</c:v>
                </c:pt>
                <c:pt idx="76">
                  <c:v>3817</c:v>
                </c:pt>
                <c:pt idx="77">
                  <c:v>4062</c:v>
                </c:pt>
                <c:pt idx="78">
                  <c:v>4248</c:v>
                </c:pt>
                <c:pt idx="79">
                  <c:v>4300</c:v>
                </c:pt>
                <c:pt idx="80">
                  <c:v>4714</c:v>
                </c:pt>
                <c:pt idx="81">
                  <c:v>5127</c:v>
                </c:pt>
                <c:pt idx="82">
                  <c:v>5127.5</c:v>
                </c:pt>
                <c:pt idx="83">
                  <c:v>5144.5</c:v>
                </c:pt>
                <c:pt idx="84">
                  <c:v>5524</c:v>
                </c:pt>
                <c:pt idx="85">
                  <c:v>5531</c:v>
                </c:pt>
                <c:pt idx="86">
                  <c:v>5776</c:v>
                </c:pt>
                <c:pt idx="87">
                  <c:v>5983</c:v>
                </c:pt>
                <c:pt idx="88">
                  <c:v>6031</c:v>
                </c:pt>
                <c:pt idx="89">
                  <c:v>6199</c:v>
                </c:pt>
                <c:pt idx="90">
                  <c:v>6221</c:v>
                </c:pt>
                <c:pt idx="91">
                  <c:v>6428</c:v>
                </c:pt>
                <c:pt idx="92">
                  <c:v>6435</c:v>
                </c:pt>
                <c:pt idx="93">
                  <c:v>6617</c:v>
                </c:pt>
                <c:pt idx="94">
                  <c:v>6645</c:v>
                </c:pt>
                <c:pt idx="95">
                  <c:v>6645</c:v>
                </c:pt>
                <c:pt idx="96">
                  <c:v>6662</c:v>
                </c:pt>
                <c:pt idx="97">
                  <c:v>6810</c:v>
                </c:pt>
                <c:pt idx="98">
                  <c:v>6810</c:v>
                </c:pt>
                <c:pt idx="99">
                  <c:v>7007</c:v>
                </c:pt>
                <c:pt idx="100">
                  <c:v>7065</c:v>
                </c:pt>
                <c:pt idx="101">
                  <c:v>7279</c:v>
                </c:pt>
                <c:pt idx="102">
                  <c:v>7409</c:v>
                </c:pt>
                <c:pt idx="103">
                  <c:v>7458.5</c:v>
                </c:pt>
                <c:pt idx="104">
                  <c:v>7654</c:v>
                </c:pt>
                <c:pt idx="105">
                  <c:v>8702</c:v>
                </c:pt>
                <c:pt idx="106">
                  <c:v>8702</c:v>
                </c:pt>
                <c:pt idx="107">
                  <c:v>8751</c:v>
                </c:pt>
                <c:pt idx="108">
                  <c:v>8916</c:v>
                </c:pt>
                <c:pt idx="109">
                  <c:v>8923</c:v>
                </c:pt>
                <c:pt idx="110">
                  <c:v>8947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78">
                  <c:v>-4.6567999961553141E-3</c:v>
                </c:pt>
                <c:pt idx="85">
                  <c:v>-2.1862100002181251E-2</c:v>
                </c:pt>
                <c:pt idx="86">
                  <c:v>-2.406160000100499E-2</c:v>
                </c:pt>
                <c:pt idx="87">
                  <c:v>-2.5245300006645266E-2</c:v>
                </c:pt>
                <c:pt idx="88">
                  <c:v>-2.3782099997333717E-2</c:v>
                </c:pt>
                <c:pt idx="89">
                  <c:v>-2.3310899996431544E-2</c:v>
                </c:pt>
                <c:pt idx="90">
                  <c:v>-2.281109999603359E-2</c:v>
                </c:pt>
                <c:pt idx="93">
                  <c:v>-2.4114700005156919E-2</c:v>
                </c:pt>
                <c:pt idx="95">
                  <c:v>-2.2969499994360376E-2</c:v>
                </c:pt>
                <c:pt idx="96">
                  <c:v>-2.322420000564307E-2</c:v>
                </c:pt>
                <c:pt idx="99">
                  <c:v>-2.6663699994969647E-2</c:v>
                </c:pt>
                <c:pt idx="102">
                  <c:v>-3.2121899996127468E-2</c:v>
                </c:pt>
                <c:pt idx="104">
                  <c:v>-3.2051399997726548E-2</c:v>
                </c:pt>
                <c:pt idx="105">
                  <c:v>-8.4188199994969182E-2</c:v>
                </c:pt>
                <c:pt idx="106">
                  <c:v>-8.4188199994969182E-2</c:v>
                </c:pt>
                <c:pt idx="107">
                  <c:v>-6.0534100004588254E-2</c:v>
                </c:pt>
                <c:pt idx="108">
                  <c:v>-6.4535600002272986E-2</c:v>
                </c:pt>
                <c:pt idx="109">
                  <c:v>-5.9699299999920186E-2</c:v>
                </c:pt>
                <c:pt idx="110">
                  <c:v>-6.4817700003914069E-2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075-473D-B85F-4458EE44395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-15352</c:v>
                </c:pt>
                <c:pt idx="1">
                  <c:v>-11598.5</c:v>
                </c:pt>
                <c:pt idx="2">
                  <c:v>-11521</c:v>
                </c:pt>
                <c:pt idx="3">
                  <c:v>-11408</c:v>
                </c:pt>
                <c:pt idx="4">
                  <c:v>-11391</c:v>
                </c:pt>
                <c:pt idx="5">
                  <c:v>-11387</c:v>
                </c:pt>
                <c:pt idx="6">
                  <c:v>-11377</c:v>
                </c:pt>
                <c:pt idx="7">
                  <c:v>-11356</c:v>
                </c:pt>
                <c:pt idx="8">
                  <c:v>-11342</c:v>
                </c:pt>
                <c:pt idx="9">
                  <c:v>-11325</c:v>
                </c:pt>
                <c:pt idx="10">
                  <c:v>-11322</c:v>
                </c:pt>
                <c:pt idx="11">
                  <c:v>-11311</c:v>
                </c:pt>
                <c:pt idx="12">
                  <c:v>-11308</c:v>
                </c:pt>
                <c:pt idx="13">
                  <c:v>-11307</c:v>
                </c:pt>
                <c:pt idx="14">
                  <c:v>-11304</c:v>
                </c:pt>
                <c:pt idx="15">
                  <c:v>-11287.5</c:v>
                </c:pt>
                <c:pt idx="16">
                  <c:v>-9720</c:v>
                </c:pt>
                <c:pt idx="17">
                  <c:v>-8766</c:v>
                </c:pt>
                <c:pt idx="18">
                  <c:v>-8752</c:v>
                </c:pt>
                <c:pt idx="19">
                  <c:v>-6835</c:v>
                </c:pt>
                <c:pt idx="20">
                  <c:v>-6831</c:v>
                </c:pt>
                <c:pt idx="21">
                  <c:v>-6711</c:v>
                </c:pt>
                <c:pt idx="22">
                  <c:v>-6494</c:v>
                </c:pt>
                <c:pt idx="23">
                  <c:v>-1017</c:v>
                </c:pt>
                <c:pt idx="24">
                  <c:v>-586</c:v>
                </c:pt>
                <c:pt idx="25">
                  <c:v>-476</c:v>
                </c:pt>
                <c:pt idx="26">
                  <c:v>-452</c:v>
                </c:pt>
                <c:pt idx="27">
                  <c:v>-365</c:v>
                </c:pt>
                <c:pt idx="28">
                  <c:v>0</c:v>
                </c:pt>
                <c:pt idx="29">
                  <c:v>0</c:v>
                </c:pt>
                <c:pt idx="30">
                  <c:v>7</c:v>
                </c:pt>
                <c:pt idx="31">
                  <c:v>1055</c:v>
                </c:pt>
                <c:pt idx="32">
                  <c:v>1055</c:v>
                </c:pt>
                <c:pt idx="33">
                  <c:v>1055</c:v>
                </c:pt>
                <c:pt idx="34">
                  <c:v>1055</c:v>
                </c:pt>
                <c:pt idx="35">
                  <c:v>1055</c:v>
                </c:pt>
                <c:pt idx="36">
                  <c:v>1055</c:v>
                </c:pt>
                <c:pt idx="37">
                  <c:v>1210</c:v>
                </c:pt>
                <c:pt idx="38">
                  <c:v>1745</c:v>
                </c:pt>
                <c:pt idx="39">
                  <c:v>1886</c:v>
                </c:pt>
                <c:pt idx="40">
                  <c:v>1886</c:v>
                </c:pt>
                <c:pt idx="41">
                  <c:v>1886</c:v>
                </c:pt>
                <c:pt idx="42">
                  <c:v>1886</c:v>
                </c:pt>
                <c:pt idx="43">
                  <c:v>1952</c:v>
                </c:pt>
                <c:pt idx="44">
                  <c:v>2072</c:v>
                </c:pt>
                <c:pt idx="45">
                  <c:v>2079</c:v>
                </c:pt>
                <c:pt idx="46">
                  <c:v>2152</c:v>
                </c:pt>
                <c:pt idx="47">
                  <c:v>2176</c:v>
                </c:pt>
                <c:pt idx="48">
                  <c:v>2317</c:v>
                </c:pt>
                <c:pt idx="49">
                  <c:v>2317</c:v>
                </c:pt>
                <c:pt idx="50">
                  <c:v>2345</c:v>
                </c:pt>
                <c:pt idx="51">
                  <c:v>2348</c:v>
                </c:pt>
                <c:pt idx="52">
                  <c:v>2369</c:v>
                </c:pt>
                <c:pt idx="53">
                  <c:v>2397</c:v>
                </c:pt>
                <c:pt idx="54">
                  <c:v>2404</c:v>
                </c:pt>
                <c:pt idx="55">
                  <c:v>2524</c:v>
                </c:pt>
                <c:pt idx="56">
                  <c:v>2538</c:v>
                </c:pt>
                <c:pt idx="57">
                  <c:v>2541</c:v>
                </c:pt>
                <c:pt idx="58">
                  <c:v>2541</c:v>
                </c:pt>
                <c:pt idx="59">
                  <c:v>2541</c:v>
                </c:pt>
                <c:pt idx="60">
                  <c:v>2562</c:v>
                </c:pt>
                <c:pt idx="61">
                  <c:v>2576</c:v>
                </c:pt>
                <c:pt idx="62">
                  <c:v>2707</c:v>
                </c:pt>
                <c:pt idx="63">
                  <c:v>2755</c:v>
                </c:pt>
                <c:pt idx="64">
                  <c:v>2979</c:v>
                </c:pt>
                <c:pt idx="65">
                  <c:v>2993</c:v>
                </c:pt>
                <c:pt idx="66">
                  <c:v>3186</c:v>
                </c:pt>
                <c:pt idx="67">
                  <c:v>3186</c:v>
                </c:pt>
                <c:pt idx="68">
                  <c:v>3193</c:v>
                </c:pt>
                <c:pt idx="69">
                  <c:v>3403</c:v>
                </c:pt>
                <c:pt idx="70">
                  <c:v>3407</c:v>
                </c:pt>
                <c:pt idx="71">
                  <c:v>3410</c:v>
                </c:pt>
                <c:pt idx="72">
                  <c:v>3414</c:v>
                </c:pt>
                <c:pt idx="73">
                  <c:v>3593</c:v>
                </c:pt>
                <c:pt idx="74">
                  <c:v>3631</c:v>
                </c:pt>
                <c:pt idx="75">
                  <c:v>3817</c:v>
                </c:pt>
                <c:pt idx="76">
                  <c:v>3817</c:v>
                </c:pt>
                <c:pt idx="77">
                  <c:v>4062</c:v>
                </c:pt>
                <c:pt idx="78">
                  <c:v>4248</c:v>
                </c:pt>
                <c:pt idx="79">
                  <c:v>4300</c:v>
                </c:pt>
                <c:pt idx="80">
                  <c:v>4714</c:v>
                </c:pt>
                <c:pt idx="81">
                  <c:v>5127</c:v>
                </c:pt>
                <c:pt idx="82">
                  <c:v>5127.5</c:v>
                </c:pt>
                <c:pt idx="83">
                  <c:v>5144.5</c:v>
                </c:pt>
                <c:pt idx="84">
                  <c:v>5524</c:v>
                </c:pt>
                <c:pt idx="85">
                  <c:v>5531</c:v>
                </c:pt>
                <c:pt idx="86">
                  <c:v>5776</c:v>
                </c:pt>
                <c:pt idx="87">
                  <c:v>5983</c:v>
                </c:pt>
                <c:pt idx="88">
                  <c:v>6031</c:v>
                </c:pt>
                <c:pt idx="89">
                  <c:v>6199</c:v>
                </c:pt>
                <c:pt idx="90">
                  <c:v>6221</c:v>
                </c:pt>
                <c:pt idx="91">
                  <c:v>6428</c:v>
                </c:pt>
                <c:pt idx="92">
                  <c:v>6435</c:v>
                </c:pt>
                <c:pt idx="93">
                  <c:v>6617</c:v>
                </c:pt>
                <c:pt idx="94">
                  <c:v>6645</c:v>
                </c:pt>
                <c:pt idx="95">
                  <c:v>6645</c:v>
                </c:pt>
                <c:pt idx="96">
                  <c:v>6662</c:v>
                </c:pt>
                <c:pt idx="97">
                  <c:v>6810</c:v>
                </c:pt>
                <c:pt idx="98">
                  <c:v>6810</c:v>
                </c:pt>
                <c:pt idx="99">
                  <c:v>7007</c:v>
                </c:pt>
                <c:pt idx="100">
                  <c:v>7065</c:v>
                </c:pt>
                <c:pt idx="101">
                  <c:v>7279</c:v>
                </c:pt>
                <c:pt idx="102">
                  <c:v>7409</c:v>
                </c:pt>
                <c:pt idx="103">
                  <c:v>7458.5</c:v>
                </c:pt>
                <c:pt idx="104">
                  <c:v>7654</c:v>
                </c:pt>
                <c:pt idx="105">
                  <c:v>8702</c:v>
                </c:pt>
                <c:pt idx="106">
                  <c:v>8702</c:v>
                </c:pt>
                <c:pt idx="107">
                  <c:v>8751</c:v>
                </c:pt>
                <c:pt idx="108">
                  <c:v>8916</c:v>
                </c:pt>
                <c:pt idx="109">
                  <c:v>8923</c:v>
                </c:pt>
                <c:pt idx="110">
                  <c:v>8947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075-473D-B85F-4458EE44395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-15352</c:v>
                </c:pt>
                <c:pt idx="1">
                  <c:v>-11598.5</c:v>
                </c:pt>
                <c:pt idx="2">
                  <c:v>-11521</c:v>
                </c:pt>
                <c:pt idx="3">
                  <c:v>-11408</c:v>
                </c:pt>
                <c:pt idx="4">
                  <c:v>-11391</c:v>
                </c:pt>
                <c:pt idx="5">
                  <c:v>-11387</c:v>
                </c:pt>
                <c:pt idx="6">
                  <c:v>-11377</c:v>
                </c:pt>
                <c:pt idx="7">
                  <c:v>-11356</c:v>
                </c:pt>
                <c:pt idx="8">
                  <c:v>-11342</c:v>
                </c:pt>
                <c:pt idx="9">
                  <c:v>-11325</c:v>
                </c:pt>
                <c:pt idx="10">
                  <c:v>-11322</c:v>
                </c:pt>
                <c:pt idx="11">
                  <c:v>-11311</c:v>
                </c:pt>
                <c:pt idx="12">
                  <c:v>-11308</c:v>
                </c:pt>
                <c:pt idx="13">
                  <c:v>-11307</c:v>
                </c:pt>
                <c:pt idx="14">
                  <c:v>-11304</c:v>
                </c:pt>
                <c:pt idx="15">
                  <c:v>-11287.5</c:v>
                </c:pt>
                <c:pt idx="16">
                  <c:v>-9720</c:v>
                </c:pt>
                <c:pt idx="17">
                  <c:v>-8766</c:v>
                </c:pt>
                <c:pt idx="18">
                  <c:v>-8752</c:v>
                </c:pt>
                <c:pt idx="19">
                  <c:v>-6835</c:v>
                </c:pt>
                <c:pt idx="20">
                  <c:v>-6831</c:v>
                </c:pt>
                <c:pt idx="21">
                  <c:v>-6711</c:v>
                </c:pt>
                <c:pt idx="22">
                  <c:v>-6494</c:v>
                </c:pt>
                <c:pt idx="23">
                  <c:v>-1017</c:v>
                </c:pt>
                <c:pt idx="24">
                  <c:v>-586</c:v>
                </c:pt>
                <c:pt idx="25">
                  <c:v>-476</c:v>
                </c:pt>
                <c:pt idx="26">
                  <c:v>-452</c:v>
                </c:pt>
                <c:pt idx="27">
                  <c:v>-365</c:v>
                </c:pt>
                <c:pt idx="28">
                  <c:v>0</c:v>
                </c:pt>
                <c:pt idx="29">
                  <c:v>0</c:v>
                </c:pt>
                <c:pt idx="30">
                  <c:v>7</c:v>
                </c:pt>
                <c:pt idx="31">
                  <c:v>1055</c:v>
                </c:pt>
                <c:pt idx="32">
                  <c:v>1055</c:v>
                </c:pt>
                <c:pt idx="33">
                  <c:v>1055</c:v>
                </c:pt>
                <c:pt idx="34">
                  <c:v>1055</c:v>
                </c:pt>
                <c:pt idx="35">
                  <c:v>1055</c:v>
                </c:pt>
                <c:pt idx="36">
                  <c:v>1055</c:v>
                </c:pt>
                <c:pt idx="37">
                  <c:v>1210</c:v>
                </c:pt>
                <c:pt idx="38">
                  <c:v>1745</c:v>
                </c:pt>
                <c:pt idx="39">
                  <c:v>1886</c:v>
                </c:pt>
                <c:pt idx="40">
                  <c:v>1886</c:v>
                </c:pt>
                <c:pt idx="41">
                  <c:v>1886</c:v>
                </c:pt>
                <c:pt idx="42">
                  <c:v>1886</c:v>
                </c:pt>
                <c:pt idx="43">
                  <c:v>1952</c:v>
                </c:pt>
                <c:pt idx="44">
                  <c:v>2072</c:v>
                </c:pt>
                <c:pt idx="45">
                  <c:v>2079</c:v>
                </c:pt>
                <c:pt idx="46">
                  <c:v>2152</c:v>
                </c:pt>
                <c:pt idx="47">
                  <c:v>2176</c:v>
                </c:pt>
                <c:pt idx="48">
                  <c:v>2317</c:v>
                </c:pt>
                <c:pt idx="49">
                  <c:v>2317</c:v>
                </c:pt>
                <c:pt idx="50">
                  <c:v>2345</c:v>
                </c:pt>
                <c:pt idx="51">
                  <c:v>2348</c:v>
                </c:pt>
                <c:pt idx="52">
                  <c:v>2369</c:v>
                </c:pt>
                <c:pt idx="53">
                  <c:v>2397</c:v>
                </c:pt>
                <c:pt idx="54">
                  <c:v>2404</c:v>
                </c:pt>
                <c:pt idx="55">
                  <c:v>2524</c:v>
                </c:pt>
                <c:pt idx="56">
                  <c:v>2538</c:v>
                </c:pt>
                <c:pt idx="57">
                  <c:v>2541</c:v>
                </c:pt>
                <c:pt idx="58">
                  <c:v>2541</c:v>
                </c:pt>
                <c:pt idx="59">
                  <c:v>2541</c:v>
                </c:pt>
                <c:pt idx="60">
                  <c:v>2562</c:v>
                </c:pt>
                <c:pt idx="61">
                  <c:v>2576</c:v>
                </c:pt>
                <c:pt idx="62">
                  <c:v>2707</c:v>
                </c:pt>
                <c:pt idx="63">
                  <c:v>2755</c:v>
                </c:pt>
                <c:pt idx="64">
                  <c:v>2979</c:v>
                </c:pt>
                <c:pt idx="65">
                  <c:v>2993</c:v>
                </c:pt>
                <c:pt idx="66">
                  <c:v>3186</c:v>
                </c:pt>
                <c:pt idx="67">
                  <c:v>3186</c:v>
                </c:pt>
                <c:pt idx="68">
                  <c:v>3193</c:v>
                </c:pt>
                <c:pt idx="69">
                  <c:v>3403</c:v>
                </c:pt>
                <c:pt idx="70">
                  <c:v>3407</c:v>
                </c:pt>
                <c:pt idx="71">
                  <c:v>3410</c:v>
                </c:pt>
                <c:pt idx="72">
                  <c:v>3414</c:v>
                </c:pt>
                <c:pt idx="73">
                  <c:v>3593</c:v>
                </c:pt>
                <c:pt idx="74">
                  <c:v>3631</c:v>
                </c:pt>
                <c:pt idx="75">
                  <c:v>3817</c:v>
                </c:pt>
                <c:pt idx="76">
                  <c:v>3817</c:v>
                </c:pt>
                <c:pt idx="77">
                  <c:v>4062</c:v>
                </c:pt>
                <c:pt idx="78">
                  <c:v>4248</c:v>
                </c:pt>
                <c:pt idx="79">
                  <c:v>4300</c:v>
                </c:pt>
                <c:pt idx="80">
                  <c:v>4714</c:v>
                </c:pt>
                <c:pt idx="81">
                  <c:v>5127</c:v>
                </c:pt>
                <c:pt idx="82">
                  <c:v>5127.5</c:v>
                </c:pt>
                <c:pt idx="83">
                  <c:v>5144.5</c:v>
                </c:pt>
                <c:pt idx="84">
                  <c:v>5524</c:v>
                </c:pt>
                <c:pt idx="85">
                  <c:v>5531</c:v>
                </c:pt>
                <c:pt idx="86">
                  <c:v>5776</c:v>
                </c:pt>
                <c:pt idx="87">
                  <c:v>5983</c:v>
                </c:pt>
                <c:pt idx="88">
                  <c:v>6031</c:v>
                </c:pt>
                <c:pt idx="89">
                  <c:v>6199</c:v>
                </c:pt>
                <c:pt idx="90">
                  <c:v>6221</c:v>
                </c:pt>
                <c:pt idx="91">
                  <c:v>6428</c:v>
                </c:pt>
                <c:pt idx="92">
                  <c:v>6435</c:v>
                </c:pt>
                <c:pt idx="93">
                  <c:v>6617</c:v>
                </c:pt>
                <c:pt idx="94">
                  <c:v>6645</c:v>
                </c:pt>
                <c:pt idx="95">
                  <c:v>6645</c:v>
                </c:pt>
                <c:pt idx="96">
                  <c:v>6662</c:v>
                </c:pt>
                <c:pt idx="97">
                  <c:v>6810</c:v>
                </c:pt>
                <c:pt idx="98">
                  <c:v>6810</c:v>
                </c:pt>
                <c:pt idx="99">
                  <c:v>7007</c:v>
                </c:pt>
                <c:pt idx="100">
                  <c:v>7065</c:v>
                </c:pt>
                <c:pt idx="101">
                  <c:v>7279</c:v>
                </c:pt>
                <c:pt idx="102">
                  <c:v>7409</c:v>
                </c:pt>
                <c:pt idx="103">
                  <c:v>7458.5</c:v>
                </c:pt>
                <c:pt idx="104">
                  <c:v>7654</c:v>
                </c:pt>
                <c:pt idx="105">
                  <c:v>8702</c:v>
                </c:pt>
                <c:pt idx="106">
                  <c:v>8702</c:v>
                </c:pt>
                <c:pt idx="107">
                  <c:v>8751</c:v>
                </c:pt>
                <c:pt idx="108">
                  <c:v>8916</c:v>
                </c:pt>
                <c:pt idx="109">
                  <c:v>8923</c:v>
                </c:pt>
                <c:pt idx="110">
                  <c:v>8947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075-473D-B85F-4458EE44395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-15352</c:v>
                </c:pt>
                <c:pt idx="1">
                  <c:v>-11598.5</c:v>
                </c:pt>
                <c:pt idx="2">
                  <c:v>-11521</c:v>
                </c:pt>
                <c:pt idx="3">
                  <c:v>-11408</c:v>
                </c:pt>
                <c:pt idx="4">
                  <c:v>-11391</c:v>
                </c:pt>
                <c:pt idx="5">
                  <c:v>-11387</c:v>
                </c:pt>
                <c:pt idx="6">
                  <c:v>-11377</c:v>
                </c:pt>
                <c:pt idx="7">
                  <c:v>-11356</c:v>
                </c:pt>
                <c:pt idx="8">
                  <c:v>-11342</c:v>
                </c:pt>
                <c:pt idx="9">
                  <c:v>-11325</c:v>
                </c:pt>
                <c:pt idx="10">
                  <c:v>-11322</c:v>
                </c:pt>
                <c:pt idx="11">
                  <c:v>-11311</c:v>
                </c:pt>
                <c:pt idx="12">
                  <c:v>-11308</c:v>
                </c:pt>
                <c:pt idx="13">
                  <c:v>-11307</c:v>
                </c:pt>
                <c:pt idx="14">
                  <c:v>-11304</c:v>
                </c:pt>
                <c:pt idx="15">
                  <c:v>-11287.5</c:v>
                </c:pt>
                <c:pt idx="16">
                  <c:v>-9720</c:v>
                </c:pt>
                <c:pt idx="17">
                  <c:v>-8766</c:v>
                </c:pt>
                <c:pt idx="18">
                  <c:v>-8752</c:v>
                </c:pt>
                <c:pt idx="19">
                  <c:v>-6835</c:v>
                </c:pt>
                <c:pt idx="20">
                  <c:v>-6831</c:v>
                </c:pt>
                <c:pt idx="21">
                  <c:v>-6711</c:v>
                </c:pt>
                <c:pt idx="22">
                  <c:v>-6494</c:v>
                </c:pt>
                <c:pt idx="23">
                  <c:v>-1017</c:v>
                </c:pt>
                <c:pt idx="24">
                  <c:v>-586</c:v>
                </c:pt>
                <c:pt idx="25">
                  <c:v>-476</c:v>
                </c:pt>
                <c:pt idx="26">
                  <c:v>-452</c:v>
                </c:pt>
                <c:pt idx="27">
                  <c:v>-365</c:v>
                </c:pt>
                <c:pt idx="28">
                  <c:v>0</c:v>
                </c:pt>
                <c:pt idx="29">
                  <c:v>0</c:v>
                </c:pt>
                <c:pt idx="30">
                  <c:v>7</c:v>
                </c:pt>
                <c:pt idx="31">
                  <c:v>1055</c:v>
                </c:pt>
                <c:pt idx="32">
                  <c:v>1055</c:v>
                </c:pt>
                <c:pt idx="33">
                  <c:v>1055</c:v>
                </c:pt>
                <c:pt idx="34">
                  <c:v>1055</c:v>
                </c:pt>
                <c:pt idx="35">
                  <c:v>1055</c:v>
                </c:pt>
                <c:pt idx="36">
                  <c:v>1055</c:v>
                </c:pt>
                <c:pt idx="37">
                  <c:v>1210</c:v>
                </c:pt>
                <c:pt idx="38">
                  <c:v>1745</c:v>
                </c:pt>
                <c:pt idx="39">
                  <c:v>1886</c:v>
                </c:pt>
                <c:pt idx="40">
                  <c:v>1886</c:v>
                </c:pt>
                <c:pt idx="41">
                  <c:v>1886</c:v>
                </c:pt>
                <c:pt idx="42">
                  <c:v>1886</c:v>
                </c:pt>
                <c:pt idx="43">
                  <c:v>1952</c:v>
                </c:pt>
                <c:pt idx="44">
                  <c:v>2072</c:v>
                </c:pt>
                <c:pt idx="45">
                  <c:v>2079</c:v>
                </c:pt>
                <c:pt idx="46">
                  <c:v>2152</c:v>
                </c:pt>
                <c:pt idx="47">
                  <c:v>2176</c:v>
                </c:pt>
                <c:pt idx="48">
                  <c:v>2317</c:v>
                </c:pt>
                <c:pt idx="49">
                  <c:v>2317</c:v>
                </c:pt>
                <c:pt idx="50">
                  <c:v>2345</c:v>
                </c:pt>
                <c:pt idx="51">
                  <c:v>2348</c:v>
                </c:pt>
                <c:pt idx="52">
                  <c:v>2369</c:v>
                </c:pt>
                <c:pt idx="53">
                  <c:v>2397</c:v>
                </c:pt>
                <c:pt idx="54">
                  <c:v>2404</c:v>
                </c:pt>
                <c:pt idx="55">
                  <c:v>2524</c:v>
                </c:pt>
                <c:pt idx="56">
                  <c:v>2538</c:v>
                </c:pt>
                <c:pt idx="57">
                  <c:v>2541</c:v>
                </c:pt>
                <c:pt idx="58">
                  <c:v>2541</c:v>
                </c:pt>
                <c:pt idx="59">
                  <c:v>2541</c:v>
                </c:pt>
                <c:pt idx="60">
                  <c:v>2562</c:v>
                </c:pt>
                <c:pt idx="61">
                  <c:v>2576</c:v>
                </c:pt>
                <c:pt idx="62">
                  <c:v>2707</c:v>
                </c:pt>
                <c:pt idx="63">
                  <c:v>2755</c:v>
                </c:pt>
                <c:pt idx="64">
                  <c:v>2979</c:v>
                </c:pt>
                <c:pt idx="65">
                  <c:v>2993</c:v>
                </c:pt>
                <c:pt idx="66">
                  <c:v>3186</c:v>
                </c:pt>
                <c:pt idx="67">
                  <c:v>3186</c:v>
                </c:pt>
                <c:pt idx="68">
                  <c:v>3193</c:v>
                </c:pt>
                <c:pt idx="69">
                  <c:v>3403</c:v>
                </c:pt>
                <c:pt idx="70">
                  <c:v>3407</c:v>
                </c:pt>
                <c:pt idx="71">
                  <c:v>3410</c:v>
                </c:pt>
                <c:pt idx="72">
                  <c:v>3414</c:v>
                </c:pt>
                <c:pt idx="73">
                  <c:v>3593</c:v>
                </c:pt>
                <c:pt idx="74">
                  <c:v>3631</c:v>
                </c:pt>
                <c:pt idx="75">
                  <c:v>3817</c:v>
                </c:pt>
                <c:pt idx="76">
                  <c:v>3817</c:v>
                </c:pt>
                <c:pt idx="77">
                  <c:v>4062</c:v>
                </c:pt>
                <c:pt idx="78">
                  <c:v>4248</c:v>
                </c:pt>
                <c:pt idx="79">
                  <c:v>4300</c:v>
                </c:pt>
                <c:pt idx="80">
                  <c:v>4714</c:v>
                </c:pt>
                <c:pt idx="81">
                  <c:v>5127</c:v>
                </c:pt>
                <c:pt idx="82">
                  <c:v>5127.5</c:v>
                </c:pt>
                <c:pt idx="83">
                  <c:v>5144.5</c:v>
                </c:pt>
                <c:pt idx="84">
                  <c:v>5524</c:v>
                </c:pt>
                <c:pt idx="85">
                  <c:v>5531</c:v>
                </c:pt>
                <c:pt idx="86">
                  <c:v>5776</c:v>
                </c:pt>
                <c:pt idx="87">
                  <c:v>5983</c:v>
                </c:pt>
                <c:pt idx="88">
                  <c:v>6031</c:v>
                </c:pt>
                <c:pt idx="89">
                  <c:v>6199</c:v>
                </c:pt>
                <c:pt idx="90">
                  <c:v>6221</c:v>
                </c:pt>
                <c:pt idx="91">
                  <c:v>6428</c:v>
                </c:pt>
                <c:pt idx="92">
                  <c:v>6435</c:v>
                </c:pt>
                <c:pt idx="93">
                  <c:v>6617</c:v>
                </c:pt>
                <c:pt idx="94">
                  <c:v>6645</c:v>
                </c:pt>
                <c:pt idx="95">
                  <c:v>6645</c:v>
                </c:pt>
                <c:pt idx="96">
                  <c:v>6662</c:v>
                </c:pt>
                <c:pt idx="97">
                  <c:v>6810</c:v>
                </c:pt>
                <c:pt idx="98">
                  <c:v>6810</c:v>
                </c:pt>
                <c:pt idx="99">
                  <c:v>7007</c:v>
                </c:pt>
                <c:pt idx="100">
                  <c:v>7065</c:v>
                </c:pt>
                <c:pt idx="101">
                  <c:v>7279</c:v>
                </c:pt>
                <c:pt idx="102">
                  <c:v>7409</c:v>
                </c:pt>
                <c:pt idx="103">
                  <c:v>7458.5</c:v>
                </c:pt>
                <c:pt idx="104">
                  <c:v>7654</c:v>
                </c:pt>
                <c:pt idx="105">
                  <c:v>8702</c:v>
                </c:pt>
                <c:pt idx="106">
                  <c:v>8702</c:v>
                </c:pt>
                <c:pt idx="107">
                  <c:v>8751</c:v>
                </c:pt>
                <c:pt idx="108">
                  <c:v>8916</c:v>
                </c:pt>
                <c:pt idx="109">
                  <c:v>8923</c:v>
                </c:pt>
                <c:pt idx="110">
                  <c:v>8947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075-473D-B85F-4458EE44395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-15352</c:v>
                </c:pt>
                <c:pt idx="1">
                  <c:v>-11598.5</c:v>
                </c:pt>
                <c:pt idx="2">
                  <c:v>-11521</c:v>
                </c:pt>
                <c:pt idx="3">
                  <c:v>-11408</c:v>
                </c:pt>
                <c:pt idx="4">
                  <c:v>-11391</c:v>
                </c:pt>
                <c:pt idx="5">
                  <c:v>-11387</c:v>
                </c:pt>
                <c:pt idx="6">
                  <c:v>-11377</c:v>
                </c:pt>
                <c:pt idx="7">
                  <c:v>-11356</c:v>
                </c:pt>
                <c:pt idx="8">
                  <c:v>-11342</c:v>
                </c:pt>
                <c:pt idx="9">
                  <c:v>-11325</c:v>
                </c:pt>
                <c:pt idx="10">
                  <c:v>-11322</c:v>
                </c:pt>
                <c:pt idx="11">
                  <c:v>-11311</c:v>
                </c:pt>
                <c:pt idx="12">
                  <c:v>-11308</c:v>
                </c:pt>
                <c:pt idx="13">
                  <c:v>-11307</c:v>
                </c:pt>
                <c:pt idx="14">
                  <c:v>-11304</c:v>
                </c:pt>
                <c:pt idx="15">
                  <c:v>-11287.5</c:v>
                </c:pt>
                <c:pt idx="16">
                  <c:v>-9720</c:v>
                </c:pt>
                <c:pt idx="17">
                  <c:v>-8766</c:v>
                </c:pt>
                <c:pt idx="18">
                  <c:v>-8752</c:v>
                </c:pt>
                <c:pt idx="19">
                  <c:v>-6835</c:v>
                </c:pt>
                <c:pt idx="20">
                  <c:v>-6831</c:v>
                </c:pt>
                <c:pt idx="21">
                  <c:v>-6711</c:v>
                </c:pt>
                <c:pt idx="22">
                  <c:v>-6494</c:v>
                </c:pt>
                <c:pt idx="23">
                  <c:v>-1017</c:v>
                </c:pt>
                <c:pt idx="24">
                  <c:v>-586</c:v>
                </c:pt>
                <c:pt idx="25">
                  <c:v>-476</c:v>
                </c:pt>
                <c:pt idx="26">
                  <c:v>-452</c:v>
                </c:pt>
                <c:pt idx="27">
                  <c:v>-365</c:v>
                </c:pt>
                <c:pt idx="28">
                  <c:v>0</c:v>
                </c:pt>
                <c:pt idx="29">
                  <c:v>0</c:v>
                </c:pt>
                <c:pt idx="30">
                  <c:v>7</c:v>
                </c:pt>
                <c:pt idx="31">
                  <c:v>1055</c:v>
                </c:pt>
                <c:pt idx="32">
                  <c:v>1055</c:v>
                </c:pt>
                <c:pt idx="33">
                  <c:v>1055</c:v>
                </c:pt>
                <c:pt idx="34">
                  <c:v>1055</c:v>
                </c:pt>
                <c:pt idx="35">
                  <c:v>1055</c:v>
                </c:pt>
                <c:pt idx="36">
                  <c:v>1055</c:v>
                </c:pt>
                <c:pt idx="37">
                  <c:v>1210</c:v>
                </c:pt>
                <c:pt idx="38">
                  <c:v>1745</c:v>
                </c:pt>
                <c:pt idx="39">
                  <c:v>1886</c:v>
                </c:pt>
                <c:pt idx="40">
                  <c:v>1886</c:v>
                </c:pt>
                <c:pt idx="41">
                  <c:v>1886</c:v>
                </c:pt>
                <c:pt idx="42">
                  <c:v>1886</c:v>
                </c:pt>
                <c:pt idx="43">
                  <c:v>1952</c:v>
                </c:pt>
                <c:pt idx="44">
                  <c:v>2072</c:v>
                </c:pt>
                <c:pt idx="45">
                  <c:v>2079</c:v>
                </c:pt>
                <c:pt idx="46">
                  <c:v>2152</c:v>
                </c:pt>
                <c:pt idx="47">
                  <c:v>2176</c:v>
                </c:pt>
                <c:pt idx="48">
                  <c:v>2317</c:v>
                </c:pt>
                <c:pt idx="49">
                  <c:v>2317</c:v>
                </c:pt>
                <c:pt idx="50">
                  <c:v>2345</c:v>
                </c:pt>
                <c:pt idx="51">
                  <c:v>2348</c:v>
                </c:pt>
                <c:pt idx="52">
                  <c:v>2369</c:v>
                </c:pt>
                <c:pt idx="53">
                  <c:v>2397</c:v>
                </c:pt>
                <c:pt idx="54">
                  <c:v>2404</c:v>
                </c:pt>
                <c:pt idx="55">
                  <c:v>2524</c:v>
                </c:pt>
                <c:pt idx="56">
                  <c:v>2538</c:v>
                </c:pt>
                <c:pt idx="57">
                  <c:v>2541</c:v>
                </c:pt>
                <c:pt idx="58">
                  <c:v>2541</c:v>
                </c:pt>
                <c:pt idx="59">
                  <c:v>2541</c:v>
                </c:pt>
                <c:pt idx="60">
                  <c:v>2562</c:v>
                </c:pt>
                <c:pt idx="61">
                  <c:v>2576</c:v>
                </c:pt>
                <c:pt idx="62">
                  <c:v>2707</c:v>
                </c:pt>
                <c:pt idx="63">
                  <c:v>2755</c:v>
                </c:pt>
                <c:pt idx="64">
                  <c:v>2979</c:v>
                </c:pt>
                <c:pt idx="65">
                  <c:v>2993</c:v>
                </c:pt>
                <c:pt idx="66">
                  <c:v>3186</c:v>
                </c:pt>
                <c:pt idx="67">
                  <c:v>3186</c:v>
                </c:pt>
                <c:pt idx="68">
                  <c:v>3193</c:v>
                </c:pt>
                <c:pt idx="69">
                  <c:v>3403</c:v>
                </c:pt>
                <c:pt idx="70">
                  <c:v>3407</c:v>
                </c:pt>
                <c:pt idx="71">
                  <c:v>3410</c:v>
                </c:pt>
                <c:pt idx="72">
                  <c:v>3414</c:v>
                </c:pt>
                <c:pt idx="73">
                  <c:v>3593</c:v>
                </c:pt>
                <c:pt idx="74">
                  <c:v>3631</c:v>
                </c:pt>
                <c:pt idx="75">
                  <c:v>3817</c:v>
                </c:pt>
                <c:pt idx="76">
                  <c:v>3817</c:v>
                </c:pt>
                <c:pt idx="77">
                  <c:v>4062</c:v>
                </c:pt>
                <c:pt idx="78">
                  <c:v>4248</c:v>
                </c:pt>
                <c:pt idx="79">
                  <c:v>4300</c:v>
                </c:pt>
                <c:pt idx="80">
                  <c:v>4714</c:v>
                </c:pt>
                <c:pt idx="81">
                  <c:v>5127</c:v>
                </c:pt>
                <c:pt idx="82">
                  <c:v>5127.5</c:v>
                </c:pt>
                <c:pt idx="83">
                  <c:v>5144.5</c:v>
                </c:pt>
                <c:pt idx="84">
                  <c:v>5524</c:v>
                </c:pt>
                <c:pt idx="85">
                  <c:v>5531</c:v>
                </c:pt>
                <c:pt idx="86">
                  <c:v>5776</c:v>
                </c:pt>
                <c:pt idx="87">
                  <c:v>5983</c:v>
                </c:pt>
                <c:pt idx="88">
                  <c:v>6031</c:v>
                </c:pt>
                <c:pt idx="89">
                  <c:v>6199</c:v>
                </c:pt>
                <c:pt idx="90">
                  <c:v>6221</c:v>
                </c:pt>
                <c:pt idx="91">
                  <c:v>6428</c:v>
                </c:pt>
                <c:pt idx="92">
                  <c:v>6435</c:v>
                </c:pt>
                <c:pt idx="93">
                  <c:v>6617</c:v>
                </c:pt>
                <c:pt idx="94">
                  <c:v>6645</c:v>
                </c:pt>
                <c:pt idx="95">
                  <c:v>6645</c:v>
                </c:pt>
                <c:pt idx="96">
                  <c:v>6662</c:v>
                </c:pt>
                <c:pt idx="97">
                  <c:v>6810</c:v>
                </c:pt>
                <c:pt idx="98">
                  <c:v>6810</c:v>
                </c:pt>
                <c:pt idx="99">
                  <c:v>7007</c:v>
                </c:pt>
                <c:pt idx="100">
                  <c:v>7065</c:v>
                </c:pt>
                <c:pt idx="101">
                  <c:v>7279</c:v>
                </c:pt>
                <c:pt idx="102">
                  <c:v>7409</c:v>
                </c:pt>
                <c:pt idx="103">
                  <c:v>7458.5</c:v>
                </c:pt>
                <c:pt idx="104">
                  <c:v>7654</c:v>
                </c:pt>
                <c:pt idx="105">
                  <c:v>8702</c:v>
                </c:pt>
                <c:pt idx="106">
                  <c:v>8702</c:v>
                </c:pt>
                <c:pt idx="107">
                  <c:v>8751</c:v>
                </c:pt>
                <c:pt idx="108">
                  <c:v>8916</c:v>
                </c:pt>
                <c:pt idx="109">
                  <c:v>8923</c:v>
                </c:pt>
                <c:pt idx="110">
                  <c:v>8947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0.18467276400136418</c:v>
                </c:pt>
                <c:pt idx="1">
                  <c:v>0.14763474404628385</c:v>
                </c:pt>
                <c:pt idx="2">
                  <c:v>0.14687000538995809</c:v>
                </c:pt>
                <c:pt idx="3">
                  <c:v>0.14575496709105729</c:v>
                </c:pt>
                <c:pt idx="4">
                  <c:v>0.14558721796644392</c:v>
                </c:pt>
                <c:pt idx="5">
                  <c:v>0.14554774758418193</c:v>
                </c:pt>
                <c:pt idx="6">
                  <c:v>0.14544907162852699</c:v>
                </c:pt>
                <c:pt idx="7">
                  <c:v>0.14524185212165164</c:v>
                </c:pt>
                <c:pt idx="8">
                  <c:v>0.14510370578373472</c:v>
                </c:pt>
                <c:pt idx="9">
                  <c:v>0.14493595665912135</c:v>
                </c:pt>
                <c:pt idx="10">
                  <c:v>0.14490635387242484</c:v>
                </c:pt>
                <c:pt idx="11">
                  <c:v>0.14479781032120442</c:v>
                </c:pt>
                <c:pt idx="12">
                  <c:v>0.14476820753450795</c:v>
                </c:pt>
                <c:pt idx="13">
                  <c:v>0.14475833993894244</c:v>
                </c:pt>
                <c:pt idx="14">
                  <c:v>0.14472873715224596</c:v>
                </c:pt>
                <c:pt idx="15">
                  <c:v>0.14456592182541533</c:v>
                </c:pt>
                <c:pt idx="16">
                  <c:v>0.12909846577650408</c:v>
                </c:pt>
                <c:pt idx="17">
                  <c:v>0.11968477960702316</c:v>
                </c:pt>
                <c:pt idx="18">
                  <c:v>0.11954663326910625</c:v>
                </c:pt>
                <c:pt idx="19">
                  <c:v>0.10063045257005497</c:v>
                </c:pt>
                <c:pt idx="20">
                  <c:v>0.100590982187793</c:v>
                </c:pt>
                <c:pt idx="21">
                  <c:v>9.940687071993376E-2</c:v>
                </c:pt>
                <c:pt idx="22">
                  <c:v>9.7265602482221644E-2</c:v>
                </c:pt>
                <c:pt idx="23">
                  <c:v>4.3220781570013078E-2</c:v>
                </c:pt>
                <c:pt idx="24">
                  <c:v>3.8967847881285322E-2</c:v>
                </c:pt>
                <c:pt idx="25">
                  <c:v>3.7882412369081027E-2</c:v>
                </c:pt>
                <c:pt idx="26">
                  <c:v>3.7645590075509182E-2</c:v>
                </c:pt>
                <c:pt idx="27">
                  <c:v>3.6787109261311235E-2</c:v>
                </c:pt>
                <c:pt idx="28">
                  <c:v>3.3185436879906063E-2</c:v>
                </c:pt>
                <c:pt idx="29">
                  <c:v>3.3185436879906063E-2</c:v>
                </c:pt>
                <c:pt idx="30">
                  <c:v>3.3116363710947609E-2</c:v>
                </c:pt>
                <c:pt idx="31">
                  <c:v>2.2775123558310292E-2</c:v>
                </c:pt>
                <c:pt idx="32">
                  <c:v>2.2775123558310292E-2</c:v>
                </c:pt>
                <c:pt idx="33">
                  <c:v>2.2775123558310292E-2</c:v>
                </c:pt>
                <c:pt idx="34">
                  <c:v>2.2775123558310292E-2</c:v>
                </c:pt>
                <c:pt idx="35">
                  <c:v>2.2775123558310292E-2</c:v>
                </c:pt>
                <c:pt idx="36">
                  <c:v>2.2775123558310292E-2</c:v>
                </c:pt>
                <c:pt idx="37">
                  <c:v>2.1245646245658781E-2</c:v>
                </c:pt>
                <c:pt idx="38">
                  <c:v>1.5966482618119691E-2</c:v>
                </c:pt>
                <c:pt idx="39">
                  <c:v>1.4575151643385093E-2</c:v>
                </c:pt>
                <c:pt idx="40">
                  <c:v>1.4575151643385093E-2</c:v>
                </c:pt>
                <c:pt idx="41">
                  <c:v>1.4575151643385093E-2</c:v>
                </c:pt>
                <c:pt idx="42">
                  <c:v>1.4575151643385093E-2</c:v>
                </c:pt>
                <c:pt idx="43">
                  <c:v>1.3923890336062512E-2</c:v>
                </c:pt>
                <c:pt idx="44">
                  <c:v>1.2739778868203277E-2</c:v>
                </c:pt>
                <c:pt idx="45">
                  <c:v>1.2670705699244823E-2</c:v>
                </c:pt>
                <c:pt idx="46">
                  <c:v>1.1950371222963788E-2</c:v>
                </c:pt>
                <c:pt idx="47">
                  <c:v>1.1713548929391943E-2</c:v>
                </c:pt>
                <c:pt idx="48">
                  <c:v>1.0322217954657341E-2</c:v>
                </c:pt>
                <c:pt idx="49">
                  <c:v>1.0322217954657341E-2</c:v>
                </c:pt>
                <c:pt idx="50">
                  <c:v>1.0045925278823521E-2</c:v>
                </c:pt>
                <c:pt idx="51">
                  <c:v>1.0016322492127038E-2</c:v>
                </c:pt>
                <c:pt idx="52">
                  <c:v>9.809102985251672E-3</c:v>
                </c:pt>
                <c:pt idx="53">
                  <c:v>9.5328103094178517E-3</c:v>
                </c:pt>
                <c:pt idx="54">
                  <c:v>9.4637371404593974E-3</c:v>
                </c:pt>
                <c:pt idx="55">
                  <c:v>8.2796256726001619E-3</c:v>
                </c:pt>
                <c:pt idx="56">
                  <c:v>8.1414793346832499E-3</c:v>
                </c:pt>
                <c:pt idx="57">
                  <c:v>8.111876547986771E-3</c:v>
                </c:pt>
                <c:pt idx="58">
                  <c:v>8.111876547986771E-3</c:v>
                </c:pt>
                <c:pt idx="59">
                  <c:v>8.111876547986771E-3</c:v>
                </c:pt>
                <c:pt idx="60">
                  <c:v>7.9046570411114049E-3</c:v>
                </c:pt>
                <c:pt idx="61">
                  <c:v>7.766510703194493E-3</c:v>
                </c:pt>
                <c:pt idx="62">
                  <c:v>6.4738556841148279E-3</c:v>
                </c:pt>
                <c:pt idx="63">
                  <c:v>6.0002110969711343E-3</c:v>
                </c:pt>
                <c:pt idx="64">
                  <c:v>3.7898696903005645E-3</c:v>
                </c:pt>
                <c:pt idx="65">
                  <c:v>3.6517233523836526E-3</c:v>
                </c:pt>
                <c:pt idx="66">
                  <c:v>1.747277408243382E-3</c:v>
                </c:pt>
                <c:pt idx="67">
                  <c:v>1.747277408243382E-3</c:v>
                </c:pt>
                <c:pt idx="68">
                  <c:v>1.6782042392849278E-3</c:v>
                </c:pt>
                <c:pt idx="69">
                  <c:v>-3.9399082946873359E-4</c:v>
                </c:pt>
                <c:pt idx="70">
                  <c:v>-4.3346121173070545E-4</c:v>
                </c:pt>
                <c:pt idx="71">
                  <c:v>-4.6306399842718782E-4</c:v>
                </c:pt>
                <c:pt idx="72">
                  <c:v>-5.0253438068915968E-4</c:v>
                </c:pt>
                <c:pt idx="73">
                  <c:v>-2.2688339869125218E-3</c:v>
                </c:pt>
                <c:pt idx="74">
                  <c:v>-2.6438026184012753E-3</c:v>
                </c:pt>
                <c:pt idx="75">
                  <c:v>-4.4791753935830916E-3</c:v>
                </c:pt>
                <c:pt idx="76">
                  <c:v>-4.4791753935830916E-3</c:v>
                </c:pt>
                <c:pt idx="77">
                  <c:v>-6.8967363071290311E-3</c:v>
                </c:pt>
                <c:pt idx="78">
                  <c:v>-8.7321090823108405E-3</c:v>
                </c:pt>
                <c:pt idx="79">
                  <c:v>-9.2452240517165094E-3</c:v>
                </c:pt>
                <c:pt idx="80">
                  <c:v>-1.3330408615830874E-2</c:v>
                </c:pt>
                <c:pt idx="81">
                  <c:v>-1.7405725584379736E-2</c:v>
                </c:pt>
                <c:pt idx="82">
                  <c:v>-1.7410659382162484E-2</c:v>
                </c:pt>
                <c:pt idx="83">
                  <c:v>-1.7578408506775875E-2</c:v>
                </c:pt>
                <c:pt idx="84">
                  <c:v>-2.1323161023880703E-2</c:v>
                </c:pt>
                <c:pt idx="85">
                  <c:v>-2.1392234192839157E-2</c:v>
                </c:pt>
                <c:pt idx="86">
                  <c:v>-2.3809795106385097E-2</c:v>
                </c:pt>
                <c:pt idx="87">
                  <c:v>-2.5852387388442276E-2</c:v>
                </c:pt>
                <c:pt idx="88">
                  <c:v>-2.6326031975585973E-2</c:v>
                </c:pt>
                <c:pt idx="89">
                  <c:v>-2.7983788030588902E-2</c:v>
                </c:pt>
                <c:pt idx="90">
                  <c:v>-2.8200875133029761E-2</c:v>
                </c:pt>
                <c:pt idx="91">
                  <c:v>-3.0243467415086933E-2</c:v>
                </c:pt>
                <c:pt idx="92">
                  <c:v>-3.0312540584045394E-2</c:v>
                </c:pt>
                <c:pt idx="93">
                  <c:v>-3.2108442976965232E-2</c:v>
                </c:pt>
                <c:pt idx="94">
                  <c:v>-3.2384735652799049E-2</c:v>
                </c:pt>
                <c:pt idx="95">
                  <c:v>-3.2384735652799049E-2</c:v>
                </c:pt>
                <c:pt idx="96">
                  <c:v>-3.2552484777412447E-2</c:v>
                </c:pt>
                <c:pt idx="97">
                  <c:v>-3.4012888921105502E-2</c:v>
                </c:pt>
                <c:pt idx="98">
                  <c:v>-3.4012888921105502E-2</c:v>
                </c:pt>
                <c:pt idx="99">
                  <c:v>-3.5956805247507745E-2</c:v>
                </c:pt>
                <c:pt idx="100">
                  <c:v>-3.6529125790306372E-2</c:v>
                </c:pt>
                <c:pt idx="101">
                  <c:v>-3.8640791241322012E-2</c:v>
                </c:pt>
                <c:pt idx="102">
                  <c:v>-3.9923578664836187E-2</c:v>
                </c:pt>
                <c:pt idx="103">
                  <c:v>-4.0412024645328115E-2</c:v>
                </c:pt>
                <c:pt idx="104">
                  <c:v>-4.234113957838212E-2</c:v>
                </c:pt>
                <c:pt idx="105">
                  <c:v>-5.2682379731019441E-2</c:v>
                </c:pt>
                <c:pt idx="106">
                  <c:v>-5.2682379731019441E-2</c:v>
                </c:pt>
                <c:pt idx="107">
                  <c:v>-5.3165891913728627E-2</c:v>
                </c:pt>
                <c:pt idx="108">
                  <c:v>-5.4794045182035067E-2</c:v>
                </c:pt>
                <c:pt idx="109">
                  <c:v>-5.4863118350993528E-2</c:v>
                </c:pt>
                <c:pt idx="110">
                  <c:v>-5.5099940644565373E-2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075-473D-B85F-4458EE44395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-15352</c:v>
                </c:pt>
                <c:pt idx="1">
                  <c:v>-11598.5</c:v>
                </c:pt>
                <c:pt idx="2">
                  <c:v>-11521</c:v>
                </c:pt>
                <c:pt idx="3">
                  <c:v>-11408</c:v>
                </c:pt>
                <c:pt idx="4">
                  <c:v>-11391</c:v>
                </c:pt>
                <c:pt idx="5">
                  <c:v>-11387</c:v>
                </c:pt>
                <c:pt idx="6">
                  <c:v>-11377</c:v>
                </c:pt>
                <c:pt idx="7">
                  <c:v>-11356</c:v>
                </c:pt>
                <c:pt idx="8">
                  <c:v>-11342</c:v>
                </c:pt>
                <c:pt idx="9">
                  <c:v>-11325</c:v>
                </c:pt>
                <c:pt idx="10">
                  <c:v>-11322</c:v>
                </c:pt>
                <c:pt idx="11">
                  <c:v>-11311</c:v>
                </c:pt>
                <c:pt idx="12">
                  <c:v>-11308</c:v>
                </c:pt>
                <c:pt idx="13">
                  <c:v>-11307</c:v>
                </c:pt>
                <c:pt idx="14">
                  <c:v>-11304</c:v>
                </c:pt>
                <c:pt idx="15">
                  <c:v>-11287.5</c:v>
                </c:pt>
                <c:pt idx="16">
                  <c:v>-9720</c:v>
                </c:pt>
                <c:pt idx="17">
                  <c:v>-8766</c:v>
                </c:pt>
                <c:pt idx="18">
                  <c:v>-8752</c:v>
                </c:pt>
                <c:pt idx="19">
                  <c:v>-6835</c:v>
                </c:pt>
                <c:pt idx="20">
                  <c:v>-6831</c:v>
                </c:pt>
                <c:pt idx="21">
                  <c:v>-6711</c:v>
                </c:pt>
                <c:pt idx="22">
                  <c:v>-6494</c:v>
                </c:pt>
                <c:pt idx="23">
                  <c:v>-1017</c:v>
                </c:pt>
                <c:pt idx="24">
                  <c:v>-586</c:v>
                </c:pt>
                <c:pt idx="25">
                  <c:v>-476</c:v>
                </c:pt>
                <c:pt idx="26">
                  <c:v>-452</c:v>
                </c:pt>
                <c:pt idx="27">
                  <c:v>-365</c:v>
                </c:pt>
                <c:pt idx="28">
                  <c:v>0</c:v>
                </c:pt>
                <c:pt idx="29">
                  <c:v>0</c:v>
                </c:pt>
                <c:pt idx="30">
                  <c:v>7</c:v>
                </c:pt>
                <c:pt idx="31">
                  <c:v>1055</c:v>
                </c:pt>
                <c:pt idx="32">
                  <c:v>1055</c:v>
                </c:pt>
                <c:pt idx="33">
                  <c:v>1055</c:v>
                </c:pt>
                <c:pt idx="34">
                  <c:v>1055</c:v>
                </c:pt>
                <c:pt idx="35">
                  <c:v>1055</c:v>
                </c:pt>
                <c:pt idx="36">
                  <c:v>1055</c:v>
                </c:pt>
                <c:pt idx="37">
                  <c:v>1210</c:v>
                </c:pt>
                <c:pt idx="38">
                  <c:v>1745</c:v>
                </c:pt>
                <c:pt idx="39">
                  <c:v>1886</c:v>
                </c:pt>
                <c:pt idx="40">
                  <c:v>1886</c:v>
                </c:pt>
                <c:pt idx="41">
                  <c:v>1886</c:v>
                </c:pt>
                <c:pt idx="42">
                  <c:v>1886</c:v>
                </c:pt>
                <c:pt idx="43">
                  <c:v>1952</c:v>
                </c:pt>
                <c:pt idx="44">
                  <c:v>2072</c:v>
                </c:pt>
                <c:pt idx="45">
                  <c:v>2079</c:v>
                </c:pt>
                <c:pt idx="46">
                  <c:v>2152</c:v>
                </c:pt>
                <c:pt idx="47">
                  <c:v>2176</c:v>
                </c:pt>
                <c:pt idx="48">
                  <c:v>2317</c:v>
                </c:pt>
                <c:pt idx="49">
                  <c:v>2317</c:v>
                </c:pt>
                <c:pt idx="50">
                  <c:v>2345</c:v>
                </c:pt>
                <c:pt idx="51">
                  <c:v>2348</c:v>
                </c:pt>
                <c:pt idx="52">
                  <c:v>2369</c:v>
                </c:pt>
                <c:pt idx="53">
                  <c:v>2397</c:v>
                </c:pt>
                <c:pt idx="54">
                  <c:v>2404</c:v>
                </c:pt>
                <c:pt idx="55">
                  <c:v>2524</c:v>
                </c:pt>
                <c:pt idx="56">
                  <c:v>2538</c:v>
                </c:pt>
                <c:pt idx="57">
                  <c:v>2541</c:v>
                </c:pt>
                <c:pt idx="58">
                  <c:v>2541</c:v>
                </c:pt>
                <c:pt idx="59">
                  <c:v>2541</c:v>
                </c:pt>
                <c:pt idx="60">
                  <c:v>2562</c:v>
                </c:pt>
                <c:pt idx="61">
                  <c:v>2576</c:v>
                </c:pt>
                <c:pt idx="62">
                  <c:v>2707</c:v>
                </c:pt>
                <c:pt idx="63">
                  <c:v>2755</c:v>
                </c:pt>
                <c:pt idx="64">
                  <c:v>2979</c:v>
                </c:pt>
                <c:pt idx="65">
                  <c:v>2993</c:v>
                </c:pt>
                <c:pt idx="66">
                  <c:v>3186</c:v>
                </c:pt>
                <c:pt idx="67">
                  <c:v>3186</c:v>
                </c:pt>
                <c:pt idx="68">
                  <c:v>3193</c:v>
                </c:pt>
                <c:pt idx="69">
                  <c:v>3403</c:v>
                </c:pt>
                <c:pt idx="70">
                  <c:v>3407</c:v>
                </c:pt>
                <c:pt idx="71">
                  <c:v>3410</c:v>
                </c:pt>
                <c:pt idx="72">
                  <c:v>3414</c:v>
                </c:pt>
                <c:pt idx="73">
                  <c:v>3593</c:v>
                </c:pt>
                <c:pt idx="74">
                  <c:v>3631</c:v>
                </c:pt>
                <c:pt idx="75">
                  <c:v>3817</c:v>
                </c:pt>
                <c:pt idx="76">
                  <c:v>3817</c:v>
                </c:pt>
                <c:pt idx="77">
                  <c:v>4062</c:v>
                </c:pt>
                <c:pt idx="78">
                  <c:v>4248</c:v>
                </c:pt>
                <c:pt idx="79">
                  <c:v>4300</c:v>
                </c:pt>
                <c:pt idx="80">
                  <c:v>4714</c:v>
                </c:pt>
                <c:pt idx="81">
                  <c:v>5127</c:v>
                </c:pt>
                <c:pt idx="82">
                  <c:v>5127.5</c:v>
                </c:pt>
                <c:pt idx="83">
                  <c:v>5144.5</c:v>
                </c:pt>
                <c:pt idx="84">
                  <c:v>5524</c:v>
                </c:pt>
                <c:pt idx="85">
                  <c:v>5531</c:v>
                </c:pt>
                <c:pt idx="86">
                  <c:v>5776</c:v>
                </c:pt>
                <c:pt idx="87">
                  <c:v>5983</c:v>
                </c:pt>
                <c:pt idx="88">
                  <c:v>6031</c:v>
                </c:pt>
                <c:pt idx="89">
                  <c:v>6199</c:v>
                </c:pt>
                <c:pt idx="90">
                  <c:v>6221</c:v>
                </c:pt>
                <c:pt idx="91">
                  <c:v>6428</c:v>
                </c:pt>
                <c:pt idx="92">
                  <c:v>6435</c:v>
                </c:pt>
                <c:pt idx="93">
                  <c:v>6617</c:v>
                </c:pt>
                <c:pt idx="94">
                  <c:v>6645</c:v>
                </c:pt>
                <c:pt idx="95">
                  <c:v>6645</c:v>
                </c:pt>
                <c:pt idx="96">
                  <c:v>6662</c:v>
                </c:pt>
                <c:pt idx="97">
                  <c:v>6810</c:v>
                </c:pt>
                <c:pt idx="98">
                  <c:v>6810</c:v>
                </c:pt>
                <c:pt idx="99">
                  <c:v>7007</c:v>
                </c:pt>
                <c:pt idx="100">
                  <c:v>7065</c:v>
                </c:pt>
                <c:pt idx="101">
                  <c:v>7279</c:v>
                </c:pt>
                <c:pt idx="102">
                  <c:v>7409</c:v>
                </c:pt>
                <c:pt idx="103">
                  <c:v>7458.5</c:v>
                </c:pt>
                <c:pt idx="104">
                  <c:v>7654</c:v>
                </c:pt>
                <c:pt idx="105">
                  <c:v>8702</c:v>
                </c:pt>
                <c:pt idx="106">
                  <c:v>8702</c:v>
                </c:pt>
                <c:pt idx="107">
                  <c:v>8751</c:v>
                </c:pt>
                <c:pt idx="108">
                  <c:v>8916</c:v>
                </c:pt>
                <c:pt idx="109">
                  <c:v>8923</c:v>
                </c:pt>
                <c:pt idx="110">
                  <c:v>8947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1">
                  <c:v>-0.42645365000134916</c:v>
                </c:pt>
                <c:pt idx="15">
                  <c:v>-0.38928375000250526</c:v>
                </c:pt>
                <c:pt idx="16">
                  <c:v>0.3914519999998447</c:v>
                </c:pt>
                <c:pt idx="103">
                  <c:v>-8.772349996434059E-3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075-473D-B85F-4458EE443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442624"/>
        <c:axId val="1"/>
      </c:scatterChart>
      <c:valAx>
        <c:axId val="76644262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97879491682242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956834532374098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442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230234709869899"/>
          <c:y val="0.92000129214617399"/>
          <c:w val="0.8651086689703355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DO Cyg - O-C Diagr.</a:t>
            </a:r>
          </a:p>
        </c:rich>
      </c:tx>
      <c:layout>
        <c:manualLayout>
          <c:xMode val="edge"/>
          <c:yMode val="edge"/>
          <c:x val="0.3608617594254937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62657091561939"/>
          <c:y val="0.14723926380368099"/>
          <c:w val="0.79712746858168759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-15352</c:v>
                </c:pt>
                <c:pt idx="1">
                  <c:v>-11598.5</c:v>
                </c:pt>
                <c:pt idx="2">
                  <c:v>-11521</c:v>
                </c:pt>
                <c:pt idx="3">
                  <c:v>-11408</c:v>
                </c:pt>
                <c:pt idx="4">
                  <c:v>-11391</c:v>
                </c:pt>
                <c:pt idx="5">
                  <c:v>-11387</c:v>
                </c:pt>
                <c:pt idx="6">
                  <c:v>-11377</c:v>
                </c:pt>
                <c:pt idx="7">
                  <c:v>-11356</c:v>
                </c:pt>
                <c:pt idx="8">
                  <c:v>-11342</c:v>
                </c:pt>
                <c:pt idx="9">
                  <c:v>-11325</c:v>
                </c:pt>
                <c:pt idx="10">
                  <c:v>-11322</c:v>
                </c:pt>
                <c:pt idx="11">
                  <c:v>-11311</c:v>
                </c:pt>
                <c:pt idx="12">
                  <c:v>-11308</c:v>
                </c:pt>
                <c:pt idx="13">
                  <c:v>-11307</c:v>
                </c:pt>
                <c:pt idx="14">
                  <c:v>-11304</c:v>
                </c:pt>
                <c:pt idx="15">
                  <c:v>-11287.5</c:v>
                </c:pt>
                <c:pt idx="16">
                  <c:v>-9720</c:v>
                </c:pt>
                <c:pt idx="17">
                  <c:v>-8766</c:v>
                </c:pt>
                <c:pt idx="18">
                  <c:v>-8752</c:v>
                </c:pt>
                <c:pt idx="19">
                  <c:v>-6835</c:v>
                </c:pt>
                <c:pt idx="20">
                  <c:v>-6831</c:v>
                </c:pt>
                <c:pt idx="21">
                  <c:v>-6711</c:v>
                </c:pt>
                <c:pt idx="22">
                  <c:v>-6494</c:v>
                </c:pt>
                <c:pt idx="23">
                  <c:v>-1017</c:v>
                </c:pt>
                <c:pt idx="24">
                  <c:v>-586</c:v>
                </c:pt>
                <c:pt idx="25">
                  <c:v>-476</c:v>
                </c:pt>
                <c:pt idx="26">
                  <c:v>-452</c:v>
                </c:pt>
                <c:pt idx="27">
                  <c:v>-365</c:v>
                </c:pt>
                <c:pt idx="28">
                  <c:v>0</c:v>
                </c:pt>
                <c:pt idx="29">
                  <c:v>0</c:v>
                </c:pt>
                <c:pt idx="30">
                  <c:v>7</c:v>
                </c:pt>
                <c:pt idx="31">
                  <c:v>1055</c:v>
                </c:pt>
                <c:pt idx="32">
                  <c:v>1055</c:v>
                </c:pt>
                <c:pt idx="33">
                  <c:v>1055</c:v>
                </c:pt>
                <c:pt idx="34">
                  <c:v>1055</c:v>
                </c:pt>
                <c:pt idx="35">
                  <c:v>1055</c:v>
                </c:pt>
                <c:pt idx="36">
                  <c:v>1055</c:v>
                </c:pt>
                <c:pt idx="37">
                  <c:v>1210</c:v>
                </c:pt>
                <c:pt idx="38">
                  <c:v>1745</c:v>
                </c:pt>
                <c:pt idx="39">
                  <c:v>1886</c:v>
                </c:pt>
                <c:pt idx="40">
                  <c:v>1886</c:v>
                </c:pt>
                <c:pt idx="41">
                  <c:v>1886</c:v>
                </c:pt>
                <c:pt idx="42">
                  <c:v>1886</c:v>
                </c:pt>
                <c:pt idx="43">
                  <c:v>1952</c:v>
                </c:pt>
                <c:pt idx="44">
                  <c:v>2072</c:v>
                </c:pt>
                <c:pt idx="45">
                  <c:v>2079</c:v>
                </c:pt>
                <c:pt idx="46">
                  <c:v>2152</c:v>
                </c:pt>
                <c:pt idx="47">
                  <c:v>2176</c:v>
                </c:pt>
                <c:pt idx="48">
                  <c:v>2317</c:v>
                </c:pt>
                <c:pt idx="49">
                  <c:v>2317</c:v>
                </c:pt>
                <c:pt idx="50">
                  <c:v>2345</c:v>
                </c:pt>
                <c:pt idx="51">
                  <c:v>2348</c:v>
                </c:pt>
                <c:pt idx="52">
                  <c:v>2369</c:v>
                </c:pt>
                <c:pt idx="53">
                  <c:v>2397</c:v>
                </c:pt>
                <c:pt idx="54">
                  <c:v>2404</c:v>
                </c:pt>
                <c:pt idx="55">
                  <c:v>2524</c:v>
                </c:pt>
                <c:pt idx="56">
                  <c:v>2538</c:v>
                </c:pt>
                <c:pt idx="57">
                  <c:v>2541</c:v>
                </c:pt>
                <c:pt idx="58">
                  <c:v>2541</c:v>
                </c:pt>
                <c:pt idx="59">
                  <c:v>2541</c:v>
                </c:pt>
                <c:pt idx="60">
                  <c:v>2562</c:v>
                </c:pt>
                <c:pt idx="61">
                  <c:v>2576</c:v>
                </c:pt>
                <c:pt idx="62">
                  <c:v>2707</c:v>
                </c:pt>
                <c:pt idx="63">
                  <c:v>2755</c:v>
                </c:pt>
                <c:pt idx="64">
                  <c:v>2979</c:v>
                </c:pt>
                <c:pt idx="65">
                  <c:v>2993</c:v>
                </c:pt>
                <c:pt idx="66">
                  <c:v>3186</c:v>
                </c:pt>
                <c:pt idx="67">
                  <c:v>3186</c:v>
                </c:pt>
                <c:pt idx="68">
                  <c:v>3193</c:v>
                </c:pt>
                <c:pt idx="69">
                  <c:v>3403</c:v>
                </c:pt>
                <c:pt idx="70">
                  <c:v>3407</c:v>
                </c:pt>
                <c:pt idx="71">
                  <c:v>3410</c:v>
                </c:pt>
                <c:pt idx="72">
                  <c:v>3414</c:v>
                </c:pt>
                <c:pt idx="73">
                  <c:v>3593</c:v>
                </c:pt>
                <c:pt idx="74">
                  <c:v>3631</c:v>
                </c:pt>
                <c:pt idx="75">
                  <c:v>3817</c:v>
                </c:pt>
                <c:pt idx="76">
                  <c:v>3817</c:v>
                </c:pt>
                <c:pt idx="77">
                  <c:v>4062</c:v>
                </c:pt>
                <c:pt idx="78">
                  <c:v>4248</c:v>
                </c:pt>
                <c:pt idx="79">
                  <c:v>4300</c:v>
                </c:pt>
                <c:pt idx="80">
                  <c:v>4714</c:v>
                </c:pt>
                <c:pt idx="81">
                  <c:v>5127</c:v>
                </c:pt>
                <c:pt idx="82">
                  <c:v>5127.5</c:v>
                </c:pt>
                <c:pt idx="83">
                  <c:v>5144.5</c:v>
                </c:pt>
                <c:pt idx="84">
                  <c:v>5524</c:v>
                </c:pt>
                <c:pt idx="85">
                  <c:v>5531</c:v>
                </c:pt>
                <c:pt idx="86">
                  <c:v>5776</c:v>
                </c:pt>
                <c:pt idx="87">
                  <c:v>5983</c:v>
                </c:pt>
                <c:pt idx="88">
                  <c:v>6031</c:v>
                </c:pt>
                <c:pt idx="89">
                  <c:v>6199</c:v>
                </c:pt>
                <c:pt idx="90">
                  <c:v>6221</c:v>
                </c:pt>
                <c:pt idx="91">
                  <c:v>6428</c:v>
                </c:pt>
                <c:pt idx="92">
                  <c:v>6435</c:v>
                </c:pt>
                <c:pt idx="93">
                  <c:v>6617</c:v>
                </c:pt>
                <c:pt idx="94">
                  <c:v>6645</c:v>
                </c:pt>
                <c:pt idx="95">
                  <c:v>6645</c:v>
                </c:pt>
                <c:pt idx="96">
                  <c:v>6662</c:v>
                </c:pt>
                <c:pt idx="97">
                  <c:v>6810</c:v>
                </c:pt>
                <c:pt idx="98">
                  <c:v>6810</c:v>
                </c:pt>
                <c:pt idx="99">
                  <c:v>7007</c:v>
                </c:pt>
                <c:pt idx="100">
                  <c:v>7065</c:v>
                </c:pt>
                <c:pt idx="101">
                  <c:v>7279</c:v>
                </c:pt>
                <c:pt idx="102">
                  <c:v>7409</c:v>
                </c:pt>
                <c:pt idx="103">
                  <c:v>7458.5</c:v>
                </c:pt>
                <c:pt idx="104">
                  <c:v>7654</c:v>
                </c:pt>
                <c:pt idx="105">
                  <c:v>8702</c:v>
                </c:pt>
                <c:pt idx="106">
                  <c:v>8702</c:v>
                </c:pt>
                <c:pt idx="107">
                  <c:v>8751</c:v>
                </c:pt>
                <c:pt idx="108">
                  <c:v>8916</c:v>
                </c:pt>
                <c:pt idx="109">
                  <c:v>8923</c:v>
                </c:pt>
                <c:pt idx="110">
                  <c:v>8947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2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68-4798-9E83-4A09D53D850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  <c:pt idx="73">
                    <c:v>0</c:v>
                  </c:pt>
                  <c:pt idx="74">
                    <c:v>5.0000000000000001E-3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2.0000000000000001E-4</c:v>
                  </c:pt>
                  <c:pt idx="80">
                    <c:v>8.9999999999999998E-4</c:v>
                  </c:pt>
                  <c:pt idx="81">
                    <c:v>4.4999999999999997E-3</c:v>
                  </c:pt>
                  <c:pt idx="82">
                    <c:v>2.9999999999999997E-4</c:v>
                  </c:pt>
                  <c:pt idx="83">
                    <c:v>1.9E-3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0</c:v>
                  </c:pt>
                  <c:pt idx="91">
                    <c:v>2.0000000000000001E-4</c:v>
                  </c:pt>
                  <c:pt idx="92">
                    <c:v>2.3E-3</c:v>
                  </c:pt>
                  <c:pt idx="93">
                    <c:v>0</c:v>
                  </c:pt>
                  <c:pt idx="94">
                    <c:v>2E-3</c:v>
                  </c:pt>
                  <c:pt idx="95">
                    <c:v>0</c:v>
                  </c:pt>
                  <c:pt idx="96">
                    <c:v>0</c:v>
                  </c:pt>
                  <c:pt idx="97">
                    <c:v>1E-4</c:v>
                  </c:pt>
                  <c:pt idx="98">
                    <c:v>1.6000000000000001E-3</c:v>
                  </c:pt>
                  <c:pt idx="99">
                    <c:v>1E-4</c:v>
                  </c:pt>
                  <c:pt idx="100">
                    <c:v>5.0000000000000001E-4</c:v>
                  </c:pt>
                  <c:pt idx="101">
                    <c:v>3.5000000000000001E-3</c:v>
                  </c:pt>
                  <c:pt idx="102">
                    <c:v>2.9999999999999997E-4</c:v>
                  </c:pt>
                  <c:pt idx="103">
                    <c:v>0</c:v>
                  </c:pt>
                  <c:pt idx="104">
                    <c:v>1E-4</c:v>
                  </c:pt>
                  <c:pt idx="105">
                    <c:v>2.9999999999999997E-4</c:v>
                  </c:pt>
                  <c:pt idx="106">
                    <c:v>2.9999999999999997E-4</c:v>
                  </c:pt>
                  <c:pt idx="107">
                    <c:v>5.9999999999999995E-4</c:v>
                  </c:pt>
                  <c:pt idx="108">
                    <c:v>5.9999999999999995E-4</c:v>
                  </c:pt>
                  <c:pt idx="109">
                    <c:v>5.9999999999999995E-4</c:v>
                  </c:pt>
                  <c:pt idx="110">
                    <c:v>5.9999999999999995E-4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  <c:pt idx="73">
                    <c:v>0</c:v>
                  </c:pt>
                  <c:pt idx="74">
                    <c:v>5.0000000000000001E-3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2.0000000000000001E-4</c:v>
                  </c:pt>
                  <c:pt idx="80">
                    <c:v>8.9999999999999998E-4</c:v>
                  </c:pt>
                  <c:pt idx="81">
                    <c:v>4.4999999999999997E-3</c:v>
                  </c:pt>
                  <c:pt idx="82">
                    <c:v>2.9999999999999997E-4</c:v>
                  </c:pt>
                  <c:pt idx="83">
                    <c:v>1.9E-3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2.0000000000000001E-4</c:v>
                  </c:pt>
                  <c:pt idx="90">
                    <c:v>0</c:v>
                  </c:pt>
                  <c:pt idx="91">
                    <c:v>2.0000000000000001E-4</c:v>
                  </c:pt>
                  <c:pt idx="92">
                    <c:v>2.3E-3</c:v>
                  </c:pt>
                  <c:pt idx="93">
                    <c:v>0</c:v>
                  </c:pt>
                  <c:pt idx="94">
                    <c:v>2E-3</c:v>
                  </c:pt>
                  <c:pt idx="95">
                    <c:v>0</c:v>
                  </c:pt>
                  <c:pt idx="96">
                    <c:v>0</c:v>
                  </c:pt>
                  <c:pt idx="97">
                    <c:v>1E-4</c:v>
                  </c:pt>
                  <c:pt idx="98">
                    <c:v>1.6000000000000001E-3</c:v>
                  </c:pt>
                  <c:pt idx="99">
                    <c:v>1E-4</c:v>
                  </c:pt>
                  <c:pt idx="100">
                    <c:v>5.0000000000000001E-4</c:v>
                  </c:pt>
                  <c:pt idx="101">
                    <c:v>3.5000000000000001E-3</c:v>
                  </c:pt>
                  <c:pt idx="102">
                    <c:v>2.9999999999999997E-4</c:v>
                  </c:pt>
                  <c:pt idx="103">
                    <c:v>0</c:v>
                  </c:pt>
                  <c:pt idx="104">
                    <c:v>1E-4</c:v>
                  </c:pt>
                  <c:pt idx="105">
                    <c:v>2.9999999999999997E-4</c:v>
                  </c:pt>
                  <c:pt idx="106">
                    <c:v>2.9999999999999997E-4</c:v>
                  </c:pt>
                  <c:pt idx="107">
                    <c:v>5.9999999999999995E-4</c:v>
                  </c:pt>
                  <c:pt idx="108">
                    <c:v>5.9999999999999995E-4</c:v>
                  </c:pt>
                  <c:pt idx="109">
                    <c:v>5.9999999999999995E-4</c:v>
                  </c:pt>
                  <c:pt idx="11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-15352</c:v>
                </c:pt>
                <c:pt idx="1">
                  <c:v>-11598.5</c:v>
                </c:pt>
                <c:pt idx="2">
                  <c:v>-11521</c:v>
                </c:pt>
                <c:pt idx="3">
                  <c:v>-11408</c:v>
                </c:pt>
                <c:pt idx="4">
                  <c:v>-11391</c:v>
                </c:pt>
                <c:pt idx="5">
                  <c:v>-11387</c:v>
                </c:pt>
                <c:pt idx="6">
                  <c:v>-11377</c:v>
                </c:pt>
                <c:pt idx="7">
                  <c:v>-11356</c:v>
                </c:pt>
                <c:pt idx="8">
                  <c:v>-11342</c:v>
                </c:pt>
                <c:pt idx="9">
                  <c:v>-11325</c:v>
                </c:pt>
                <c:pt idx="10">
                  <c:v>-11322</c:v>
                </c:pt>
                <c:pt idx="11">
                  <c:v>-11311</c:v>
                </c:pt>
                <c:pt idx="12">
                  <c:v>-11308</c:v>
                </c:pt>
                <c:pt idx="13">
                  <c:v>-11307</c:v>
                </c:pt>
                <c:pt idx="14">
                  <c:v>-11304</c:v>
                </c:pt>
                <c:pt idx="15">
                  <c:v>-11287.5</c:v>
                </c:pt>
                <c:pt idx="16">
                  <c:v>-9720</c:v>
                </c:pt>
                <c:pt idx="17">
                  <c:v>-8766</c:v>
                </c:pt>
                <c:pt idx="18">
                  <c:v>-8752</c:v>
                </c:pt>
                <c:pt idx="19">
                  <c:v>-6835</c:v>
                </c:pt>
                <c:pt idx="20">
                  <c:v>-6831</c:v>
                </c:pt>
                <c:pt idx="21">
                  <c:v>-6711</c:v>
                </c:pt>
                <c:pt idx="22">
                  <c:v>-6494</c:v>
                </c:pt>
                <c:pt idx="23">
                  <c:v>-1017</c:v>
                </c:pt>
                <c:pt idx="24">
                  <c:v>-586</c:v>
                </c:pt>
                <c:pt idx="25">
                  <c:v>-476</c:v>
                </c:pt>
                <c:pt idx="26">
                  <c:v>-452</c:v>
                </c:pt>
                <c:pt idx="27">
                  <c:v>-365</c:v>
                </c:pt>
                <c:pt idx="28">
                  <c:v>0</c:v>
                </c:pt>
                <c:pt idx="29">
                  <c:v>0</c:v>
                </c:pt>
                <c:pt idx="30">
                  <c:v>7</c:v>
                </c:pt>
                <c:pt idx="31">
                  <c:v>1055</c:v>
                </c:pt>
                <c:pt idx="32">
                  <c:v>1055</c:v>
                </c:pt>
                <c:pt idx="33">
                  <c:v>1055</c:v>
                </c:pt>
                <c:pt idx="34">
                  <c:v>1055</c:v>
                </c:pt>
                <c:pt idx="35">
                  <c:v>1055</c:v>
                </c:pt>
                <c:pt idx="36">
                  <c:v>1055</c:v>
                </c:pt>
                <c:pt idx="37">
                  <c:v>1210</c:v>
                </c:pt>
                <c:pt idx="38">
                  <c:v>1745</c:v>
                </c:pt>
                <c:pt idx="39">
                  <c:v>1886</c:v>
                </c:pt>
                <c:pt idx="40">
                  <c:v>1886</c:v>
                </c:pt>
                <c:pt idx="41">
                  <c:v>1886</c:v>
                </c:pt>
                <c:pt idx="42">
                  <c:v>1886</c:v>
                </c:pt>
                <c:pt idx="43">
                  <c:v>1952</c:v>
                </c:pt>
                <c:pt idx="44">
                  <c:v>2072</c:v>
                </c:pt>
                <c:pt idx="45">
                  <c:v>2079</c:v>
                </c:pt>
                <c:pt idx="46">
                  <c:v>2152</c:v>
                </c:pt>
                <c:pt idx="47">
                  <c:v>2176</c:v>
                </c:pt>
                <c:pt idx="48">
                  <c:v>2317</c:v>
                </c:pt>
                <c:pt idx="49">
                  <c:v>2317</c:v>
                </c:pt>
                <c:pt idx="50">
                  <c:v>2345</c:v>
                </c:pt>
                <c:pt idx="51">
                  <c:v>2348</c:v>
                </c:pt>
                <c:pt idx="52">
                  <c:v>2369</c:v>
                </c:pt>
                <c:pt idx="53">
                  <c:v>2397</c:v>
                </c:pt>
                <c:pt idx="54">
                  <c:v>2404</c:v>
                </c:pt>
                <c:pt idx="55">
                  <c:v>2524</c:v>
                </c:pt>
                <c:pt idx="56">
                  <c:v>2538</c:v>
                </c:pt>
                <c:pt idx="57">
                  <c:v>2541</c:v>
                </c:pt>
                <c:pt idx="58">
                  <c:v>2541</c:v>
                </c:pt>
                <c:pt idx="59">
                  <c:v>2541</c:v>
                </c:pt>
                <c:pt idx="60">
                  <c:v>2562</c:v>
                </c:pt>
                <c:pt idx="61">
                  <c:v>2576</c:v>
                </c:pt>
                <c:pt idx="62">
                  <c:v>2707</c:v>
                </c:pt>
                <c:pt idx="63">
                  <c:v>2755</c:v>
                </c:pt>
                <c:pt idx="64">
                  <c:v>2979</c:v>
                </c:pt>
                <c:pt idx="65">
                  <c:v>2993</c:v>
                </c:pt>
                <c:pt idx="66">
                  <c:v>3186</c:v>
                </c:pt>
                <c:pt idx="67">
                  <c:v>3186</c:v>
                </c:pt>
                <c:pt idx="68">
                  <c:v>3193</c:v>
                </c:pt>
                <c:pt idx="69">
                  <c:v>3403</c:v>
                </c:pt>
                <c:pt idx="70">
                  <c:v>3407</c:v>
                </c:pt>
                <c:pt idx="71">
                  <c:v>3410</c:v>
                </c:pt>
                <c:pt idx="72">
                  <c:v>3414</c:v>
                </c:pt>
                <c:pt idx="73">
                  <c:v>3593</c:v>
                </c:pt>
                <c:pt idx="74">
                  <c:v>3631</c:v>
                </c:pt>
                <c:pt idx="75">
                  <c:v>3817</c:v>
                </c:pt>
                <c:pt idx="76">
                  <c:v>3817</c:v>
                </c:pt>
                <c:pt idx="77">
                  <c:v>4062</c:v>
                </c:pt>
                <c:pt idx="78">
                  <c:v>4248</c:v>
                </c:pt>
                <c:pt idx="79">
                  <c:v>4300</c:v>
                </c:pt>
                <c:pt idx="80">
                  <c:v>4714</c:v>
                </c:pt>
                <c:pt idx="81">
                  <c:v>5127</c:v>
                </c:pt>
                <c:pt idx="82">
                  <c:v>5127.5</c:v>
                </c:pt>
                <c:pt idx="83">
                  <c:v>5144.5</c:v>
                </c:pt>
                <c:pt idx="84">
                  <c:v>5524</c:v>
                </c:pt>
                <c:pt idx="85">
                  <c:v>5531</c:v>
                </c:pt>
                <c:pt idx="86">
                  <c:v>5776</c:v>
                </c:pt>
                <c:pt idx="87">
                  <c:v>5983</c:v>
                </c:pt>
                <c:pt idx="88">
                  <c:v>6031</c:v>
                </c:pt>
                <c:pt idx="89">
                  <c:v>6199</c:v>
                </c:pt>
                <c:pt idx="90">
                  <c:v>6221</c:v>
                </c:pt>
                <c:pt idx="91">
                  <c:v>6428</c:v>
                </c:pt>
                <c:pt idx="92">
                  <c:v>6435</c:v>
                </c:pt>
                <c:pt idx="93">
                  <c:v>6617</c:v>
                </c:pt>
                <c:pt idx="94">
                  <c:v>6645</c:v>
                </c:pt>
                <c:pt idx="95">
                  <c:v>6645</c:v>
                </c:pt>
                <c:pt idx="96">
                  <c:v>6662</c:v>
                </c:pt>
                <c:pt idx="97">
                  <c:v>6810</c:v>
                </c:pt>
                <c:pt idx="98">
                  <c:v>6810</c:v>
                </c:pt>
                <c:pt idx="99">
                  <c:v>7007</c:v>
                </c:pt>
                <c:pt idx="100">
                  <c:v>7065</c:v>
                </c:pt>
                <c:pt idx="101">
                  <c:v>7279</c:v>
                </c:pt>
                <c:pt idx="102">
                  <c:v>7409</c:v>
                </c:pt>
                <c:pt idx="103">
                  <c:v>7458.5</c:v>
                </c:pt>
                <c:pt idx="104">
                  <c:v>7654</c:v>
                </c:pt>
                <c:pt idx="105">
                  <c:v>8702</c:v>
                </c:pt>
                <c:pt idx="106">
                  <c:v>8702</c:v>
                </c:pt>
                <c:pt idx="107">
                  <c:v>8751</c:v>
                </c:pt>
                <c:pt idx="108">
                  <c:v>8916</c:v>
                </c:pt>
                <c:pt idx="109">
                  <c:v>8923</c:v>
                </c:pt>
                <c:pt idx="110">
                  <c:v>8947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0">
                  <c:v>-3.7296800001058728E-2</c:v>
                </c:pt>
                <c:pt idx="2">
                  <c:v>-2.2158899999340065E-2</c:v>
                </c:pt>
                <c:pt idx="3">
                  <c:v>-1.3187199998355936E-2</c:v>
                </c:pt>
                <c:pt idx="4">
                  <c:v>-5.3341900002124021E-2</c:v>
                </c:pt>
                <c:pt idx="5">
                  <c:v>-3.3782999998948071E-3</c:v>
                </c:pt>
                <c:pt idx="6">
                  <c:v>-4.3469299998832867E-2</c:v>
                </c:pt>
                <c:pt idx="7">
                  <c:v>-3.3660400000371737E-2</c:v>
                </c:pt>
                <c:pt idx="8">
                  <c:v>-4.3787800001155119E-2</c:v>
                </c:pt>
                <c:pt idx="9">
                  <c:v>-2.3942499999975553E-2</c:v>
                </c:pt>
                <c:pt idx="10">
                  <c:v>-3.3969800002523698E-2</c:v>
                </c:pt>
                <c:pt idx="11">
                  <c:v>-3.4069900000758935E-2</c:v>
                </c:pt>
                <c:pt idx="12">
                  <c:v>-1.4097200000833254E-2</c:v>
                </c:pt>
                <c:pt idx="13">
                  <c:v>-5.4106300001876662E-2</c:v>
                </c:pt>
                <c:pt idx="14">
                  <c:v>-3.4133599998313002E-2</c:v>
                </c:pt>
                <c:pt idx="17">
                  <c:v>1.2770600002113497E-2</c:v>
                </c:pt>
                <c:pt idx="18">
                  <c:v>-1.7356800002744421E-2</c:v>
                </c:pt>
                <c:pt idx="19">
                  <c:v>5.1985000027343631E-3</c:v>
                </c:pt>
                <c:pt idx="20">
                  <c:v>-4.8378999999840744E-3</c:v>
                </c:pt>
                <c:pt idx="21">
                  <c:v>4.0701000034459867E-3</c:v>
                </c:pt>
                <c:pt idx="22">
                  <c:v>2.0953999992343597E-3</c:v>
                </c:pt>
                <c:pt idx="23">
                  <c:v>4.2547000048216432E-3</c:v>
                </c:pt>
                <c:pt idx="24">
                  <c:v>1.3326000043889508E-3</c:v>
                </c:pt>
                <c:pt idx="25">
                  <c:v>1.3315999967744574E-3</c:v>
                </c:pt>
                <c:pt idx="26">
                  <c:v>1.113199999963399E-3</c:v>
                </c:pt>
                <c:pt idx="27">
                  <c:v>-5.6784999978845008E-3</c:v>
                </c:pt>
                <c:pt idx="29">
                  <c:v>2.9999999969732016E-3</c:v>
                </c:pt>
                <c:pt idx="30">
                  <c:v>-1.3063699996564537E-2</c:v>
                </c:pt>
                <c:pt idx="31">
                  <c:v>-2.600499996333383E-3</c:v>
                </c:pt>
                <c:pt idx="32">
                  <c:v>-6.004999959259294E-4</c:v>
                </c:pt>
                <c:pt idx="33">
                  <c:v>3.9950000063981861E-4</c:v>
                </c:pt>
                <c:pt idx="34">
                  <c:v>2.3995000010472722E-3</c:v>
                </c:pt>
                <c:pt idx="35">
                  <c:v>3.3995000048889779E-3</c:v>
                </c:pt>
                <c:pt idx="36">
                  <c:v>3.3995000048889779E-3</c:v>
                </c:pt>
                <c:pt idx="37">
                  <c:v>-7.0110000015120022E-3</c:v>
                </c:pt>
                <c:pt idx="38">
                  <c:v>2.1205000011832453E-3</c:v>
                </c:pt>
                <c:pt idx="39">
                  <c:v>-1.1162599999806844E-2</c:v>
                </c:pt>
                <c:pt idx="40">
                  <c:v>-8.1625999955576845E-3</c:v>
                </c:pt>
                <c:pt idx="41">
                  <c:v>-8.1625999955576845E-3</c:v>
                </c:pt>
                <c:pt idx="42">
                  <c:v>-3.1625999981770292E-3</c:v>
                </c:pt>
                <c:pt idx="43">
                  <c:v>-5.7632000025478192E-3</c:v>
                </c:pt>
                <c:pt idx="44">
                  <c:v>-6.8552000011550263E-3</c:v>
                </c:pt>
                <c:pt idx="45">
                  <c:v>-6.9188999987090938E-3</c:v>
                </c:pt>
                <c:pt idx="46">
                  <c:v>-5.8320000243838876E-4</c:v>
                </c:pt>
                <c:pt idx="47">
                  <c:v>-8.0159999924944714E-4</c:v>
                </c:pt>
                <c:pt idx="48">
                  <c:v>-1.5084699996805284E-2</c:v>
                </c:pt>
                <c:pt idx="49">
                  <c:v>-1.0847000012290664E-3</c:v>
                </c:pt>
                <c:pt idx="50">
                  <c:v>2.6605000020936131E-3</c:v>
                </c:pt>
                <c:pt idx="51">
                  <c:v>-1.3668000028701499E-3</c:v>
                </c:pt>
                <c:pt idx="52">
                  <c:v>-6.5579000001889654E-3</c:v>
                </c:pt>
                <c:pt idx="53">
                  <c:v>4.1873000009218231E-3</c:v>
                </c:pt>
                <c:pt idx="54">
                  <c:v>-1.6876399997272529E-2</c:v>
                </c:pt>
                <c:pt idx="55">
                  <c:v>-5.9684000007109717E-3</c:v>
                </c:pt>
                <c:pt idx="56">
                  <c:v>5.9041999993496574E-3</c:v>
                </c:pt>
                <c:pt idx="57">
                  <c:v>-2.2123100003227592E-2</c:v>
                </c:pt>
                <c:pt idx="58">
                  <c:v>-1.7123099998570979E-2</c:v>
                </c:pt>
                <c:pt idx="59">
                  <c:v>-7.1231000038096681E-3</c:v>
                </c:pt>
                <c:pt idx="60">
                  <c:v>-1.031420000072103E-2</c:v>
                </c:pt>
                <c:pt idx="61">
                  <c:v>-1.3441600000078324E-2</c:v>
                </c:pt>
                <c:pt idx="62">
                  <c:v>-7.6336999991326593E-3</c:v>
                </c:pt>
                <c:pt idx="63">
                  <c:v>2.9294999985722825E-3</c:v>
                </c:pt>
                <c:pt idx="64">
                  <c:v>9.8911000022781081E-3</c:v>
                </c:pt>
                <c:pt idx="65">
                  <c:v>-2.2363000025507063E-3</c:v>
                </c:pt>
                <c:pt idx="67">
                  <c:v>9.0073999963351525E-3</c:v>
                </c:pt>
                <c:pt idx="68">
                  <c:v>6.9436999983736314E-3</c:v>
                </c:pt>
                <c:pt idx="70">
                  <c:v>3.9962999944691546E-3</c:v>
                </c:pt>
                <c:pt idx="72">
                  <c:v>-6.7400003899820149E-5</c:v>
                </c:pt>
                <c:pt idx="74">
                  <c:v>-2.0421000008354895E-3</c:v>
                </c:pt>
                <c:pt idx="80">
                  <c:v>-1.2897399996290915E-2</c:v>
                </c:pt>
                <c:pt idx="84">
                  <c:v>-3.7268399995809887E-2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68-4798-9E83-4A09D53D850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Active!$D$21:$D$33</c:f>
                <c:numCache>
                  <c:formatCode>General</c:formatCode>
                  <c:ptCount val="1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plus>
            <c:minus>
              <c:numRef>
                <c:f>Active!$D$21:$D$33</c:f>
                <c:numCache>
                  <c:formatCode>General</c:formatCode>
                  <c:ptCount val="1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-15352</c:v>
                </c:pt>
                <c:pt idx="1">
                  <c:v>-11598.5</c:v>
                </c:pt>
                <c:pt idx="2">
                  <c:v>-11521</c:v>
                </c:pt>
                <c:pt idx="3">
                  <c:v>-11408</c:v>
                </c:pt>
                <c:pt idx="4">
                  <c:v>-11391</c:v>
                </c:pt>
                <c:pt idx="5">
                  <c:v>-11387</c:v>
                </c:pt>
                <c:pt idx="6">
                  <c:v>-11377</c:v>
                </c:pt>
                <c:pt idx="7">
                  <c:v>-11356</c:v>
                </c:pt>
                <c:pt idx="8">
                  <c:v>-11342</c:v>
                </c:pt>
                <c:pt idx="9">
                  <c:v>-11325</c:v>
                </c:pt>
                <c:pt idx="10">
                  <c:v>-11322</c:v>
                </c:pt>
                <c:pt idx="11">
                  <c:v>-11311</c:v>
                </c:pt>
                <c:pt idx="12">
                  <c:v>-11308</c:v>
                </c:pt>
                <c:pt idx="13">
                  <c:v>-11307</c:v>
                </c:pt>
                <c:pt idx="14">
                  <c:v>-11304</c:v>
                </c:pt>
                <c:pt idx="15">
                  <c:v>-11287.5</c:v>
                </c:pt>
                <c:pt idx="16">
                  <c:v>-9720</c:v>
                </c:pt>
                <c:pt idx="17">
                  <c:v>-8766</c:v>
                </c:pt>
                <c:pt idx="18">
                  <c:v>-8752</c:v>
                </c:pt>
                <c:pt idx="19">
                  <c:v>-6835</c:v>
                </c:pt>
                <c:pt idx="20">
                  <c:v>-6831</c:v>
                </c:pt>
                <c:pt idx="21">
                  <c:v>-6711</c:v>
                </c:pt>
                <c:pt idx="22">
                  <c:v>-6494</c:v>
                </c:pt>
                <c:pt idx="23">
                  <c:v>-1017</c:v>
                </c:pt>
                <c:pt idx="24">
                  <c:v>-586</c:v>
                </c:pt>
                <c:pt idx="25">
                  <c:v>-476</c:v>
                </c:pt>
                <c:pt idx="26">
                  <c:v>-452</c:v>
                </c:pt>
                <c:pt idx="27">
                  <c:v>-365</c:v>
                </c:pt>
                <c:pt idx="28">
                  <c:v>0</c:v>
                </c:pt>
                <c:pt idx="29">
                  <c:v>0</c:v>
                </c:pt>
                <c:pt idx="30">
                  <c:v>7</c:v>
                </c:pt>
                <c:pt idx="31">
                  <c:v>1055</c:v>
                </c:pt>
                <c:pt idx="32">
                  <c:v>1055</c:v>
                </c:pt>
                <c:pt idx="33">
                  <c:v>1055</c:v>
                </c:pt>
                <c:pt idx="34">
                  <c:v>1055</c:v>
                </c:pt>
                <c:pt idx="35">
                  <c:v>1055</c:v>
                </c:pt>
                <c:pt idx="36">
                  <c:v>1055</c:v>
                </c:pt>
                <c:pt idx="37">
                  <c:v>1210</c:v>
                </c:pt>
                <c:pt idx="38">
                  <c:v>1745</c:v>
                </c:pt>
                <c:pt idx="39">
                  <c:v>1886</c:v>
                </c:pt>
                <c:pt idx="40">
                  <c:v>1886</c:v>
                </c:pt>
                <c:pt idx="41">
                  <c:v>1886</c:v>
                </c:pt>
                <c:pt idx="42">
                  <c:v>1886</c:v>
                </c:pt>
                <c:pt idx="43">
                  <c:v>1952</c:v>
                </c:pt>
                <c:pt idx="44">
                  <c:v>2072</c:v>
                </c:pt>
                <c:pt idx="45">
                  <c:v>2079</c:v>
                </c:pt>
                <c:pt idx="46">
                  <c:v>2152</c:v>
                </c:pt>
                <c:pt idx="47">
                  <c:v>2176</c:v>
                </c:pt>
                <c:pt idx="48">
                  <c:v>2317</c:v>
                </c:pt>
                <c:pt idx="49">
                  <c:v>2317</c:v>
                </c:pt>
                <c:pt idx="50">
                  <c:v>2345</c:v>
                </c:pt>
                <c:pt idx="51">
                  <c:v>2348</c:v>
                </c:pt>
                <c:pt idx="52">
                  <c:v>2369</c:v>
                </c:pt>
                <c:pt idx="53">
                  <c:v>2397</c:v>
                </c:pt>
                <c:pt idx="54">
                  <c:v>2404</c:v>
                </c:pt>
                <c:pt idx="55">
                  <c:v>2524</c:v>
                </c:pt>
                <c:pt idx="56">
                  <c:v>2538</c:v>
                </c:pt>
                <c:pt idx="57">
                  <c:v>2541</c:v>
                </c:pt>
                <c:pt idx="58">
                  <c:v>2541</c:v>
                </c:pt>
                <c:pt idx="59">
                  <c:v>2541</c:v>
                </c:pt>
                <c:pt idx="60">
                  <c:v>2562</c:v>
                </c:pt>
                <c:pt idx="61">
                  <c:v>2576</c:v>
                </c:pt>
                <c:pt idx="62">
                  <c:v>2707</c:v>
                </c:pt>
                <c:pt idx="63">
                  <c:v>2755</c:v>
                </c:pt>
                <c:pt idx="64">
                  <c:v>2979</c:v>
                </c:pt>
                <c:pt idx="65">
                  <c:v>2993</c:v>
                </c:pt>
                <c:pt idx="66">
                  <c:v>3186</c:v>
                </c:pt>
                <c:pt idx="67">
                  <c:v>3186</c:v>
                </c:pt>
                <c:pt idx="68">
                  <c:v>3193</c:v>
                </c:pt>
                <c:pt idx="69">
                  <c:v>3403</c:v>
                </c:pt>
                <c:pt idx="70">
                  <c:v>3407</c:v>
                </c:pt>
                <c:pt idx="71">
                  <c:v>3410</c:v>
                </c:pt>
                <c:pt idx="72">
                  <c:v>3414</c:v>
                </c:pt>
                <c:pt idx="73">
                  <c:v>3593</c:v>
                </c:pt>
                <c:pt idx="74">
                  <c:v>3631</c:v>
                </c:pt>
                <c:pt idx="75">
                  <c:v>3817</c:v>
                </c:pt>
                <c:pt idx="76">
                  <c:v>3817</c:v>
                </c:pt>
                <c:pt idx="77">
                  <c:v>4062</c:v>
                </c:pt>
                <c:pt idx="78">
                  <c:v>4248</c:v>
                </c:pt>
                <c:pt idx="79">
                  <c:v>4300</c:v>
                </c:pt>
                <c:pt idx="80">
                  <c:v>4714</c:v>
                </c:pt>
                <c:pt idx="81">
                  <c:v>5127</c:v>
                </c:pt>
                <c:pt idx="82">
                  <c:v>5127.5</c:v>
                </c:pt>
                <c:pt idx="83">
                  <c:v>5144.5</c:v>
                </c:pt>
                <c:pt idx="84">
                  <c:v>5524</c:v>
                </c:pt>
                <c:pt idx="85">
                  <c:v>5531</c:v>
                </c:pt>
                <c:pt idx="86">
                  <c:v>5776</c:v>
                </c:pt>
                <c:pt idx="87">
                  <c:v>5983</c:v>
                </c:pt>
                <c:pt idx="88">
                  <c:v>6031</c:v>
                </c:pt>
                <c:pt idx="89">
                  <c:v>6199</c:v>
                </c:pt>
                <c:pt idx="90">
                  <c:v>6221</c:v>
                </c:pt>
                <c:pt idx="91">
                  <c:v>6428</c:v>
                </c:pt>
                <c:pt idx="92">
                  <c:v>6435</c:v>
                </c:pt>
                <c:pt idx="93">
                  <c:v>6617</c:v>
                </c:pt>
                <c:pt idx="94">
                  <c:v>6645</c:v>
                </c:pt>
                <c:pt idx="95">
                  <c:v>6645</c:v>
                </c:pt>
                <c:pt idx="96">
                  <c:v>6662</c:v>
                </c:pt>
                <c:pt idx="97">
                  <c:v>6810</c:v>
                </c:pt>
                <c:pt idx="98">
                  <c:v>6810</c:v>
                </c:pt>
                <c:pt idx="99">
                  <c:v>7007</c:v>
                </c:pt>
                <c:pt idx="100">
                  <c:v>7065</c:v>
                </c:pt>
                <c:pt idx="101">
                  <c:v>7279</c:v>
                </c:pt>
                <c:pt idx="102">
                  <c:v>7409</c:v>
                </c:pt>
                <c:pt idx="103">
                  <c:v>7458.5</c:v>
                </c:pt>
                <c:pt idx="104">
                  <c:v>7654</c:v>
                </c:pt>
                <c:pt idx="105">
                  <c:v>8702</c:v>
                </c:pt>
                <c:pt idx="106">
                  <c:v>8702</c:v>
                </c:pt>
                <c:pt idx="107">
                  <c:v>8751</c:v>
                </c:pt>
                <c:pt idx="108">
                  <c:v>8916</c:v>
                </c:pt>
                <c:pt idx="109">
                  <c:v>8923</c:v>
                </c:pt>
                <c:pt idx="110">
                  <c:v>8947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66">
                  <c:v>-5.0926000039908104E-3</c:v>
                </c:pt>
                <c:pt idx="69">
                  <c:v>1.6326999975717627E-3</c:v>
                </c:pt>
                <c:pt idx="71">
                  <c:v>8.369000002858229E-3</c:v>
                </c:pt>
                <c:pt idx="73">
                  <c:v>1.6036999950301833E-3</c:v>
                </c:pt>
                <c:pt idx="75">
                  <c:v>-1.2534699999378063E-2</c:v>
                </c:pt>
                <c:pt idx="76">
                  <c:v>-2.0346999954199418E-3</c:v>
                </c:pt>
                <c:pt idx="77">
                  <c:v>2.2357999987434596E-3</c:v>
                </c:pt>
                <c:pt idx="79">
                  <c:v>-6.9299999959184788E-3</c:v>
                </c:pt>
                <c:pt idx="81">
                  <c:v>-1.8155700003262609E-2</c:v>
                </c:pt>
                <c:pt idx="82">
                  <c:v>-1.4160249993437901E-2</c:v>
                </c:pt>
                <c:pt idx="83">
                  <c:v>-3.7149500058148988E-3</c:v>
                </c:pt>
                <c:pt idx="91">
                  <c:v>-2.2894800000358373E-2</c:v>
                </c:pt>
                <c:pt idx="92">
                  <c:v>-2.3558499997307081E-2</c:v>
                </c:pt>
                <c:pt idx="94">
                  <c:v>-2.3469499996281229E-2</c:v>
                </c:pt>
                <c:pt idx="97">
                  <c:v>-2.4670999999216292E-2</c:v>
                </c:pt>
                <c:pt idx="98">
                  <c:v>-2.4471000004268717E-2</c:v>
                </c:pt>
                <c:pt idx="100">
                  <c:v>-2.6591499998176005E-2</c:v>
                </c:pt>
                <c:pt idx="101">
                  <c:v>-2.7438899996923283E-2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A68-4798-9E83-4A09D53D850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-15352</c:v>
                </c:pt>
                <c:pt idx="1">
                  <c:v>-11598.5</c:v>
                </c:pt>
                <c:pt idx="2">
                  <c:v>-11521</c:v>
                </c:pt>
                <c:pt idx="3">
                  <c:v>-11408</c:v>
                </c:pt>
                <c:pt idx="4">
                  <c:v>-11391</c:v>
                </c:pt>
                <c:pt idx="5">
                  <c:v>-11387</c:v>
                </c:pt>
                <c:pt idx="6">
                  <c:v>-11377</c:v>
                </c:pt>
                <c:pt idx="7">
                  <c:v>-11356</c:v>
                </c:pt>
                <c:pt idx="8">
                  <c:v>-11342</c:v>
                </c:pt>
                <c:pt idx="9">
                  <c:v>-11325</c:v>
                </c:pt>
                <c:pt idx="10">
                  <c:v>-11322</c:v>
                </c:pt>
                <c:pt idx="11">
                  <c:v>-11311</c:v>
                </c:pt>
                <c:pt idx="12">
                  <c:v>-11308</c:v>
                </c:pt>
                <c:pt idx="13">
                  <c:v>-11307</c:v>
                </c:pt>
                <c:pt idx="14">
                  <c:v>-11304</c:v>
                </c:pt>
                <c:pt idx="15">
                  <c:v>-11287.5</c:v>
                </c:pt>
                <c:pt idx="16">
                  <c:v>-9720</c:v>
                </c:pt>
                <c:pt idx="17">
                  <c:v>-8766</c:v>
                </c:pt>
                <c:pt idx="18">
                  <c:v>-8752</c:v>
                </c:pt>
                <c:pt idx="19">
                  <c:v>-6835</c:v>
                </c:pt>
                <c:pt idx="20">
                  <c:v>-6831</c:v>
                </c:pt>
                <c:pt idx="21">
                  <c:v>-6711</c:v>
                </c:pt>
                <c:pt idx="22">
                  <c:v>-6494</c:v>
                </c:pt>
                <c:pt idx="23">
                  <c:v>-1017</c:v>
                </c:pt>
                <c:pt idx="24">
                  <c:v>-586</c:v>
                </c:pt>
                <c:pt idx="25">
                  <c:v>-476</c:v>
                </c:pt>
                <c:pt idx="26">
                  <c:v>-452</c:v>
                </c:pt>
                <c:pt idx="27">
                  <c:v>-365</c:v>
                </c:pt>
                <c:pt idx="28">
                  <c:v>0</c:v>
                </c:pt>
                <c:pt idx="29">
                  <c:v>0</c:v>
                </c:pt>
                <c:pt idx="30">
                  <c:v>7</c:v>
                </c:pt>
                <c:pt idx="31">
                  <c:v>1055</c:v>
                </c:pt>
                <c:pt idx="32">
                  <c:v>1055</c:v>
                </c:pt>
                <c:pt idx="33">
                  <c:v>1055</c:v>
                </c:pt>
                <c:pt idx="34">
                  <c:v>1055</c:v>
                </c:pt>
                <c:pt idx="35">
                  <c:v>1055</c:v>
                </c:pt>
                <c:pt idx="36">
                  <c:v>1055</c:v>
                </c:pt>
                <c:pt idx="37">
                  <c:v>1210</c:v>
                </c:pt>
                <c:pt idx="38">
                  <c:v>1745</c:v>
                </c:pt>
                <c:pt idx="39">
                  <c:v>1886</c:v>
                </c:pt>
                <c:pt idx="40">
                  <c:v>1886</c:v>
                </c:pt>
                <c:pt idx="41">
                  <c:v>1886</c:v>
                </c:pt>
                <c:pt idx="42">
                  <c:v>1886</c:v>
                </c:pt>
                <c:pt idx="43">
                  <c:v>1952</c:v>
                </c:pt>
                <c:pt idx="44">
                  <c:v>2072</c:v>
                </c:pt>
                <c:pt idx="45">
                  <c:v>2079</c:v>
                </c:pt>
                <c:pt idx="46">
                  <c:v>2152</c:v>
                </c:pt>
                <c:pt idx="47">
                  <c:v>2176</c:v>
                </c:pt>
                <c:pt idx="48">
                  <c:v>2317</c:v>
                </c:pt>
                <c:pt idx="49">
                  <c:v>2317</c:v>
                </c:pt>
                <c:pt idx="50">
                  <c:v>2345</c:v>
                </c:pt>
                <c:pt idx="51">
                  <c:v>2348</c:v>
                </c:pt>
                <c:pt idx="52">
                  <c:v>2369</c:v>
                </c:pt>
                <c:pt idx="53">
                  <c:v>2397</c:v>
                </c:pt>
                <c:pt idx="54">
                  <c:v>2404</c:v>
                </c:pt>
                <c:pt idx="55">
                  <c:v>2524</c:v>
                </c:pt>
                <c:pt idx="56">
                  <c:v>2538</c:v>
                </c:pt>
                <c:pt idx="57">
                  <c:v>2541</c:v>
                </c:pt>
                <c:pt idx="58">
                  <c:v>2541</c:v>
                </c:pt>
                <c:pt idx="59">
                  <c:v>2541</c:v>
                </c:pt>
                <c:pt idx="60">
                  <c:v>2562</c:v>
                </c:pt>
                <c:pt idx="61">
                  <c:v>2576</c:v>
                </c:pt>
                <c:pt idx="62">
                  <c:v>2707</c:v>
                </c:pt>
                <c:pt idx="63">
                  <c:v>2755</c:v>
                </c:pt>
                <c:pt idx="64">
                  <c:v>2979</c:v>
                </c:pt>
                <c:pt idx="65">
                  <c:v>2993</c:v>
                </c:pt>
                <c:pt idx="66">
                  <c:v>3186</c:v>
                </c:pt>
                <c:pt idx="67">
                  <c:v>3186</c:v>
                </c:pt>
                <c:pt idx="68">
                  <c:v>3193</c:v>
                </c:pt>
                <c:pt idx="69">
                  <c:v>3403</c:v>
                </c:pt>
                <c:pt idx="70">
                  <c:v>3407</c:v>
                </c:pt>
                <c:pt idx="71">
                  <c:v>3410</c:v>
                </c:pt>
                <c:pt idx="72">
                  <c:v>3414</c:v>
                </c:pt>
                <c:pt idx="73">
                  <c:v>3593</c:v>
                </c:pt>
                <c:pt idx="74">
                  <c:v>3631</c:v>
                </c:pt>
                <c:pt idx="75">
                  <c:v>3817</c:v>
                </c:pt>
                <c:pt idx="76">
                  <c:v>3817</c:v>
                </c:pt>
                <c:pt idx="77">
                  <c:v>4062</c:v>
                </c:pt>
                <c:pt idx="78">
                  <c:v>4248</c:v>
                </c:pt>
                <c:pt idx="79">
                  <c:v>4300</c:v>
                </c:pt>
                <c:pt idx="80">
                  <c:v>4714</c:v>
                </c:pt>
                <c:pt idx="81">
                  <c:v>5127</c:v>
                </c:pt>
                <c:pt idx="82">
                  <c:v>5127.5</c:v>
                </c:pt>
                <c:pt idx="83">
                  <c:v>5144.5</c:v>
                </c:pt>
                <c:pt idx="84">
                  <c:v>5524</c:v>
                </c:pt>
                <c:pt idx="85">
                  <c:v>5531</c:v>
                </c:pt>
                <c:pt idx="86">
                  <c:v>5776</c:v>
                </c:pt>
                <c:pt idx="87">
                  <c:v>5983</c:v>
                </c:pt>
                <c:pt idx="88">
                  <c:v>6031</c:v>
                </c:pt>
                <c:pt idx="89">
                  <c:v>6199</c:v>
                </c:pt>
                <c:pt idx="90">
                  <c:v>6221</c:v>
                </c:pt>
                <c:pt idx="91">
                  <c:v>6428</c:v>
                </c:pt>
                <c:pt idx="92">
                  <c:v>6435</c:v>
                </c:pt>
                <c:pt idx="93">
                  <c:v>6617</c:v>
                </c:pt>
                <c:pt idx="94">
                  <c:v>6645</c:v>
                </c:pt>
                <c:pt idx="95">
                  <c:v>6645</c:v>
                </c:pt>
                <c:pt idx="96">
                  <c:v>6662</c:v>
                </c:pt>
                <c:pt idx="97">
                  <c:v>6810</c:v>
                </c:pt>
                <c:pt idx="98">
                  <c:v>6810</c:v>
                </c:pt>
                <c:pt idx="99">
                  <c:v>7007</c:v>
                </c:pt>
                <c:pt idx="100">
                  <c:v>7065</c:v>
                </c:pt>
                <c:pt idx="101">
                  <c:v>7279</c:v>
                </c:pt>
                <c:pt idx="102">
                  <c:v>7409</c:v>
                </c:pt>
                <c:pt idx="103">
                  <c:v>7458.5</c:v>
                </c:pt>
                <c:pt idx="104">
                  <c:v>7654</c:v>
                </c:pt>
                <c:pt idx="105">
                  <c:v>8702</c:v>
                </c:pt>
                <c:pt idx="106">
                  <c:v>8702</c:v>
                </c:pt>
                <c:pt idx="107">
                  <c:v>8751</c:v>
                </c:pt>
                <c:pt idx="108">
                  <c:v>8916</c:v>
                </c:pt>
                <c:pt idx="109">
                  <c:v>8923</c:v>
                </c:pt>
                <c:pt idx="110">
                  <c:v>8947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78">
                  <c:v>-4.6567999961553141E-3</c:v>
                </c:pt>
                <c:pt idx="85">
                  <c:v>-2.1862100002181251E-2</c:v>
                </c:pt>
                <c:pt idx="86">
                  <c:v>-2.406160000100499E-2</c:v>
                </c:pt>
                <c:pt idx="87">
                  <c:v>-2.5245300006645266E-2</c:v>
                </c:pt>
                <c:pt idx="88">
                  <c:v>-2.3782099997333717E-2</c:v>
                </c:pt>
                <c:pt idx="89">
                  <c:v>-2.3310899996431544E-2</c:v>
                </c:pt>
                <c:pt idx="90">
                  <c:v>-2.281109999603359E-2</c:v>
                </c:pt>
                <c:pt idx="93">
                  <c:v>-2.4114700005156919E-2</c:v>
                </c:pt>
                <c:pt idx="95">
                  <c:v>-2.2969499994360376E-2</c:v>
                </c:pt>
                <c:pt idx="96">
                  <c:v>-2.322420000564307E-2</c:v>
                </c:pt>
                <c:pt idx="99">
                  <c:v>-2.6663699994969647E-2</c:v>
                </c:pt>
                <c:pt idx="102">
                  <c:v>-3.2121899996127468E-2</c:v>
                </c:pt>
                <c:pt idx="104">
                  <c:v>-3.2051399997726548E-2</c:v>
                </c:pt>
                <c:pt idx="105">
                  <c:v>-8.4188199994969182E-2</c:v>
                </c:pt>
                <c:pt idx="106">
                  <c:v>-8.4188199994969182E-2</c:v>
                </c:pt>
                <c:pt idx="107">
                  <c:v>-6.0534100004588254E-2</c:v>
                </c:pt>
                <c:pt idx="108">
                  <c:v>-6.4535600002272986E-2</c:v>
                </c:pt>
                <c:pt idx="109">
                  <c:v>-5.9699299999920186E-2</c:v>
                </c:pt>
                <c:pt idx="110">
                  <c:v>-6.4817700003914069E-2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A68-4798-9E83-4A09D53D850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-15352</c:v>
                </c:pt>
                <c:pt idx="1">
                  <c:v>-11598.5</c:v>
                </c:pt>
                <c:pt idx="2">
                  <c:v>-11521</c:v>
                </c:pt>
                <c:pt idx="3">
                  <c:v>-11408</c:v>
                </c:pt>
                <c:pt idx="4">
                  <c:v>-11391</c:v>
                </c:pt>
                <c:pt idx="5">
                  <c:v>-11387</c:v>
                </c:pt>
                <c:pt idx="6">
                  <c:v>-11377</c:v>
                </c:pt>
                <c:pt idx="7">
                  <c:v>-11356</c:v>
                </c:pt>
                <c:pt idx="8">
                  <c:v>-11342</c:v>
                </c:pt>
                <c:pt idx="9">
                  <c:v>-11325</c:v>
                </c:pt>
                <c:pt idx="10">
                  <c:v>-11322</c:v>
                </c:pt>
                <c:pt idx="11">
                  <c:v>-11311</c:v>
                </c:pt>
                <c:pt idx="12">
                  <c:v>-11308</c:v>
                </c:pt>
                <c:pt idx="13">
                  <c:v>-11307</c:v>
                </c:pt>
                <c:pt idx="14">
                  <c:v>-11304</c:v>
                </c:pt>
                <c:pt idx="15">
                  <c:v>-11287.5</c:v>
                </c:pt>
                <c:pt idx="16">
                  <c:v>-9720</c:v>
                </c:pt>
                <c:pt idx="17">
                  <c:v>-8766</c:v>
                </c:pt>
                <c:pt idx="18">
                  <c:v>-8752</c:v>
                </c:pt>
                <c:pt idx="19">
                  <c:v>-6835</c:v>
                </c:pt>
                <c:pt idx="20">
                  <c:v>-6831</c:v>
                </c:pt>
                <c:pt idx="21">
                  <c:v>-6711</c:v>
                </c:pt>
                <c:pt idx="22">
                  <c:v>-6494</c:v>
                </c:pt>
                <c:pt idx="23">
                  <c:v>-1017</c:v>
                </c:pt>
                <c:pt idx="24">
                  <c:v>-586</c:v>
                </c:pt>
                <c:pt idx="25">
                  <c:v>-476</c:v>
                </c:pt>
                <c:pt idx="26">
                  <c:v>-452</c:v>
                </c:pt>
                <c:pt idx="27">
                  <c:v>-365</c:v>
                </c:pt>
                <c:pt idx="28">
                  <c:v>0</c:v>
                </c:pt>
                <c:pt idx="29">
                  <c:v>0</c:v>
                </c:pt>
                <c:pt idx="30">
                  <c:v>7</c:v>
                </c:pt>
                <c:pt idx="31">
                  <c:v>1055</c:v>
                </c:pt>
                <c:pt idx="32">
                  <c:v>1055</c:v>
                </c:pt>
                <c:pt idx="33">
                  <c:v>1055</c:v>
                </c:pt>
                <c:pt idx="34">
                  <c:v>1055</c:v>
                </c:pt>
                <c:pt idx="35">
                  <c:v>1055</c:v>
                </c:pt>
                <c:pt idx="36">
                  <c:v>1055</c:v>
                </c:pt>
                <c:pt idx="37">
                  <c:v>1210</c:v>
                </c:pt>
                <c:pt idx="38">
                  <c:v>1745</c:v>
                </c:pt>
                <c:pt idx="39">
                  <c:v>1886</c:v>
                </c:pt>
                <c:pt idx="40">
                  <c:v>1886</c:v>
                </c:pt>
                <c:pt idx="41">
                  <c:v>1886</c:v>
                </c:pt>
                <c:pt idx="42">
                  <c:v>1886</c:v>
                </c:pt>
                <c:pt idx="43">
                  <c:v>1952</c:v>
                </c:pt>
                <c:pt idx="44">
                  <c:v>2072</c:v>
                </c:pt>
                <c:pt idx="45">
                  <c:v>2079</c:v>
                </c:pt>
                <c:pt idx="46">
                  <c:v>2152</c:v>
                </c:pt>
                <c:pt idx="47">
                  <c:v>2176</c:v>
                </c:pt>
                <c:pt idx="48">
                  <c:v>2317</c:v>
                </c:pt>
                <c:pt idx="49">
                  <c:v>2317</c:v>
                </c:pt>
                <c:pt idx="50">
                  <c:v>2345</c:v>
                </c:pt>
                <c:pt idx="51">
                  <c:v>2348</c:v>
                </c:pt>
                <c:pt idx="52">
                  <c:v>2369</c:v>
                </c:pt>
                <c:pt idx="53">
                  <c:v>2397</c:v>
                </c:pt>
                <c:pt idx="54">
                  <c:v>2404</c:v>
                </c:pt>
                <c:pt idx="55">
                  <c:v>2524</c:v>
                </c:pt>
                <c:pt idx="56">
                  <c:v>2538</c:v>
                </c:pt>
                <c:pt idx="57">
                  <c:v>2541</c:v>
                </c:pt>
                <c:pt idx="58">
                  <c:v>2541</c:v>
                </c:pt>
                <c:pt idx="59">
                  <c:v>2541</c:v>
                </c:pt>
                <c:pt idx="60">
                  <c:v>2562</c:v>
                </c:pt>
                <c:pt idx="61">
                  <c:v>2576</c:v>
                </c:pt>
                <c:pt idx="62">
                  <c:v>2707</c:v>
                </c:pt>
                <c:pt idx="63">
                  <c:v>2755</c:v>
                </c:pt>
                <c:pt idx="64">
                  <c:v>2979</c:v>
                </c:pt>
                <c:pt idx="65">
                  <c:v>2993</c:v>
                </c:pt>
                <c:pt idx="66">
                  <c:v>3186</c:v>
                </c:pt>
                <c:pt idx="67">
                  <c:v>3186</c:v>
                </c:pt>
                <c:pt idx="68">
                  <c:v>3193</c:v>
                </c:pt>
                <c:pt idx="69">
                  <c:v>3403</c:v>
                </c:pt>
                <c:pt idx="70">
                  <c:v>3407</c:v>
                </c:pt>
                <c:pt idx="71">
                  <c:v>3410</c:v>
                </c:pt>
                <c:pt idx="72">
                  <c:v>3414</c:v>
                </c:pt>
                <c:pt idx="73">
                  <c:v>3593</c:v>
                </c:pt>
                <c:pt idx="74">
                  <c:v>3631</c:v>
                </c:pt>
                <c:pt idx="75">
                  <c:v>3817</c:v>
                </c:pt>
                <c:pt idx="76">
                  <c:v>3817</c:v>
                </c:pt>
                <c:pt idx="77">
                  <c:v>4062</c:v>
                </c:pt>
                <c:pt idx="78">
                  <c:v>4248</c:v>
                </c:pt>
                <c:pt idx="79">
                  <c:v>4300</c:v>
                </c:pt>
                <c:pt idx="80">
                  <c:v>4714</c:v>
                </c:pt>
                <c:pt idx="81">
                  <c:v>5127</c:v>
                </c:pt>
                <c:pt idx="82">
                  <c:v>5127.5</c:v>
                </c:pt>
                <c:pt idx="83">
                  <c:v>5144.5</c:v>
                </c:pt>
                <c:pt idx="84">
                  <c:v>5524</c:v>
                </c:pt>
                <c:pt idx="85">
                  <c:v>5531</c:v>
                </c:pt>
                <c:pt idx="86">
                  <c:v>5776</c:v>
                </c:pt>
                <c:pt idx="87">
                  <c:v>5983</c:v>
                </c:pt>
                <c:pt idx="88">
                  <c:v>6031</c:v>
                </c:pt>
                <c:pt idx="89">
                  <c:v>6199</c:v>
                </c:pt>
                <c:pt idx="90">
                  <c:v>6221</c:v>
                </c:pt>
                <c:pt idx="91">
                  <c:v>6428</c:v>
                </c:pt>
                <c:pt idx="92">
                  <c:v>6435</c:v>
                </c:pt>
                <c:pt idx="93">
                  <c:v>6617</c:v>
                </c:pt>
                <c:pt idx="94">
                  <c:v>6645</c:v>
                </c:pt>
                <c:pt idx="95">
                  <c:v>6645</c:v>
                </c:pt>
                <c:pt idx="96">
                  <c:v>6662</c:v>
                </c:pt>
                <c:pt idx="97">
                  <c:v>6810</c:v>
                </c:pt>
                <c:pt idx="98">
                  <c:v>6810</c:v>
                </c:pt>
                <c:pt idx="99">
                  <c:v>7007</c:v>
                </c:pt>
                <c:pt idx="100">
                  <c:v>7065</c:v>
                </c:pt>
                <c:pt idx="101">
                  <c:v>7279</c:v>
                </c:pt>
                <c:pt idx="102">
                  <c:v>7409</c:v>
                </c:pt>
                <c:pt idx="103">
                  <c:v>7458.5</c:v>
                </c:pt>
                <c:pt idx="104">
                  <c:v>7654</c:v>
                </c:pt>
                <c:pt idx="105">
                  <c:v>8702</c:v>
                </c:pt>
                <c:pt idx="106">
                  <c:v>8702</c:v>
                </c:pt>
                <c:pt idx="107">
                  <c:v>8751</c:v>
                </c:pt>
                <c:pt idx="108">
                  <c:v>8916</c:v>
                </c:pt>
                <c:pt idx="109">
                  <c:v>8923</c:v>
                </c:pt>
                <c:pt idx="110">
                  <c:v>8947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A68-4798-9E83-4A09D53D850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-15352</c:v>
                </c:pt>
                <c:pt idx="1">
                  <c:v>-11598.5</c:v>
                </c:pt>
                <c:pt idx="2">
                  <c:v>-11521</c:v>
                </c:pt>
                <c:pt idx="3">
                  <c:v>-11408</c:v>
                </c:pt>
                <c:pt idx="4">
                  <c:v>-11391</c:v>
                </c:pt>
                <c:pt idx="5">
                  <c:v>-11387</c:v>
                </c:pt>
                <c:pt idx="6">
                  <c:v>-11377</c:v>
                </c:pt>
                <c:pt idx="7">
                  <c:v>-11356</c:v>
                </c:pt>
                <c:pt idx="8">
                  <c:v>-11342</c:v>
                </c:pt>
                <c:pt idx="9">
                  <c:v>-11325</c:v>
                </c:pt>
                <c:pt idx="10">
                  <c:v>-11322</c:v>
                </c:pt>
                <c:pt idx="11">
                  <c:v>-11311</c:v>
                </c:pt>
                <c:pt idx="12">
                  <c:v>-11308</c:v>
                </c:pt>
                <c:pt idx="13">
                  <c:v>-11307</c:v>
                </c:pt>
                <c:pt idx="14">
                  <c:v>-11304</c:v>
                </c:pt>
                <c:pt idx="15">
                  <c:v>-11287.5</c:v>
                </c:pt>
                <c:pt idx="16">
                  <c:v>-9720</c:v>
                </c:pt>
                <c:pt idx="17">
                  <c:v>-8766</c:v>
                </c:pt>
                <c:pt idx="18">
                  <c:v>-8752</c:v>
                </c:pt>
                <c:pt idx="19">
                  <c:v>-6835</c:v>
                </c:pt>
                <c:pt idx="20">
                  <c:v>-6831</c:v>
                </c:pt>
                <c:pt idx="21">
                  <c:v>-6711</c:v>
                </c:pt>
                <c:pt idx="22">
                  <c:v>-6494</c:v>
                </c:pt>
                <c:pt idx="23">
                  <c:v>-1017</c:v>
                </c:pt>
                <c:pt idx="24">
                  <c:v>-586</c:v>
                </c:pt>
                <c:pt idx="25">
                  <c:v>-476</c:v>
                </c:pt>
                <c:pt idx="26">
                  <c:v>-452</c:v>
                </c:pt>
                <c:pt idx="27">
                  <c:v>-365</c:v>
                </c:pt>
                <c:pt idx="28">
                  <c:v>0</c:v>
                </c:pt>
                <c:pt idx="29">
                  <c:v>0</c:v>
                </c:pt>
                <c:pt idx="30">
                  <c:v>7</c:v>
                </c:pt>
                <c:pt idx="31">
                  <c:v>1055</c:v>
                </c:pt>
                <c:pt idx="32">
                  <c:v>1055</c:v>
                </c:pt>
                <c:pt idx="33">
                  <c:v>1055</c:v>
                </c:pt>
                <c:pt idx="34">
                  <c:v>1055</c:v>
                </c:pt>
                <c:pt idx="35">
                  <c:v>1055</c:v>
                </c:pt>
                <c:pt idx="36">
                  <c:v>1055</c:v>
                </c:pt>
                <c:pt idx="37">
                  <c:v>1210</c:v>
                </c:pt>
                <c:pt idx="38">
                  <c:v>1745</c:v>
                </c:pt>
                <c:pt idx="39">
                  <c:v>1886</c:v>
                </c:pt>
                <c:pt idx="40">
                  <c:v>1886</c:v>
                </c:pt>
                <c:pt idx="41">
                  <c:v>1886</c:v>
                </c:pt>
                <c:pt idx="42">
                  <c:v>1886</c:v>
                </c:pt>
                <c:pt idx="43">
                  <c:v>1952</c:v>
                </c:pt>
                <c:pt idx="44">
                  <c:v>2072</c:v>
                </c:pt>
                <c:pt idx="45">
                  <c:v>2079</c:v>
                </c:pt>
                <c:pt idx="46">
                  <c:v>2152</c:v>
                </c:pt>
                <c:pt idx="47">
                  <c:v>2176</c:v>
                </c:pt>
                <c:pt idx="48">
                  <c:v>2317</c:v>
                </c:pt>
                <c:pt idx="49">
                  <c:v>2317</c:v>
                </c:pt>
                <c:pt idx="50">
                  <c:v>2345</c:v>
                </c:pt>
                <c:pt idx="51">
                  <c:v>2348</c:v>
                </c:pt>
                <c:pt idx="52">
                  <c:v>2369</c:v>
                </c:pt>
                <c:pt idx="53">
                  <c:v>2397</c:v>
                </c:pt>
                <c:pt idx="54">
                  <c:v>2404</c:v>
                </c:pt>
                <c:pt idx="55">
                  <c:v>2524</c:v>
                </c:pt>
                <c:pt idx="56">
                  <c:v>2538</c:v>
                </c:pt>
                <c:pt idx="57">
                  <c:v>2541</c:v>
                </c:pt>
                <c:pt idx="58">
                  <c:v>2541</c:v>
                </c:pt>
                <c:pt idx="59">
                  <c:v>2541</c:v>
                </c:pt>
                <c:pt idx="60">
                  <c:v>2562</c:v>
                </c:pt>
                <c:pt idx="61">
                  <c:v>2576</c:v>
                </c:pt>
                <c:pt idx="62">
                  <c:v>2707</c:v>
                </c:pt>
                <c:pt idx="63">
                  <c:v>2755</c:v>
                </c:pt>
                <c:pt idx="64">
                  <c:v>2979</c:v>
                </c:pt>
                <c:pt idx="65">
                  <c:v>2993</c:v>
                </c:pt>
                <c:pt idx="66">
                  <c:v>3186</c:v>
                </c:pt>
                <c:pt idx="67">
                  <c:v>3186</c:v>
                </c:pt>
                <c:pt idx="68">
                  <c:v>3193</c:v>
                </c:pt>
                <c:pt idx="69">
                  <c:v>3403</c:v>
                </c:pt>
                <c:pt idx="70">
                  <c:v>3407</c:v>
                </c:pt>
                <c:pt idx="71">
                  <c:v>3410</c:v>
                </c:pt>
                <c:pt idx="72">
                  <c:v>3414</c:v>
                </c:pt>
                <c:pt idx="73">
                  <c:v>3593</c:v>
                </c:pt>
                <c:pt idx="74">
                  <c:v>3631</c:v>
                </c:pt>
                <c:pt idx="75">
                  <c:v>3817</c:v>
                </c:pt>
                <c:pt idx="76">
                  <c:v>3817</c:v>
                </c:pt>
                <c:pt idx="77">
                  <c:v>4062</c:v>
                </c:pt>
                <c:pt idx="78">
                  <c:v>4248</c:v>
                </c:pt>
                <c:pt idx="79">
                  <c:v>4300</c:v>
                </c:pt>
                <c:pt idx="80">
                  <c:v>4714</c:v>
                </c:pt>
                <c:pt idx="81">
                  <c:v>5127</c:v>
                </c:pt>
                <c:pt idx="82">
                  <c:v>5127.5</c:v>
                </c:pt>
                <c:pt idx="83">
                  <c:v>5144.5</c:v>
                </c:pt>
                <c:pt idx="84">
                  <c:v>5524</c:v>
                </c:pt>
                <c:pt idx="85">
                  <c:v>5531</c:v>
                </c:pt>
                <c:pt idx="86">
                  <c:v>5776</c:v>
                </c:pt>
                <c:pt idx="87">
                  <c:v>5983</c:v>
                </c:pt>
                <c:pt idx="88">
                  <c:v>6031</c:v>
                </c:pt>
                <c:pt idx="89">
                  <c:v>6199</c:v>
                </c:pt>
                <c:pt idx="90">
                  <c:v>6221</c:v>
                </c:pt>
                <c:pt idx="91">
                  <c:v>6428</c:v>
                </c:pt>
                <c:pt idx="92">
                  <c:v>6435</c:v>
                </c:pt>
                <c:pt idx="93">
                  <c:v>6617</c:v>
                </c:pt>
                <c:pt idx="94">
                  <c:v>6645</c:v>
                </c:pt>
                <c:pt idx="95">
                  <c:v>6645</c:v>
                </c:pt>
                <c:pt idx="96">
                  <c:v>6662</c:v>
                </c:pt>
                <c:pt idx="97">
                  <c:v>6810</c:v>
                </c:pt>
                <c:pt idx="98">
                  <c:v>6810</c:v>
                </c:pt>
                <c:pt idx="99">
                  <c:v>7007</c:v>
                </c:pt>
                <c:pt idx="100">
                  <c:v>7065</c:v>
                </c:pt>
                <c:pt idx="101">
                  <c:v>7279</c:v>
                </c:pt>
                <c:pt idx="102">
                  <c:v>7409</c:v>
                </c:pt>
                <c:pt idx="103">
                  <c:v>7458.5</c:v>
                </c:pt>
                <c:pt idx="104">
                  <c:v>7654</c:v>
                </c:pt>
                <c:pt idx="105">
                  <c:v>8702</c:v>
                </c:pt>
                <c:pt idx="106">
                  <c:v>8702</c:v>
                </c:pt>
                <c:pt idx="107">
                  <c:v>8751</c:v>
                </c:pt>
                <c:pt idx="108">
                  <c:v>8916</c:v>
                </c:pt>
                <c:pt idx="109">
                  <c:v>8923</c:v>
                </c:pt>
                <c:pt idx="110">
                  <c:v>8947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A68-4798-9E83-4A09D53D850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8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8">
                    <c:v>6.0000000000000001E-3</c:v>
                  </c:pt>
                  <c:pt idx="49">
                    <c:v>0</c:v>
                  </c:pt>
                  <c:pt idx="50">
                    <c:v>5.0000000000000001E-3</c:v>
                  </c:pt>
                  <c:pt idx="51">
                    <c:v>0</c:v>
                  </c:pt>
                  <c:pt idx="52">
                    <c:v>5.0000000000000001E-3</c:v>
                  </c:pt>
                  <c:pt idx="53">
                    <c:v>5.0000000000000001E-3</c:v>
                  </c:pt>
                  <c:pt idx="54">
                    <c:v>5.0000000000000001E-3</c:v>
                  </c:pt>
                  <c:pt idx="55">
                    <c:v>5.0000000000000001E-3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3.0000000000000001E-3</c:v>
                  </c:pt>
                  <c:pt idx="61">
                    <c:v>5.0000000000000001E-3</c:v>
                  </c:pt>
                  <c:pt idx="62">
                    <c:v>0</c:v>
                  </c:pt>
                  <c:pt idx="63">
                    <c:v>5.0000000000000001E-3</c:v>
                  </c:pt>
                  <c:pt idx="64">
                    <c:v>0</c:v>
                  </c:pt>
                  <c:pt idx="65">
                    <c:v>5.0000000000000001E-3</c:v>
                  </c:pt>
                  <c:pt idx="66">
                    <c:v>0</c:v>
                  </c:pt>
                  <c:pt idx="67">
                    <c:v>5.0000000000000001E-3</c:v>
                  </c:pt>
                  <c:pt idx="68">
                    <c:v>5.0000000000000001E-3</c:v>
                  </c:pt>
                  <c:pt idx="69">
                    <c:v>0</c:v>
                  </c:pt>
                  <c:pt idx="70">
                    <c:v>6.0000000000000001E-3</c:v>
                  </c:pt>
                  <c:pt idx="71">
                    <c:v>0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-15352</c:v>
                </c:pt>
                <c:pt idx="1">
                  <c:v>-11598.5</c:v>
                </c:pt>
                <c:pt idx="2">
                  <c:v>-11521</c:v>
                </c:pt>
                <c:pt idx="3">
                  <c:v>-11408</c:v>
                </c:pt>
                <c:pt idx="4">
                  <c:v>-11391</c:v>
                </c:pt>
                <c:pt idx="5">
                  <c:v>-11387</c:v>
                </c:pt>
                <c:pt idx="6">
                  <c:v>-11377</c:v>
                </c:pt>
                <c:pt idx="7">
                  <c:v>-11356</c:v>
                </c:pt>
                <c:pt idx="8">
                  <c:v>-11342</c:v>
                </c:pt>
                <c:pt idx="9">
                  <c:v>-11325</c:v>
                </c:pt>
                <c:pt idx="10">
                  <c:v>-11322</c:v>
                </c:pt>
                <c:pt idx="11">
                  <c:v>-11311</c:v>
                </c:pt>
                <c:pt idx="12">
                  <c:v>-11308</c:v>
                </c:pt>
                <c:pt idx="13">
                  <c:v>-11307</c:v>
                </c:pt>
                <c:pt idx="14">
                  <c:v>-11304</c:v>
                </c:pt>
                <c:pt idx="15">
                  <c:v>-11287.5</c:v>
                </c:pt>
                <c:pt idx="16">
                  <c:v>-9720</c:v>
                </c:pt>
                <c:pt idx="17">
                  <c:v>-8766</c:v>
                </c:pt>
                <c:pt idx="18">
                  <c:v>-8752</c:v>
                </c:pt>
                <c:pt idx="19">
                  <c:v>-6835</c:v>
                </c:pt>
                <c:pt idx="20">
                  <c:v>-6831</c:v>
                </c:pt>
                <c:pt idx="21">
                  <c:v>-6711</c:v>
                </c:pt>
                <c:pt idx="22">
                  <c:v>-6494</c:v>
                </c:pt>
                <c:pt idx="23">
                  <c:v>-1017</c:v>
                </c:pt>
                <c:pt idx="24">
                  <c:v>-586</c:v>
                </c:pt>
                <c:pt idx="25">
                  <c:v>-476</c:v>
                </c:pt>
                <c:pt idx="26">
                  <c:v>-452</c:v>
                </c:pt>
                <c:pt idx="27">
                  <c:v>-365</c:v>
                </c:pt>
                <c:pt idx="28">
                  <c:v>0</c:v>
                </c:pt>
                <c:pt idx="29">
                  <c:v>0</c:v>
                </c:pt>
                <c:pt idx="30">
                  <c:v>7</c:v>
                </c:pt>
                <c:pt idx="31">
                  <c:v>1055</c:v>
                </c:pt>
                <c:pt idx="32">
                  <c:v>1055</c:v>
                </c:pt>
                <c:pt idx="33">
                  <c:v>1055</c:v>
                </c:pt>
                <c:pt idx="34">
                  <c:v>1055</c:v>
                </c:pt>
                <c:pt idx="35">
                  <c:v>1055</c:v>
                </c:pt>
                <c:pt idx="36">
                  <c:v>1055</c:v>
                </c:pt>
                <c:pt idx="37">
                  <c:v>1210</c:v>
                </c:pt>
                <c:pt idx="38">
                  <c:v>1745</c:v>
                </c:pt>
                <c:pt idx="39">
                  <c:v>1886</c:v>
                </c:pt>
                <c:pt idx="40">
                  <c:v>1886</c:v>
                </c:pt>
                <c:pt idx="41">
                  <c:v>1886</c:v>
                </c:pt>
                <c:pt idx="42">
                  <c:v>1886</c:v>
                </c:pt>
                <c:pt idx="43">
                  <c:v>1952</c:v>
                </c:pt>
                <c:pt idx="44">
                  <c:v>2072</c:v>
                </c:pt>
                <c:pt idx="45">
                  <c:v>2079</c:v>
                </c:pt>
                <c:pt idx="46">
                  <c:v>2152</c:v>
                </c:pt>
                <c:pt idx="47">
                  <c:v>2176</c:v>
                </c:pt>
                <c:pt idx="48">
                  <c:v>2317</c:v>
                </c:pt>
                <c:pt idx="49">
                  <c:v>2317</c:v>
                </c:pt>
                <c:pt idx="50">
                  <c:v>2345</c:v>
                </c:pt>
                <c:pt idx="51">
                  <c:v>2348</c:v>
                </c:pt>
                <c:pt idx="52">
                  <c:v>2369</c:v>
                </c:pt>
                <c:pt idx="53">
                  <c:v>2397</c:v>
                </c:pt>
                <c:pt idx="54">
                  <c:v>2404</c:v>
                </c:pt>
                <c:pt idx="55">
                  <c:v>2524</c:v>
                </c:pt>
                <c:pt idx="56">
                  <c:v>2538</c:v>
                </c:pt>
                <c:pt idx="57">
                  <c:v>2541</c:v>
                </c:pt>
                <c:pt idx="58">
                  <c:v>2541</c:v>
                </c:pt>
                <c:pt idx="59">
                  <c:v>2541</c:v>
                </c:pt>
                <c:pt idx="60">
                  <c:v>2562</c:v>
                </c:pt>
                <c:pt idx="61">
                  <c:v>2576</c:v>
                </c:pt>
                <c:pt idx="62">
                  <c:v>2707</c:v>
                </c:pt>
                <c:pt idx="63">
                  <c:v>2755</c:v>
                </c:pt>
                <c:pt idx="64">
                  <c:v>2979</c:v>
                </c:pt>
                <c:pt idx="65">
                  <c:v>2993</c:v>
                </c:pt>
                <c:pt idx="66">
                  <c:v>3186</c:v>
                </c:pt>
                <c:pt idx="67">
                  <c:v>3186</c:v>
                </c:pt>
                <c:pt idx="68">
                  <c:v>3193</c:v>
                </c:pt>
                <c:pt idx="69">
                  <c:v>3403</c:v>
                </c:pt>
                <c:pt idx="70">
                  <c:v>3407</c:v>
                </c:pt>
                <c:pt idx="71">
                  <c:v>3410</c:v>
                </c:pt>
                <c:pt idx="72">
                  <c:v>3414</c:v>
                </c:pt>
                <c:pt idx="73">
                  <c:v>3593</c:v>
                </c:pt>
                <c:pt idx="74">
                  <c:v>3631</c:v>
                </c:pt>
                <c:pt idx="75">
                  <c:v>3817</c:v>
                </c:pt>
                <c:pt idx="76">
                  <c:v>3817</c:v>
                </c:pt>
                <c:pt idx="77">
                  <c:v>4062</c:v>
                </c:pt>
                <c:pt idx="78">
                  <c:v>4248</c:v>
                </c:pt>
                <c:pt idx="79">
                  <c:v>4300</c:v>
                </c:pt>
                <c:pt idx="80">
                  <c:v>4714</c:v>
                </c:pt>
                <c:pt idx="81">
                  <c:v>5127</c:v>
                </c:pt>
                <c:pt idx="82">
                  <c:v>5127.5</c:v>
                </c:pt>
                <c:pt idx="83">
                  <c:v>5144.5</c:v>
                </c:pt>
                <c:pt idx="84">
                  <c:v>5524</c:v>
                </c:pt>
                <c:pt idx="85">
                  <c:v>5531</c:v>
                </c:pt>
                <c:pt idx="86">
                  <c:v>5776</c:v>
                </c:pt>
                <c:pt idx="87">
                  <c:v>5983</c:v>
                </c:pt>
                <c:pt idx="88">
                  <c:v>6031</c:v>
                </c:pt>
                <c:pt idx="89">
                  <c:v>6199</c:v>
                </c:pt>
                <c:pt idx="90">
                  <c:v>6221</c:v>
                </c:pt>
                <c:pt idx="91">
                  <c:v>6428</c:v>
                </c:pt>
                <c:pt idx="92">
                  <c:v>6435</c:v>
                </c:pt>
                <c:pt idx="93">
                  <c:v>6617</c:v>
                </c:pt>
                <c:pt idx="94">
                  <c:v>6645</c:v>
                </c:pt>
                <c:pt idx="95">
                  <c:v>6645</c:v>
                </c:pt>
                <c:pt idx="96">
                  <c:v>6662</c:v>
                </c:pt>
                <c:pt idx="97">
                  <c:v>6810</c:v>
                </c:pt>
                <c:pt idx="98">
                  <c:v>6810</c:v>
                </c:pt>
                <c:pt idx="99">
                  <c:v>7007</c:v>
                </c:pt>
                <c:pt idx="100">
                  <c:v>7065</c:v>
                </c:pt>
                <c:pt idx="101">
                  <c:v>7279</c:v>
                </c:pt>
                <c:pt idx="102">
                  <c:v>7409</c:v>
                </c:pt>
                <c:pt idx="103">
                  <c:v>7458.5</c:v>
                </c:pt>
                <c:pt idx="104">
                  <c:v>7654</c:v>
                </c:pt>
                <c:pt idx="105">
                  <c:v>8702</c:v>
                </c:pt>
                <c:pt idx="106">
                  <c:v>8702</c:v>
                </c:pt>
                <c:pt idx="107">
                  <c:v>8751</c:v>
                </c:pt>
                <c:pt idx="108">
                  <c:v>8916</c:v>
                </c:pt>
                <c:pt idx="109">
                  <c:v>8923</c:v>
                </c:pt>
                <c:pt idx="110">
                  <c:v>8947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A68-4798-9E83-4A09D53D850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-15352</c:v>
                </c:pt>
                <c:pt idx="1">
                  <c:v>-11598.5</c:v>
                </c:pt>
                <c:pt idx="2">
                  <c:v>-11521</c:v>
                </c:pt>
                <c:pt idx="3">
                  <c:v>-11408</c:v>
                </c:pt>
                <c:pt idx="4">
                  <c:v>-11391</c:v>
                </c:pt>
                <c:pt idx="5">
                  <c:v>-11387</c:v>
                </c:pt>
                <c:pt idx="6">
                  <c:v>-11377</c:v>
                </c:pt>
                <c:pt idx="7">
                  <c:v>-11356</c:v>
                </c:pt>
                <c:pt idx="8">
                  <c:v>-11342</c:v>
                </c:pt>
                <c:pt idx="9">
                  <c:v>-11325</c:v>
                </c:pt>
                <c:pt idx="10">
                  <c:v>-11322</c:v>
                </c:pt>
                <c:pt idx="11">
                  <c:v>-11311</c:v>
                </c:pt>
                <c:pt idx="12">
                  <c:v>-11308</c:v>
                </c:pt>
                <c:pt idx="13">
                  <c:v>-11307</c:v>
                </c:pt>
                <c:pt idx="14">
                  <c:v>-11304</c:v>
                </c:pt>
                <c:pt idx="15">
                  <c:v>-11287.5</c:v>
                </c:pt>
                <c:pt idx="16">
                  <c:v>-9720</c:v>
                </c:pt>
                <c:pt idx="17">
                  <c:v>-8766</c:v>
                </c:pt>
                <c:pt idx="18">
                  <c:v>-8752</c:v>
                </c:pt>
                <c:pt idx="19">
                  <c:v>-6835</c:v>
                </c:pt>
                <c:pt idx="20">
                  <c:v>-6831</c:v>
                </c:pt>
                <c:pt idx="21">
                  <c:v>-6711</c:v>
                </c:pt>
                <c:pt idx="22">
                  <c:v>-6494</c:v>
                </c:pt>
                <c:pt idx="23">
                  <c:v>-1017</c:v>
                </c:pt>
                <c:pt idx="24">
                  <c:v>-586</c:v>
                </c:pt>
                <c:pt idx="25">
                  <c:v>-476</c:v>
                </c:pt>
                <c:pt idx="26">
                  <c:v>-452</c:v>
                </c:pt>
                <c:pt idx="27">
                  <c:v>-365</c:v>
                </c:pt>
                <c:pt idx="28">
                  <c:v>0</c:v>
                </c:pt>
                <c:pt idx="29">
                  <c:v>0</c:v>
                </c:pt>
                <c:pt idx="30">
                  <c:v>7</c:v>
                </c:pt>
                <c:pt idx="31">
                  <c:v>1055</c:v>
                </c:pt>
                <c:pt idx="32">
                  <c:v>1055</c:v>
                </c:pt>
                <c:pt idx="33">
                  <c:v>1055</c:v>
                </c:pt>
                <c:pt idx="34">
                  <c:v>1055</c:v>
                </c:pt>
                <c:pt idx="35">
                  <c:v>1055</c:v>
                </c:pt>
                <c:pt idx="36">
                  <c:v>1055</c:v>
                </c:pt>
                <c:pt idx="37">
                  <c:v>1210</c:v>
                </c:pt>
                <c:pt idx="38">
                  <c:v>1745</c:v>
                </c:pt>
                <c:pt idx="39">
                  <c:v>1886</c:v>
                </c:pt>
                <c:pt idx="40">
                  <c:v>1886</c:v>
                </c:pt>
                <c:pt idx="41">
                  <c:v>1886</c:v>
                </c:pt>
                <c:pt idx="42">
                  <c:v>1886</c:v>
                </c:pt>
                <c:pt idx="43">
                  <c:v>1952</c:v>
                </c:pt>
                <c:pt idx="44">
                  <c:v>2072</c:v>
                </c:pt>
                <c:pt idx="45">
                  <c:v>2079</c:v>
                </c:pt>
                <c:pt idx="46">
                  <c:v>2152</c:v>
                </c:pt>
                <c:pt idx="47">
                  <c:v>2176</c:v>
                </c:pt>
                <c:pt idx="48">
                  <c:v>2317</c:v>
                </c:pt>
                <c:pt idx="49">
                  <c:v>2317</c:v>
                </c:pt>
                <c:pt idx="50">
                  <c:v>2345</c:v>
                </c:pt>
                <c:pt idx="51">
                  <c:v>2348</c:v>
                </c:pt>
                <c:pt idx="52">
                  <c:v>2369</c:v>
                </c:pt>
                <c:pt idx="53">
                  <c:v>2397</c:v>
                </c:pt>
                <c:pt idx="54">
                  <c:v>2404</c:v>
                </c:pt>
                <c:pt idx="55">
                  <c:v>2524</c:v>
                </c:pt>
                <c:pt idx="56">
                  <c:v>2538</c:v>
                </c:pt>
                <c:pt idx="57">
                  <c:v>2541</c:v>
                </c:pt>
                <c:pt idx="58">
                  <c:v>2541</c:v>
                </c:pt>
                <c:pt idx="59">
                  <c:v>2541</c:v>
                </c:pt>
                <c:pt idx="60">
                  <c:v>2562</c:v>
                </c:pt>
                <c:pt idx="61">
                  <c:v>2576</c:v>
                </c:pt>
                <c:pt idx="62">
                  <c:v>2707</c:v>
                </c:pt>
                <c:pt idx="63">
                  <c:v>2755</c:v>
                </c:pt>
                <c:pt idx="64">
                  <c:v>2979</c:v>
                </c:pt>
                <c:pt idx="65">
                  <c:v>2993</c:v>
                </c:pt>
                <c:pt idx="66">
                  <c:v>3186</c:v>
                </c:pt>
                <c:pt idx="67">
                  <c:v>3186</c:v>
                </c:pt>
                <c:pt idx="68">
                  <c:v>3193</c:v>
                </c:pt>
                <c:pt idx="69">
                  <c:v>3403</c:v>
                </c:pt>
                <c:pt idx="70">
                  <c:v>3407</c:v>
                </c:pt>
                <c:pt idx="71">
                  <c:v>3410</c:v>
                </c:pt>
                <c:pt idx="72">
                  <c:v>3414</c:v>
                </c:pt>
                <c:pt idx="73">
                  <c:v>3593</c:v>
                </c:pt>
                <c:pt idx="74">
                  <c:v>3631</c:v>
                </c:pt>
                <c:pt idx="75">
                  <c:v>3817</c:v>
                </c:pt>
                <c:pt idx="76">
                  <c:v>3817</c:v>
                </c:pt>
                <c:pt idx="77">
                  <c:v>4062</c:v>
                </c:pt>
                <c:pt idx="78">
                  <c:v>4248</c:v>
                </c:pt>
                <c:pt idx="79">
                  <c:v>4300</c:v>
                </c:pt>
                <c:pt idx="80">
                  <c:v>4714</c:v>
                </c:pt>
                <c:pt idx="81">
                  <c:v>5127</c:v>
                </c:pt>
                <c:pt idx="82">
                  <c:v>5127.5</c:v>
                </c:pt>
                <c:pt idx="83">
                  <c:v>5144.5</c:v>
                </c:pt>
                <c:pt idx="84">
                  <c:v>5524</c:v>
                </c:pt>
                <c:pt idx="85">
                  <c:v>5531</c:v>
                </c:pt>
                <c:pt idx="86">
                  <c:v>5776</c:v>
                </c:pt>
                <c:pt idx="87">
                  <c:v>5983</c:v>
                </c:pt>
                <c:pt idx="88">
                  <c:v>6031</c:v>
                </c:pt>
                <c:pt idx="89">
                  <c:v>6199</c:v>
                </c:pt>
                <c:pt idx="90">
                  <c:v>6221</c:v>
                </c:pt>
                <c:pt idx="91">
                  <c:v>6428</c:v>
                </c:pt>
                <c:pt idx="92">
                  <c:v>6435</c:v>
                </c:pt>
                <c:pt idx="93">
                  <c:v>6617</c:v>
                </c:pt>
                <c:pt idx="94">
                  <c:v>6645</c:v>
                </c:pt>
                <c:pt idx="95">
                  <c:v>6645</c:v>
                </c:pt>
                <c:pt idx="96">
                  <c:v>6662</c:v>
                </c:pt>
                <c:pt idx="97">
                  <c:v>6810</c:v>
                </c:pt>
                <c:pt idx="98">
                  <c:v>6810</c:v>
                </c:pt>
                <c:pt idx="99">
                  <c:v>7007</c:v>
                </c:pt>
                <c:pt idx="100">
                  <c:v>7065</c:v>
                </c:pt>
                <c:pt idx="101">
                  <c:v>7279</c:v>
                </c:pt>
                <c:pt idx="102">
                  <c:v>7409</c:v>
                </c:pt>
                <c:pt idx="103">
                  <c:v>7458.5</c:v>
                </c:pt>
                <c:pt idx="104">
                  <c:v>7654</c:v>
                </c:pt>
                <c:pt idx="105">
                  <c:v>8702</c:v>
                </c:pt>
                <c:pt idx="106">
                  <c:v>8702</c:v>
                </c:pt>
                <c:pt idx="107">
                  <c:v>8751</c:v>
                </c:pt>
                <c:pt idx="108">
                  <c:v>8916</c:v>
                </c:pt>
                <c:pt idx="109">
                  <c:v>8923</c:v>
                </c:pt>
                <c:pt idx="110">
                  <c:v>8947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0.18467276400136418</c:v>
                </c:pt>
                <c:pt idx="1">
                  <c:v>0.14763474404628385</c:v>
                </c:pt>
                <c:pt idx="2">
                  <c:v>0.14687000538995809</c:v>
                </c:pt>
                <c:pt idx="3">
                  <c:v>0.14575496709105729</c:v>
                </c:pt>
                <c:pt idx="4">
                  <c:v>0.14558721796644392</c:v>
                </c:pt>
                <c:pt idx="5">
                  <c:v>0.14554774758418193</c:v>
                </c:pt>
                <c:pt idx="6">
                  <c:v>0.14544907162852699</c:v>
                </c:pt>
                <c:pt idx="7">
                  <c:v>0.14524185212165164</c:v>
                </c:pt>
                <c:pt idx="8">
                  <c:v>0.14510370578373472</c:v>
                </c:pt>
                <c:pt idx="9">
                  <c:v>0.14493595665912135</c:v>
                </c:pt>
                <c:pt idx="10">
                  <c:v>0.14490635387242484</c:v>
                </c:pt>
                <c:pt idx="11">
                  <c:v>0.14479781032120442</c:v>
                </c:pt>
                <c:pt idx="12">
                  <c:v>0.14476820753450795</c:v>
                </c:pt>
                <c:pt idx="13">
                  <c:v>0.14475833993894244</c:v>
                </c:pt>
                <c:pt idx="14">
                  <c:v>0.14472873715224596</c:v>
                </c:pt>
                <c:pt idx="15">
                  <c:v>0.14456592182541533</c:v>
                </c:pt>
                <c:pt idx="16">
                  <c:v>0.12909846577650408</c:v>
                </c:pt>
                <c:pt idx="17">
                  <c:v>0.11968477960702316</c:v>
                </c:pt>
                <c:pt idx="18">
                  <c:v>0.11954663326910625</c:v>
                </c:pt>
                <c:pt idx="19">
                  <c:v>0.10063045257005497</c:v>
                </c:pt>
                <c:pt idx="20">
                  <c:v>0.100590982187793</c:v>
                </c:pt>
                <c:pt idx="21">
                  <c:v>9.940687071993376E-2</c:v>
                </c:pt>
                <c:pt idx="22">
                  <c:v>9.7265602482221644E-2</c:v>
                </c:pt>
                <c:pt idx="23">
                  <c:v>4.3220781570013078E-2</c:v>
                </c:pt>
                <c:pt idx="24">
                  <c:v>3.8967847881285322E-2</c:v>
                </c:pt>
                <c:pt idx="25">
                  <c:v>3.7882412369081027E-2</c:v>
                </c:pt>
                <c:pt idx="26">
                  <c:v>3.7645590075509182E-2</c:v>
                </c:pt>
                <c:pt idx="27">
                  <c:v>3.6787109261311235E-2</c:v>
                </c:pt>
                <c:pt idx="28">
                  <c:v>3.3185436879906063E-2</c:v>
                </c:pt>
                <c:pt idx="29">
                  <c:v>3.3185436879906063E-2</c:v>
                </c:pt>
                <c:pt idx="30">
                  <c:v>3.3116363710947609E-2</c:v>
                </c:pt>
                <c:pt idx="31">
                  <c:v>2.2775123558310292E-2</c:v>
                </c:pt>
                <c:pt idx="32">
                  <c:v>2.2775123558310292E-2</c:v>
                </c:pt>
                <c:pt idx="33">
                  <c:v>2.2775123558310292E-2</c:v>
                </c:pt>
                <c:pt idx="34">
                  <c:v>2.2775123558310292E-2</c:v>
                </c:pt>
                <c:pt idx="35">
                  <c:v>2.2775123558310292E-2</c:v>
                </c:pt>
                <c:pt idx="36">
                  <c:v>2.2775123558310292E-2</c:v>
                </c:pt>
                <c:pt idx="37">
                  <c:v>2.1245646245658781E-2</c:v>
                </c:pt>
                <c:pt idx="38">
                  <c:v>1.5966482618119691E-2</c:v>
                </c:pt>
                <c:pt idx="39">
                  <c:v>1.4575151643385093E-2</c:v>
                </c:pt>
                <c:pt idx="40">
                  <c:v>1.4575151643385093E-2</c:v>
                </c:pt>
                <c:pt idx="41">
                  <c:v>1.4575151643385093E-2</c:v>
                </c:pt>
                <c:pt idx="42">
                  <c:v>1.4575151643385093E-2</c:v>
                </c:pt>
                <c:pt idx="43">
                  <c:v>1.3923890336062512E-2</c:v>
                </c:pt>
                <c:pt idx="44">
                  <c:v>1.2739778868203277E-2</c:v>
                </c:pt>
                <c:pt idx="45">
                  <c:v>1.2670705699244823E-2</c:v>
                </c:pt>
                <c:pt idx="46">
                  <c:v>1.1950371222963788E-2</c:v>
                </c:pt>
                <c:pt idx="47">
                  <c:v>1.1713548929391943E-2</c:v>
                </c:pt>
                <c:pt idx="48">
                  <c:v>1.0322217954657341E-2</c:v>
                </c:pt>
                <c:pt idx="49">
                  <c:v>1.0322217954657341E-2</c:v>
                </c:pt>
                <c:pt idx="50">
                  <c:v>1.0045925278823521E-2</c:v>
                </c:pt>
                <c:pt idx="51">
                  <c:v>1.0016322492127038E-2</c:v>
                </c:pt>
                <c:pt idx="52">
                  <c:v>9.809102985251672E-3</c:v>
                </c:pt>
                <c:pt idx="53">
                  <c:v>9.5328103094178517E-3</c:v>
                </c:pt>
                <c:pt idx="54">
                  <c:v>9.4637371404593974E-3</c:v>
                </c:pt>
                <c:pt idx="55">
                  <c:v>8.2796256726001619E-3</c:v>
                </c:pt>
                <c:pt idx="56">
                  <c:v>8.1414793346832499E-3</c:v>
                </c:pt>
                <c:pt idx="57">
                  <c:v>8.111876547986771E-3</c:v>
                </c:pt>
                <c:pt idx="58">
                  <c:v>8.111876547986771E-3</c:v>
                </c:pt>
                <c:pt idx="59">
                  <c:v>8.111876547986771E-3</c:v>
                </c:pt>
                <c:pt idx="60">
                  <c:v>7.9046570411114049E-3</c:v>
                </c:pt>
                <c:pt idx="61">
                  <c:v>7.766510703194493E-3</c:v>
                </c:pt>
                <c:pt idx="62">
                  <c:v>6.4738556841148279E-3</c:v>
                </c:pt>
                <c:pt idx="63">
                  <c:v>6.0002110969711343E-3</c:v>
                </c:pt>
                <c:pt idx="64">
                  <c:v>3.7898696903005645E-3</c:v>
                </c:pt>
                <c:pt idx="65">
                  <c:v>3.6517233523836526E-3</c:v>
                </c:pt>
                <c:pt idx="66">
                  <c:v>1.747277408243382E-3</c:v>
                </c:pt>
                <c:pt idx="67">
                  <c:v>1.747277408243382E-3</c:v>
                </c:pt>
                <c:pt idx="68">
                  <c:v>1.6782042392849278E-3</c:v>
                </c:pt>
                <c:pt idx="69">
                  <c:v>-3.9399082946873359E-4</c:v>
                </c:pt>
                <c:pt idx="70">
                  <c:v>-4.3346121173070545E-4</c:v>
                </c:pt>
                <c:pt idx="71">
                  <c:v>-4.6306399842718782E-4</c:v>
                </c:pt>
                <c:pt idx="72">
                  <c:v>-5.0253438068915968E-4</c:v>
                </c:pt>
                <c:pt idx="73">
                  <c:v>-2.2688339869125218E-3</c:v>
                </c:pt>
                <c:pt idx="74">
                  <c:v>-2.6438026184012753E-3</c:v>
                </c:pt>
                <c:pt idx="75">
                  <c:v>-4.4791753935830916E-3</c:v>
                </c:pt>
                <c:pt idx="76">
                  <c:v>-4.4791753935830916E-3</c:v>
                </c:pt>
                <c:pt idx="77">
                  <c:v>-6.8967363071290311E-3</c:v>
                </c:pt>
                <c:pt idx="78">
                  <c:v>-8.7321090823108405E-3</c:v>
                </c:pt>
                <c:pt idx="79">
                  <c:v>-9.2452240517165094E-3</c:v>
                </c:pt>
                <c:pt idx="80">
                  <c:v>-1.3330408615830874E-2</c:v>
                </c:pt>
                <c:pt idx="81">
                  <c:v>-1.7405725584379736E-2</c:v>
                </c:pt>
                <c:pt idx="82">
                  <c:v>-1.7410659382162484E-2</c:v>
                </c:pt>
                <c:pt idx="83">
                  <c:v>-1.7578408506775875E-2</c:v>
                </c:pt>
                <c:pt idx="84">
                  <c:v>-2.1323161023880703E-2</c:v>
                </c:pt>
                <c:pt idx="85">
                  <c:v>-2.1392234192839157E-2</c:v>
                </c:pt>
                <c:pt idx="86">
                  <c:v>-2.3809795106385097E-2</c:v>
                </c:pt>
                <c:pt idx="87">
                  <c:v>-2.5852387388442276E-2</c:v>
                </c:pt>
                <c:pt idx="88">
                  <c:v>-2.6326031975585973E-2</c:v>
                </c:pt>
                <c:pt idx="89">
                  <c:v>-2.7983788030588902E-2</c:v>
                </c:pt>
                <c:pt idx="90">
                  <c:v>-2.8200875133029761E-2</c:v>
                </c:pt>
                <c:pt idx="91">
                  <c:v>-3.0243467415086933E-2</c:v>
                </c:pt>
                <c:pt idx="92">
                  <c:v>-3.0312540584045394E-2</c:v>
                </c:pt>
                <c:pt idx="93">
                  <c:v>-3.2108442976965232E-2</c:v>
                </c:pt>
                <c:pt idx="94">
                  <c:v>-3.2384735652799049E-2</c:v>
                </c:pt>
                <c:pt idx="95">
                  <c:v>-3.2384735652799049E-2</c:v>
                </c:pt>
                <c:pt idx="96">
                  <c:v>-3.2552484777412447E-2</c:v>
                </c:pt>
                <c:pt idx="97">
                  <c:v>-3.4012888921105502E-2</c:v>
                </c:pt>
                <c:pt idx="98">
                  <c:v>-3.4012888921105502E-2</c:v>
                </c:pt>
                <c:pt idx="99">
                  <c:v>-3.5956805247507745E-2</c:v>
                </c:pt>
                <c:pt idx="100">
                  <c:v>-3.6529125790306372E-2</c:v>
                </c:pt>
                <c:pt idx="101">
                  <c:v>-3.8640791241322012E-2</c:v>
                </c:pt>
                <c:pt idx="102">
                  <c:v>-3.9923578664836187E-2</c:v>
                </c:pt>
                <c:pt idx="103">
                  <c:v>-4.0412024645328115E-2</c:v>
                </c:pt>
                <c:pt idx="104">
                  <c:v>-4.234113957838212E-2</c:v>
                </c:pt>
                <c:pt idx="105">
                  <c:v>-5.2682379731019441E-2</c:v>
                </c:pt>
                <c:pt idx="106">
                  <c:v>-5.2682379731019441E-2</c:v>
                </c:pt>
                <c:pt idx="107">
                  <c:v>-5.3165891913728627E-2</c:v>
                </c:pt>
                <c:pt idx="108">
                  <c:v>-5.4794045182035067E-2</c:v>
                </c:pt>
                <c:pt idx="109">
                  <c:v>-5.4863118350993528E-2</c:v>
                </c:pt>
                <c:pt idx="110">
                  <c:v>-5.5099940644565373E-2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A68-4798-9E83-4A09D53D850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-15352</c:v>
                </c:pt>
                <c:pt idx="1">
                  <c:v>-11598.5</c:v>
                </c:pt>
                <c:pt idx="2">
                  <c:v>-11521</c:v>
                </c:pt>
                <c:pt idx="3">
                  <c:v>-11408</c:v>
                </c:pt>
                <c:pt idx="4">
                  <c:v>-11391</c:v>
                </c:pt>
                <c:pt idx="5">
                  <c:v>-11387</c:v>
                </c:pt>
                <c:pt idx="6">
                  <c:v>-11377</c:v>
                </c:pt>
                <c:pt idx="7">
                  <c:v>-11356</c:v>
                </c:pt>
                <c:pt idx="8">
                  <c:v>-11342</c:v>
                </c:pt>
                <c:pt idx="9">
                  <c:v>-11325</c:v>
                </c:pt>
                <c:pt idx="10">
                  <c:v>-11322</c:v>
                </c:pt>
                <c:pt idx="11">
                  <c:v>-11311</c:v>
                </c:pt>
                <c:pt idx="12">
                  <c:v>-11308</c:v>
                </c:pt>
                <c:pt idx="13">
                  <c:v>-11307</c:v>
                </c:pt>
                <c:pt idx="14">
                  <c:v>-11304</c:v>
                </c:pt>
                <c:pt idx="15">
                  <c:v>-11287.5</c:v>
                </c:pt>
                <c:pt idx="16">
                  <c:v>-9720</c:v>
                </c:pt>
                <c:pt idx="17">
                  <c:v>-8766</c:v>
                </c:pt>
                <c:pt idx="18">
                  <c:v>-8752</c:v>
                </c:pt>
                <c:pt idx="19">
                  <c:v>-6835</c:v>
                </c:pt>
                <c:pt idx="20">
                  <c:v>-6831</c:v>
                </c:pt>
                <c:pt idx="21">
                  <c:v>-6711</c:v>
                </c:pt>
                <c:pt idx="22">
                  <c:v>-6494</c:v>
                </c:pt>
                <c:pt idx="23">
                  <c:v>-1017</c:v>
                </c:pt>
                <c:pt idx="24">
                  <c:v>-586</c:v>
                </c:pt>
                <c:pt idx="25">
                  <c:v>-476</c:v>
                </c:pt>
                <c:pt idx="26">
                  <c:v>-452</c:v>
                </c:pt>
                <c:pt idx="27">
                  <c:v>-365</c:v>
                </c:pt>
                <c:pt idx="28">
                  <c:v>0</c:v>
                </c:pt>
                <c:pt idx="29">
                  <c:v>0</c:v>
                </c:pt>
                <c:pt idx="30">
                  <c:v>7</c:v>
                </c:pt>
                <c:pt idx="31">
                  <c:v>1055</c:v>
                </c:pt>
                <c:pt idx="32">
                  <c:v>1055</c:v>
                </c:pt>
                <c:pt idx="33">
                  <c:v>1055</c:v>
                </c:pt>
                <c:pt idx="34">
                  <c:v>1055</c:v>
                </c:pt>
                <c:pt idx="35">
                  <c:v>1055</c:v>
                </c:pt>
                <c:pt idx="36">
                  <c:v>1055</c:v>
                </c:pt>
                <c:pt idx="37">
                  <c:v>1210</c:v>
                </c:pt>
                <c:pt idx="38">
                  <c:v>1745</c:v>
                </c:pt>
                <c:pt idx="39">
                  <c:v>1886</c:v>
                </c:pt>
                <c:pt idx="40">
                  <c:v>1886</c:v>
                </c:pt>
                <c:pt idx="41">
                  <c:v>1886</c:v>
                </c:pt>
                <c:pt idx="42">
                  <c:v>1886</c:v>
                </c:pt>
                <c:pt idx="43">
                  <c:v>1952</c:v>
                </c:pt>
                <c:pt idx="44">
                  <c:v>2072</c:v>
                </c:pt>
                <c:pt idx="45">
                  <c:v>2079</c:v>
                </c:pt>
                <c:pt idx="46">
                  <c:v>2152</c:v>
                </c:pt>
                <c:pt idx="47">
                  <c:v>2176</c:v>
                </c:pt>
                <c:pt idx="48">
                  <c:v>2317</c:v>
                </c:pt>
                <c:pt idx="49">
                  <c:v>2317</c:v>
                </c:pt>
                <c:pt idx="50">
                  <c:v>2345</c:v>
                </c:pt>
                <c:pt idx="51">
                  <c:v>2348</c:v>
                </c:pt>
                <c:pt idx="52">
                  <c:v>2369</c:v>
                </c:pt>
                <c:pt idx="53">
                  <c:v>2397</c:v>
                </c:pt>
                <c:pt idx="54">
                  <c:v>2404</c:v>
                </c:pt>
                <c:pt idx="55">
                  <c:v>2524</c:v>
                </c:pt>
                <c:pt idx="56">
                  <c:v>2538</c:v>
                </c:pt>
                <c:pt idx="57">
                  <c:v>2541</c:v>
                </c:pt>
                <c:pt idx="58">
                  <c:v>2541</c:v>
                </c:pt>
                <c:pt idx="59">
                  <c:v>2541</c:v>
                </c:pt>
                <c:pt idx="60">
                  <c:v>2562</c:v>
                </c:pt>
                <c:pt idx="61">
                  <c:v>2576</c:v>
                </c:pt>
                <c:pt idx="62">
                  <c:v>2707</c:v>
                </c:pt>
                <c:pt idx="63">
                  <c:v>2755</c:v>
                </c:pt>
                <c:pt idx="64">
                  <c:v>2979</c:v>
                </c:pt>
                <c:pt idx="65">
                  <c:v>2993</c:v>
                </c:pt>
                <c:pt idx="66">
                  <c:v>3186</c:v>
                </c:pt>
                <c:pt idx="67">
                  <c:v>3186</c:v>
                </c:pt>
                <c:pt idx="68">
                  <c:v>3193</c:v>
                </c:pt>
                <c:pt idx="69">
                  <c:v>3403</c:v>
                </c:pt>
                <c:pt idx="70">
                  <c:v>3407</c:v>
                </c:pt>
                <c:pt idx="71">
                  <c:v>3410</c:v>
                </c:pt>
                <c:pt idx="72">
                  <c:v>3414</c:v>
                </c:pt>
                <c:pt idx="73">
                  <c:v>3593</c:v>
                </c:pt>
                <c:pt idx="74">
                  <c:v>3631</c:v>
                </c:pt>
                <c:pt idx="75">
                  <c:v>3817</c:v>
                </c:pt>
                <c:pt idx="76">
                  <c:v>3817</c:v>
                </c:pt>
                <c:pt idx="77">
                  <c:v>4062</c:v>
                </c:pt>
                <c:pt idx="78">
                  <c:v>4248</c:v>
                </c:pt>
                <c:pt idx="79">
                  <c:v>4300</c:v>
                </c:pt>
                <c:pt idx="80">
                  <c:v>4714</c:v>
                </c:pt>
                <c:pt idx="81">
                  <c:v>5127</c:v>
                </c:pt>
                <c:pt idx="82">
                  <c:v>5127.5</c:v>
                </c:pt>
                <c:pt idx="83">
                  <c:v>5144.5</c:v>
                </c:pt>
                <c:pt idx="84">
                  <c:v>5524</c:v>
                </c:pt>
                <c:pt idx="85">
                  <c:v>5531</c:v>
                </c:pt>
                <c:pt idx="86">
                  <c:v>5776</c:v>
                </c:pt>
                <c:pt idx="87">
                  <c:v>5983</c:v>
                </c:pt>
                <c:pt idx="88">
                  <c:v>6031</c:v>
                </c:pt>
                <c:pt idx="89">
                  <c:v>6199</c:v>
                </c:pt>
                <c:pt idx="90">
                  <c:v>6221</c:v>
                </c:pt>
                <c:pt idx="91">
                  <c:v>6428</c:v>
                </c:pt>
                <c:pt idx="92">
                  <c:v>6435</c:v>
                </c:pt>
                <c:pt idx="93">
                  <c:v>6617</c:v>
                </c:pt>
                <c:pt idx="94">
                  <c:v>6645</c:v>
                </c:pt>
                <c:pt idx="95">
                  <c:v>6645</c:v>
                </c:pt>
                <c:pt idx="96">
                  <c:v>6662</c:v>
                </c:pt>
                <c:pt idx="97">
                  <c:v>6810</c:v>
                </c:pt>
                <c:pt idx="98">
                  <c:v>6810</c:v>
                </c:pt>
                <c:pt idx="99">
                  <c:v>7007</c:v>
                </c:pt>
                <c:pt idx="100">
                  <c:v>7065</c:v>
                </c:pt>
                <c:pt idx="101">
                  <c:v>7279</c:v>
                </c:pt>
                <c:pt idx="102">
                  <c:v>7409</c:v>
                </c:pt>
                <c:pt idx="103">
                  <c:v>7458.5</c:v>
                </c:pt>
                <c:pt idx="104">
                  <c:v>7654</c:v>
                </c:pt>
                <c:pt idx="105">
                  <c:v>8702</c:v>
                </c:pt>
                <c:pt idx="106">
                  <c:v>8702</c:v>
                </c:pt>
                <c:pt idx="107">
                  <c:v>8751</c:v>
                </c:pt>
                <c:pt idx="108">
                  <c:v>8916</c:v>
                </c:pt>
                <c:pt idx="109">
                  <c:v>8923</c:v>
                </c:pt>
                <c:pt idx="110">
                  <c:v>8947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1">
                  <c:v>-0.42645365000134916</c:v>
                </c:pt>
                <c:pt idx="15">
                  <c:v>-0.38928375000250526</c:v>
                </c:pt>
                <c:pt idx="16">
                  <c:v>0.3914519999998447</c:v>
                </c:pt>
                <c:pt idx="103">
                  <c:v>-8.772349996434059E-3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A68-4798-9E83-4A09D53D8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442952"/>
        <c:axId val="1"/>
      </c:scatterChart>
      <c:valAx>
        <c:axId val="766442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05565529622977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85996409335727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442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310592459605028"/>
          <c:y val="0.92024539877300615"/>
          <c:w val="0.86355475763016154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15</xdr:col>
      <xdr:colOff>285750</xdr:colOff>
      <xdr:row>18</xdr:row>
      <xdr:rowOff>19050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C38E9BEB-FEE0-4EDD-318C-FC1A478D88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23</xdr:col>
      <xdr:colOff>533400</xdr:colOff>
      <xdr:row>18</xdr:row>
      <xdr:rowOff>28575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6F3B6B18-AB63-53B9-25EB-0CE6D68A3E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03" TargetMode="External"/><Relationship Id="rId13" Type="http://schemas.openxmlformats.org/officeDocument/2006/relationships/hyperlink" Target="http://www.bav-astro.de/sfs/BAVM_link.php?BAVMnr=215" TargetMode="External"/><Relationship Id="rId18" Type="http://schemas.openxmlformats.org/officeDocument/2006/relationships/hyperlink" Target="http://www.bav-astro.de/sfs/BAVM_link.php?BAVMnr=231" TargetMode="External"/><Relationship Id="rId3" Type="http://schemas.openxmlformats.org/officeDocument/2006/relationships/hyperlink" Target="http://www.bav-astro.de/sfs/BAVM_link.php?BAVMnr=173" TargetMode="External"/><Relationship Id="rId21" Type="http://schemas.openxmlformats.org/officeDocument/2006/relationships/hyperlink" Target="http://www.bav-astro.de/sfs/BAVM_link.php?BAVMnr=239" TargetMode="External"/><Relationship Id="rId7" Type="http://schemas.openxmlformats.org/officeDocument/2006/relationships/hyperlink" Target="http://www.bav-astro.de/sfs/BAVM_link.php?BAVMnr=193" TargetMode="External"/><Relationship Id="rId12" Type="http://schemas.openxmlformats.org/officeDocument/2006/relationships/hyperlink" Target="http://www.bav-astro.de/sfs/BAVM_link.php?BAVMnr=215" TargetMode="External"/><Relationship Id="rId17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bav-astro.de/sfs/BAVM_link.php?BAVMnr=152" TargetMode="External"/><Relationship Id="rId16" Type="http://schemas.openxmlformats.org/officeDocument/2006/relationships/hyperlink" Target="http://www.bav-astro.de/sfs/BAVM_link.php?BAVMnr=225" TargetMode="External"/><Relationship Id="rId20" Type="http://schemas.openxmlformats.org/officeDocument/2006/relationships/hyperlink" Target="http://www.bav-astro.de/sfs/BAVM_link.php?BAVMnr=234" TargetMode="External"/><Relationship Id="rId1" Type="http://schemas.openxmlformats.org/officeDocument/2006/relationships/hyperlink" Target="http://var.astro.cz/oejv/issues/oejv0074.pdf" TargetMode="External"/><Relationship Id="rId6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www.bav-astro.de/sfs/BAVM_link.php?BAVMnr=212" TargetMode="External"/><Relationship Id="rId5" Type="http://schemas.openxmlformats.org/officeDocument/2006/relationships/hyperlink" Target="http://www.bav-astro.de/sfs/BAVM_link.php?BAVMnr=173" TargetMode="External"/><Relationship Id="rId15" Type="http://schemas.openxmlformats.org/officeDocument/2006/relationships/hyperlink" Target="http://www.bav-astro.de/sfs/BAVM_link.php?BAVMnr=228" TargetMode="External"/><Relationship Id="rId10" Type="http://schemas.openxmlformats.org/officeDocument/2006/relationships/hyperlink" Target="http://www.konkoly.hu/cgi-bin/IBVS?5929" TargetMode="External"/><Relationship Id="rId19" Type="http://schemas.openxmlformats.org/officeDocument/2006/relationships/hyperlink" Target="http://www.bav-astro.de/sfs/BAVM_link.php?BAVMnr=231" TargetMode="External"/><Relationship Id="rId4" Type="http://schemas.openxmlformats.org/officeDocument/2006/relationships/hyperlink" Target="http://www.bav-astro.de/sfs/BAVM_link.php?BAVMnr=173" TargetMode="External"/><Relationship Id="rId9" Type="http://schemas.openxmlformats.org/officeDocument/2006/relationships/hyperlink" Target="http://www.bav-astro.de/sfs/BAVM_link.php?BAVMnr=203" TargetMode="External"/><Relationship Id="rId14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70"/>
  <sheetViews>
    <sheetView tabSelected="1" workbookViewId="0">
      <pane xSplit="14" ySplit="22" topLeftCell="O119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56</v>
      </c>
    </row>
    <row r="2" spans="1:6" x14ac:dyDescent="0.2">
      <c r="A2" t="s">
        <v>26</v>
      </c>
      <c r="B2" s="8" t="s">
        <v>57</v>
      </c>
    </row>
    <row r="4" spans="1:6" ht="14.25" thickTop="1" thickBot="1" x14ac:dyDescent="0.25">
      <c r="A4" s="5" t="s">
        <v>2</v>
      </c>
      <c r="C4" s="2">
        <v>44487.377</v>
      </c>
      <c r="D4" s="3">
        <v>1.7100090999999999</v>
      </c>
    </row>
    <row r="5" spans="1:6" ht="13.5" thickTop="1" x14ac:dyDescent="0.2">
      <c r="A5" s="11" t="s">
        <v>62</v>
      </c>
      <c r="B5" s="12"/>
      <c r="C5" s="13">
        <v>-9.5</v>
      </c>
      <c r="D5" s="12" t="s">
        <v>63</v>
      </c>
    </row>
    <row r="6" spans="1:6" x14ac:dyDescent="0.2">
      <c r="A6" s="5" t="s">
        <v>3</v>
      </c>
    </row>
    <row r="7" spans="1:6" x14ac:dyDescent="0.2">
      <c r="A7" t="s">
        <v>4</v>
      </c>
      <c r="C7">
        <f>+C4</f>
        <v>44487.377</v>
      </c>
    </row>
    <row r="8" spans="1:6" x14ac:dyDescent="0.2">
      <c r="A8" t="s">
        <v>5</v>
      </c>
      <c r="C8">
        <f>+D4</f>
        <v>1.7100090999999999</v>
      </c>
    </row>
    <row r="9" spans="1:6" x14ac:dyDescent="0.2">
      <c r="A9" s="27" t="s">
        <v>67</v>
      </c>
      <c r="B9" s="28">
        <v>80</v>
      </c>
      <c r="C9" s="16" t="str">
        <f>"F"&amp;B9</f>
        <v>F80</v>
      </c>
      <c r="D9" s="17" t="str">
        <f>"G"&amp;B9</f>
        <v>G80</v>
      </c>
    </row>
    <row r="10" spans="1:6" ht="13.5" thickBot="1" x14ac:dyDescent="0.25">
      <c r="A10" s="12"/>
      <c r="B10" s="12"/>
      <c r="C10" s="4" t="s">
        <v>22</v>
      </c>
      <c r="D10" s="4" t="s">
        <v>23</v>
      </c>
      <c r="E10" s="12"/>
    </row>
    <row r="11" spans="1:6" x14ac:dyDescent="0.2">
      <c r="A11" s="12" t="s">
        <v>18</v>
      </c>
      <c r="B11" s="12"/>
      <c r="C11" s="14">
        <f ca="1">INTERCEPT(INDIRECT($D$9):G991,INDIRECT($C$9):F991)</f>
        <v>3.3185436879906063E-2</v>
      </c>
      <c r="D11" s="15"/>
      <c r="E11" s="12"/>
    </row>
    <row r="12" spans="1:6" x14ac:dyDescent="0.2">
      <c r="A12" s="12" t="s">
        <v>19</v>
      </c>
      <c r="B12" s="12"/>
      <c r="C12" s="14">
        <f ca="1">SLOPE(INDIRECT($D$9):G991,INDIRECT($C$9):F991)</f>
        <v>-9.8675955654936221E-6</v>
      </c>
      <c r="D12" s="15"/>
      <c r="E12" s="12"/>
    </row>
    <row r="13" spans="1:6" x14ac:dyDescent="0.2">
      <c r="A13" s="12" t="s">
        <v>21</v>
      </c>
      <c r="B13" s="12"/>
      <c r="C13" s="15" t="s">
        <v>16</v>
      </c>
    </row>
    <row r="14" spans="1:6" x14ac:dyDescent="0.2">
      <c r="A14" s="12"/>
      <c r="B14" s="12"/>
      <c r="C14" s="12"/>
    </row>
    <row r="15" spans="1:6" x14ac:dyDescent="0.2">
      <c r="A15" s="18" t="s">
        <v>20</v>
      </c>
      <c r="B15" s="12"/>
      <c r="C15" s="19">
        <f ca="1">(C7+C11)+(C8+C12)*INT(MAX(F21:F3532))</f>
        <v>59786.773317759355</v>
      </c>
      <c r="E15" s="20" t="s">
        <v>68</v>
      </c>
      <c r="F15" s="13">
        <v>1</v>
      </c>
    </row>
    <row r="16" spans="1:6" x14ac:dyDescent="0.2">
      <c r="A16" s="22" t="s">
        <v>6</v>
      </c>
      <c r="B16" s="12"/>
      <c r="C16" s="23">
        <f ca="1">+C8+C12</f>
        <v>1.7099992324044344</v>
      </c>
      <c r="E16" s="20" t="s">
        <v>64</v>
      </c>
      <c r="F16" s="21">
        <f ca="1">NOW()+15018.5+$C$5/24</f>
        <v>59956.826872106481</v>
      </c>
    </row>
    <row r="17" spans="1:21" ht="13.5" thickBot="1" x14ac:dyDescent="0.25">
      <c r="A17" s="20" t="s">
        <v>59</v>
      </c>
      <c r="B17" s="12"/>
      <c r="C17" s="12">
        <f>COUNT(C21:C2190)</f>
        <v>111</v>
      </c>
      <c r="E17" s="20" t="s">
        <v>69</v>
      </c>
      <c r="F17" s="21">
        <f ca="1">ROUND(2*(F16-$C$7)/$C$8,0)/2+F15</f>
        <v>9047.5</v>
      </c>
    </row>
    <row r="18" spans="1:21" ht="14.25" thickTop="1" thickBot="1" x14ac:dyDescent="0.25">
      <c r="A18" s="22" t="s">
        <v>7</v>
      </c>
      <c r="B18" s="12"/>
      <c r="C18" s="25">
        <f ca="1">+C15</f>
        <v>59786.773317759355</v>
      </c>
      <c r="D18" s="26">
        <f ca="1">+C16</f>
        <v>1.7099992324044344</v>
      </c>
      <c r="E18" s="20" t="s">
        <v>65</v>
      </c>
      <c r="F18" s="17">
        <f ca="1">ROUND(2*(F16-$C$15)/$C$16,0)/2+F15</f>
        <v>100.5</v>
      </c>
    </row>
    <row r="19" spans="1:21" ht="13.5" thickTop="1" x14ac:dyDescent="0.2">
      <c r="E19" s="20" t="s">
        <v>66</v>
      </c>
      <c r="F19" s="24">
        <f ca="1">+$C$15+$C$16*F18-15018.5-$C$5/24</f>
        <v>44940.524073949338</v>
      </c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15</v>
      </c>
      <c r="E20" s="4" t="s">
        <v>11</v>
      </c>
      <c r="F20" s="4" t="s">
        <v>12</v>
      </c>
      <c r="G20" s="4" t="s">
        <v>13</v>
      </c>
      <c r="H20" s="7" t="s">
        <v>86</v>
      </c>
      <c r="I20" s="7" t="s">
        <v>72</v>
      </c>
      <c r="J20" s="7" t="s">
        <v>83</v>
      </c>
      <c r="K20" s="7" t="s">
        <v>81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66" t="s">
        <v>450</v>
      </c>
    </row>
    <row r="21" spans="1:21" s="29" customFormat="1" ht="12.75" customHeight="1" x14ac:dyDescent="0.2">
      <c r="A21" s="62" t="s">
        <v>126</v>
      </c>
      <c r="B21" s="63" t="s">
        <v>449</v>
      </c>
      <c r="C21" s="62">
        <v>18235.28</v>
      </c>
      <c r="D21" s="62" t="s">
        <v>72</v>
      </c>
      <c r="E21" s="33">
        <f t="shared" ref="E21:E52" si="0">+(C21-C$7)/C$8</f>
        <v>-15352.021810878085</v>
      </c>
      <c r="F21" s="29">
        <f t="shared" ref="F21:F52" si="1">ROUND(2*E21,0)/2</f>
        <v>-15352</v>
      </c>
      <c r="G21" s="29">
        <f>+C21-(C$7+F21*C$8)</f>
        <v>-3.7296800001058728E-2</v>
      </c>
      <c r="I21" s="29">
        <f>+G21</f>
        <v>-3.7296800001058728E-2</v>
      </c>
      <c r="O21" s="29">
        <f t="shared" ref="O21:O52" ca="1" si="2">+C$11+C$12*F21</f>
        <v>0.18467276400136418</v>
      </c>
      <c r="Q21" s="31">
        <f t="shared" ref="Q21:Q52" si="3">+C21-15018.5</f>
        <v>3216.7799999999988</v>
      </c>
    </row>
    <row r="22" spans="1:21" s="29" customFormat="1" ht="12.75" customHeight="1" x14ac:dyDescent="0.2">
      <c r="A22" s="62" t="s">
        <v>131</v>
      </c>
      <c r="B22" s="63" t="s">
        <v>61</v>
      </c>
      <c r="C22" s="62">
        <v>24653.41</v>
      </c>
      <c r="D22" s="62" t="s">
        <v>72</v>
      </c>
      <c r="E22" s="33">
        <f t="shared" si="0"/>
        <v>-11598.74938677227</v>
      </c>
      <c r="F22" s="29">
        <f t="shared" si="1"/>
        <v>-11598.5</v>
      </c>
      <c r="O22" s="29">
        <f t="shared" ca="1" si="2"/>
        <v>0.14763474404628385</v>
      </c>
      <c r="Q22" s="31">
        <f t="shared" si="3"/>
        <v>9634.91</v>
      </c>
      <c r="U22" s="29">
        <f>+C22-(C$7+F22*C$8)</f>
        <v>-0.42645365000134916</v>
      </c>
    </row>
    <row r="23" spans="1:21" s="29" customFormat="1" ht="12.75" customHeight="1" x14ac:dyDescent="0.2">
      <c r="A23" s="62" t="s">
        <v>136</v>
      </c>
      <c r="B23" s="63" t="s">
        <v>61</v>
      </c>
      <c r="C23" s="62">
        <v>24786.34</v>
      </c>
      <c r="D23" s="62" t="s">
        <v>72</v>
      </c>
      <c r="E23" s="33">
        <f t="shared" si="0"/>
        <v>-11521.012958352094</v>
      </c>
      <c r="F23" s="29">
        <f t="shared" si="1"/>
        <v>-11521</v>
      </c>
      <c r="G23" s="29">
        <f t="shared" ref="G23:G35" si="4">+C23-(C$7+F23*C$8)</f>
        <v>-2.2158899999340065E-2</v>
      </c>
      <c r="I23" s="29">
        <f t="shared" ref="I23:I35" si="5">+G23</f>
        <v>-2.2158899999340065E-2</v>
      </c>
      <c r="O23" s="29">
        <f t="shared" ca="1" si="2"/>
        <v>0.14687000538995809</v>
      </c>
      <c r="Q23" s="31">
        <f t="shared" si="3"/>
        <v>9767.84</v>
      </c>
    </row>
    <row r="24" spans="1:21" s="29" customFormat="1" ht="12.75" customHeight="1" x14ac:dyDescent="0.2">
      <c r="A24" s="62" t="s">
        <v>136</v>
      </c>
      <c r="B24" s="63" t="s">
        <v>61</v>
      </c>
      <c r="C24" s="62">
        <v>24979.58</v>
      </c>
      <c r="D24" s="62" t="s">
        <v>72</v>
      </c>
      <c r="E24" s="33">
        <f t="shared" si="0"/>
        <v>-11408.007711771827</v>
      </c>
      <c r="F24" s="29">
        <f t="shared" si="1"/>
        <v>-11408</v>
      </c>
      <c r="G24" s="29">
        <f t="shared" si="4"/>
        <v>-1.3187199998355936E-2</v>
      </c>
      <c r="I24" s="29">
        <f t="shared" si="5"/>
        <v>-1.3187199998355936E-2</v>
      </c>
      <c r="O24" s="29">
        <f t="shared" ca="1" si="2"/>
        <v>0.14575496709105729</v>
      </c>
      <c r="Q24" s="31">
        <f t="shared" si="3"/>
        <v>9961.0800000000017</v>
      </c>
    </row>
    <row r="25" spans="1:21" s="29" customFormat="1" ht="12.75" customHeight="1" x14ac:dyDescent="0.2">
      <c r="A25" s="62" t="s">
        <v>136</v>
      </c>
      <c r="B25" s="63" t="s">
        <v>61</v>
      </c>
      <c r="C25" s="62">
        <v>25008.61</v>
      </c>
      <c r="D25" s="62" t="s">
        <v>72</v>
      </c>
      <c r="E25" s="33">
        <f t="shared" si="0"/>
        <v>-11391.031193927565</v>
      </c>
      <c r="F25" s="29">
        <f t="shared" si="1"/>
        <v>-11391</v>
      </c>
      <c r="G25" s="29">
        <f t="shared" si="4"/>
        <v>-5.3341900002124021E-2</v>
      </c>
      <c r="I25" s="29">
        <f t="shared" si="5"/>
        <v>-5.3341900002124021E-2</v>
      </c>
      <c r="O25" s="29">
        <f t="shared" ca="1" si="2"/>
        <v>0.14558721796644392</v>
      </c>
      <c r="Q25" s="31">
        <f t="shared" si="3"/>
        <v>9990.11</v>
      </c>
    </row>
    <row r="26" spans="1:21" s="29" customFormat="1" ht="12.75" customHeight="1" x14ac:dyDescent="0.2">
      <c r="A26" s="62" t="s">
        <v>136</v>
      </c>
      <c r="B26" s="63" t="s">
        <v>61</v>
      </c>
      <c r="C26" s="62">
        <v>25015.5</v>
      </c>
      <c r="D26" s="62" t="s">
        <v>72</v>
      </c>
      <c r="E26" s="33">
        <f t="shared" si="0"/>
        <v>-11387.001975603522</v>
      </c>
      <c r="F26" s="29">
        <f t="shared" si="1"/>
        <v>-11387</v>
      </c>
      <c r="G26" s="29">
        <f t="shared" si="4"/>
        <v>-3.3782999998948071E-3</v>
      </c>
      <c r="I26" s="29">
        <f t="shared" si="5"/>
        <v>-3.3782999998948071E-3</v>
      </c>
      <c r="O26" s="29">
        <f t="shared" ca="1" si="2"/>
        <v>0.14554774758418193</v>
      </c>
      <c r="Q26" s="31">
        <f t="shared" si="3"/>
        <v>9997</v>
      </c>
    </row>
    <row r="27" spans="1:21" s="29" customFormat="1" ht="12.75" customHeight="1" x14ac:dyDescent="0.2">
      <c r="A27" s="62" t="s">
        <v>136</v>
      </c>
      <c r="B27" s="63" t="s">
        <v>61</v>
      </c>
      <c r="C27" s="62">
        <v>25032.560000000001</v>
      </c>
      <c r="D27" s="62" t="s">
        <v>72</v>
      </c>
      <c r="E27" s="33">
        <f t="shared" si="0"/>
        <v>-11377.025420507996</v>
      </c>
      <c r="F27" s="29">
        <f t="shared" si="1"/>
        <v>-11377</v>
      </c>
      <c r="G27" s="29">
        <f t="shared" si="4"/>
        <v>-4.3469299998832867E-2</v>
      </c>
      <c r="I27" s="29">
        <f t="shared" si="5"/>
        <v>-4.3469299998832867E-2</v>
      </c>
      <c r="O27" s="29">
        <f t="shared" ca="1" si="2"/>
        <v>0.14544907162852699</v>
      </c>
      <c r="Q27" s="31">
        <f t="shared" si="3"/>
        <v>10014.060000000001</v>
      </c>
    </row>
    <row r="28" spans="1:21" s="29" customFormat="1" ht="12.75" customHeight="1" x14ac:dyDescent="0.2">
      <c r="A28" s="62" t="s">
        <v>136</v>
      </c>
      <c r="B28" s="63" t="s">
        <v>61</v>
      </c>
      <c r="C28" s="62">
        <v>25068.48</v>
      </c>
      <c r="D28" s="62" t="s">
        <v>72</v>
      </c>
      <c r="E28" s="33">
        <f t="shared" si="0"/>
        <v>-11356.019684339692</v>
      </c>
      <c r="F28" s="29">
        <f t="shared" si="1"/>
        <v>-11356</v>
      </c>
      <c r="G28" s="29">
        <f t="shared" si="4"/>
        <v>-3.3660400000371737E-2</v>
      </c>
      <c r="I28" s="29">
        <f t="shared" si="5"/>
        <v>-3.3660400000371737E-2</v>
      </c>
      <c r="O28" s="29">
        <f t="shared" ca="1" si="2"/>
        <v>0.14524185212165164</v>
      </c>
      <c r="Q28" s="31">
        <f t="shared" si="3"/>
        <v>10049.98</v>
      </c>
    </row>
    <row r="29" spans="1:21" s="29" customFormat="1" ht="12.75" customHeight="1" x14ac:dyDescent="0.2">
      <c r="A29" s="62" t="s">
        <v>136</v>
      </c>
      <c r="B29" s="63" t="s">
        <v>61</v>
      </c>
      <c r="C29" s="62">
        <v>25092.41</v>
      </c>
      <c r="D29" s="62" t="s">
        <v>72</v>
      </c>
      <c r="E29" s="33">
        <f t="shared" si="0"/>
        <v>-11342.025606764315</v>
      </c>
      <c r="F29" s="29">
        <f t="shared" si="1"/>
        <v>-11342</v>
      </c>
      <c r="G29" s="29">
        <f t="shared" si="4"/>
        <v>-4.3787800001155119E-2</v>
      </c>
      <c r="I29" s="29">
        <f t="shared" si="5"/>
        <v>-4.3787800001155119E-2</v>
      </c>
      <c r="O29" s="29">
        <f t="shared" ca="1" si="2"/>
        <v>0.14510370578373472</v>
      </c>
      <c r="Q29" s="31">
        <f t="shared" si="3"/>
        <v>10073.91</v>
      </c>
    </row>
    <row r="30" spans="1:21" s="29" customFormat="1" ht="12.75" customHeight="1" x14ac:dyDescent="0.2">
      <c r="A30" s="62" t="s">
        <v>136</v>
      </c>
      <c r="B30" s="63" t="s">
        <v>61</v>
      </c>
      <c r="C30" s="62">
        <v>25121.5</v>
      </c>
      <c r="D30" s="62" t="s">
        <v>72</v>
      </c>
      <c r="E30" s="33">
        <f t="shared" si="0"/>
        <v>-11325.014001387479</v>
      </c>
      <c r="F30" s="29">
        <f t="shared" si="1"/>
        <v>-11325</v>
      </c>
      <c r="G30" s="29">
        <f t="shared" si="4"/>
        <v>-2.3942499999975553E-2</v>
      </c>
      <c r="I30" s="29">
        <f t="shared" si="5"/>
        <v>-2.3942499999975553E-2</v>
      </c>
      <c r="O30" s="29">
        <f t="shared" ca="1" si="2"/>
        <v>0.14493595665912135</v>
      </c>
      <c r="Q30" s="31">
        <f t="shared" si="3"/>
        <v>10103</v>
      </c>
    </row>
    <row r="31" spans="1:21" s="29" customFormat="1" ht="12.75" customHeight="1" x14ac:dyDescent="0.2">
      <c r="A31" s="62" t="s">
        <v>136</v>
      </c>
      <c r="B31" s="63" t="s">
        <v>61</v>
      </c>
      <c r="C31" s="62">
        <v>25126.62</v>
      </c>
      <c r="D31" s="62" t="s">
        <v>72</v>
      </c>
      <c r="E31" s="33">
        <f t="shared" si="0"/>
        <v>-11322.019865274402</v>
      </c>
      <c r="F31" s="29">
        <f t="shared" si="1"/>
        <v>-11322</v>
      </c>
      <c r="G31" s="29">
        <f t="shared" si="4"/>
        <v>-3.3969800002523698E-2</v>
      </c>
      <c r="I31" s="29">
        <f t="shared" si="5"/>
        <v>-3.3969800002523698E-2</v>
      </c>
      <c r="O31" s="29">
        <f t="shared" ca="1" si="2"/>
        <v>0.14490635387242484</v>
      </c>
      <c r="Q31" s="31">
        <f t="shared" si="3"/>
        <v>10108.119999999999</v>
      </c>
    </row>
    <row r="32" spans="1:21" s="29" customFormat="1" ht="12.75" customHeight="1" x14ac:dyDescent="0.2">
      <c r="A32" s="62" t="s">
        <v>136</v>
      </c>
      <c r="B32" s="63" t="s">
        <v>61</v>
      </c>
      <c r="C32" s="62">
        <v>25145.43</v>
      </c>
      <c r="D32" s="62" t="s">
        <v>72</v>
      </c>
      <c r="E32" s="33">
        <f t="shared" si="0"/>
        <v>-11311.019923812102</v>
      </c>
      <c r="F32" s="29">
        <f t="shared" si="1"/>
        <v>-11311</v>
      </c>
      <c r="G32" s="29">
        <f t="shared" si="4"/>
        <v>-3.4069900000758935E-2</v>
      </c>
      <c r="I32" s="29">
        <f t="shared" si="5"/>
        <v>-3.4069900000758935E-2</v>
      </c>
      <c r="O32" s="29">
        <f t="shared" ca="1" si="2"/>
        <v>0.14479781032120442</v>
      </c>
      <c r="Q32" s="31">
        <f t="shared" si="3"/>
        <v>10126.93</v>
      </c>
    </row>
    <row r="33" spans="1:31" s="29" customFormat="1" ht="12.75" customHeight="1" x14ac:dyDescent="0.2">
      <c r="A33" s="62" t="s">
        <v>136</v>
      </c>
      <c r="B33" s="63" t="s">
        <v>61</v>
      </c>
      <c r="C33" s="62">
        <v>25150.58</v>
      </c>
      <c r="D33" s="62" t="s">
        <v>72</v>
      </c>
      <c r="E33" s="33">
        <f t="shared" si="0"/>
        <v>-11308.008243932736</v>
      </c>
      <c r="F33" s="29">
        <f t="shared" si="1"/>
        <v>-11308</v>
      </c>
      <c r="G33" s="29">
        <f t="shared" si="4"/>
        <v>-1.4097200000833254E-2</v>
      </c>
      <c r="I33" s="29">
        <f t="shared" si="5"/>
        <v>-1.4097200000833254E-2</v>
      </c>
      <c r="O33" s="29">
        <f t="shared" ca="1" si="2"/>
        <v>0.14476820753450795</v>
      </c>
      <c r="Q33" s="31">
        <f t="shared" si="3"/>
        <v>10132.080000000002</v>
      </c>
    </row>
    <row r="34" spans="1:31" s="29" customFormat="1" ht="12.75" customHeight="1" x14ac:dyDescent="0.2">
      <c r="A34" s="62" t="s">
        <v>136</v>
      </c>
      <c r="B34" s="63" t="s">
        <v>61</v>
      </c>
      <c r="C34" s="62">
        <v>25152.25</v>
      </c>
      <c r="D34" s="62" t="s">
        <v>72</v>
      </c>
      <c r="E34" s="33">
        <f t="shared" si="0"/>
        <v>-11307.031640942731</v>
      </c>
      <c r="F34" s="29">
        <f t="shared" si="1"/>
        <v>-11307</v>
      </c>
      <c r="G34" s="29">
        <f t="shared" si="4"/>
        <v>-5.4106300001876662E-2</v>
      </c>
      <c r="I34" s="29">
        <f t="shared" si="5"/>
        <v>-5.4106300001876662E-2</v>
      </c>
      <c r="O34" s="29">
        <f t="shared" ca="1" si="2"/>
        <v>0.14475833993894244</v>
      </c>
      <c r="Q34" s="31">
        <f t="shared" si="3"/>
        <v>10133.75</v>
      </c>
    </row>
    <row r="35" spans="1:31" s="29" customFormat="1" ht="12.75" customHeight="1" x14ac:dyDescent="0.2">
      <c r="A35" s="62" t="s">
        <v>136</v>
      </c>
      <c r="B35" s="63" t="s">
        <v>61</v>
      </c>
      <c r="C35" s="62">
        <v>25157.4</v>
      </c>
      <c r="D35" s="62" t="s">
        <v>72</v>
      </c>
      <c r="E35" s="33">
        <f t="shared" si="0"/>
        <v>-11304.019961063364</v>
      </c>
      <c r="F35" s="29">
        <f t="shared" si="1"/>
        <v>-11304</v>
      </c>
      <c r="G35" s="29">
        <f t="shared" si="4"/>
        <v>-3.4133599998313002E-2</v>
      </c>
      <c r="I35" s="29">
        <f t="shared" si="5"/>
        <v>-3.4133599998313002E-2</v>
      </c>
      <c r="O35" s="29">
        <f t="shared" ca="1" si="2"/>
        <v>0.14472873715224596</v>
      </c>
      <c r="Q35" s="31">
        <f t="shared" si="3"/>
        <v>10138.900000000001</v>
      </c>
    </row>
    <row r="36" spans="1:31" s="29" customFormat="1" ht="12.75" customHeight="1" x14ac:dyDescent="0.2">
      <c r="A36" s="62" t="s">
        <v>131</v>
      </c>
      <c r="B36" s="63" t="s">
        <v>61</v>
      </c>
      <c r="C36" s="62">
        <v>25185.26</v>
      </c>
      <c r="D36" s="62" t="s">
        <v>72</v>
      </c>
      <c r="E36" s="33">
        <f t="shared" si="0"/>
        <v>-11287.72765010432</v>
      </c>
      <c r="F36" s="29">
        <f t="shared" si="1"/>
        <v>-11287.5</v>
      </c>
      <c r="O36" s="29">
        <f t="shared" ca="1" si="2"/>
        <v>0.14456592182541533</v>
      </c>
      <c r="Q36" s="31">
        <f t="shared" si="3"/>
        <v>10166.759999999998</v>
      </c>
      <c r="U36" s="29">
        <f>+C36-(C$7+F36*C$8)</f>
        <v>-0.38928375000250526</v>
      </c>
    </row>
    <row r="37" spans="1:31" s="29" customFormat="1" ht="12.75" customHeight="1" x14ac:dyDescent="0.2">
      <c r="A37" s="62" t="s">
        <v>131</v>
      </c>
      <c r="B37" s="63" t="s">
        <v>61</v>
      </c>
      <c r="C37" s="62">
        <v>27866.48</v>
      </c>
      <c r="D37" s="62" t="s">
        <v>72</v>
      </c>
      <c r="E37" s="33">
        <f t="shared" si="0"/>
        <v>-9719.7710819199747</v>
      </c>
      <c r="F37" s="29">
        <f t="shared" si="1"/>
        <v>-9720</v>
      </c>
      <c r="O37" s="29">
        <f t="shared" ca="1" si="2"/>
        <v>0.12909846577650408</v>
      </c>
      <c r="Q37" s="31">
        <f t="shared" si="3"/>
        <v>12847.98</v>
      </c>
      <c r="U37" s="29">
        <f>+C37-(C$7+F37*C$8)</f>
        <v>0.3914519999998447</v>
      </c>
    </row>
    <row r="38" spans="1:31" s="29" customFormat="1" ht="12.75" customHeight="1" x14ac:dyDescent="0.2">
      <c r="A38" s="62" t="s">
        <v>126</v>
      </c>
      <c r="B38" s="63" t="s">
        <v>61</v>
      </c>
      <c r="C38" s="62">
        <v>29497.45</v>
      </c>
      <c r="D38" s="62" t="s">
        <v>72</v>
      </c>
      <c r="E38" s="33">
        <f t="shared" si="0"/>
        <v>-8765.9925318526075</v>
      </c>
      <c r="F38" s="29">
        <f t="shared" si="1"/>
        <v>-8766</v>
      </c>
      <c r="G38" s="29">
        <f t="shared" ref="G38:G69" si="6">+C38-(C$7+F38*C$8)</f>
        <v>1.2770600002113497E-2</v>
      </c>
      <c r="I38" s="29">
        <f t="shared" ref="I38:I48" si="7">+G38</f>
        <v>1.2770600002113497E-2</v>
      </c>
      <c r="O38" s="29">
        <f t="shared" ca="1" si="2"/>
        <v>0.11968477960702316</v>
      </c>
      <c r="Q38" s="31">
        <f t="shared" si="3"/>
        <v>14478.95</v>
      </c>
    </row>
    <row r="39" spans="1:31" s="29" customFormat="1" ht="12.75" customHeight="1" x14ac:dyDescent="0.2">
      <c r="A39" s="62" t="s">
        <v>126</v>
      </c>
      <c r="B39" s="63" t="s">
        <v>61</v>
      </c>
      <c r="C39" s="62">
        <v>29521.360000000001</v>
      </c>
      <c r="D39" s="62" t="s">
        <v>72</v>
      </c>
      <c r="E39" s="33">
        <f t="shared" si="0"/>
        <v>-8752.0101501214231</v>
      </c>
      <c r="F39" s="29">
        <f t="shared" si="1"/>
        <v>-8752</v>
      </c>
      <c r="G39" s="29">
        <f t="shared" si="6"/>
        <v>-1.7356800002744421E-2</v>
      </c>
      <c r="I39" s="29">
        <f t="shared" si="7"/>
        <v>-1.7356800002744421E-2</v>
      </c>
      <c r="O39" s="29">
        <f t="shared" ca="1" si="2"/>
        <v>0.11954663326910625</v>
      </c>
      <c r="Q39" s="31">
        <f t="shared" si="3"/>
        <v>14502.86</v>
      </c>
    </row>
    <row r="40" spans="1:31" s="29" customFormat="1" ht="12.75" customHeight="1" x14ac:dyDescent="0.2">
      <c r="A40" s="62" t="s">
        <v>126</v>
      </c>
      <c r="B40" s="63" t="s">
        <v>61</v>
      </c>
      <c r="C40" s="62">
        <v>32799.47</v>
      </c>
      <c r="D40" s="62" t="s">
        <v>72</v>
      </c>
      <c r="E40" s="33">
        <f t="shared" si="0"/>
        <v>-6834.996959957698</v>
      </c>
      <c r="F40" s="29">
        <f t="shared" si="1"/>
        <v>-6835</v>
      </c>
      <c r="G40" s="29">
        <f t="shared" si="6"/>
        <v>5.1985000027343631E-3</v>
      </c>
      <c r="I40" s="29">
        <f t="shared" si="7"/>
        <v>5.1985000027343631E-3</v>
      </c>
      <c r="O40" s="29">
        <f t="shared" ca="1" si="2"/>
        <v>0.10063045257005497</v>
      </c>
      <c r="Q40" s="31">
        <f t="shared" si="3"/>
        <v>17780.97</v>
      </c>
    </row>
    <row r="41" spans="1:31" s="29" customFormat="1" ht="12.75" customHeight="1" x14ac:dyDescent="0.2">
      <c r="A41" s="62" t="s">
        <v>126</v>
      </c>
      <c r="B41" s="63" t="s">
        <v>61</v>
      </c>
      <c r="C41" s="62">
        <v>32806.300000000003</v>
      </c>
      <c r="D41" s="62" t="s">
        <v>72</v>
      </c>
      <c r="E41" s="33">
        <f t="shared" si="0"/>
        <v>-6831.0028291662293</v>
      </c>
      <c r="F41" s="29">
        <f t="shared" si="1"/>
        <v>-6831</v>
      </c>
      <c r="G41" s="29">
        <f t="shared" si="6"/>
        <v>-4.8378999999840744E-3</v>
      </c>
      <c r="I41" s="29">
        <f t="shared" si="7"/>
        <v>-4.8378999999840744E-3</v>
      </c>
      <c r="O41" s="29">
        <f t="shared" ca="1" si="2"/>
        <v>0.100590982187793</v>
      </c>
      <c r="Q41" s="31">
        <f t="shared" si="3"/>
        <v>17787.800000000003</v>
      </c>
    </row>
    <row r="42" spans="1:31" s="29" customFormat="1" ht="12.75" customHeight="1" x14ac:dyDescent="0.2">
      <c r="A42" s="62" t="s">
        <v>126</v>
      </c>
      <c r="B42" s="63" t="s">
        <v>61</v>
      </c>
      <c r="C42" s="62">
        <v>33011.51</v>
      </c>
      <c r="D42" s="62" t="s">
        <v>72</v>
      </c>
      <c r="E42" s="33">
        <f t="shared" si="0"/>
        <v>-6710.9976198372269</v>
      </c>
      <c r="F42" s="29">
        <f t="shared" si="1"/>
        <v>-6711</v>
      </c>
      <c r="G42" s="29">
        <f t="shared" si="6"/>
        <v>4.0701000034459867E-3</v>
      </c>
      <c r="I42" s="29">
        <f t="shared" si="7"/>
        <v>4.0701000034459867E-3</v>
      </c>
      <c r="O42" s="29">
        <f t="shared" ca="1" si="2"/>
        <v>9.940687071993376E-2</v>
      </c>
      <c r="Q42" s="31">
        <f t="shared" si="3"/>
        <v>17993.010000000002</v>
      </c>
    </row>
    <row r="43" spans="1:31" s="29" customFormat="1" ht="12.75" customHeight="1" x14ac:dyDescent="0.2">
      <c r="A43" s="62" t="s">
        <v>126</v>
      </c>
      <c r="B43" s="63" t="s">
        <v>61</v>
      </c>
      <c r="C43" s="62">
        <v>33382.58</v>
      </c>
      <c r="D43" s="62" t="s">
        <v>72</v>
      </c>
      <c r="E43" s="33">
        <f t="shared" si="0"/>
        <v>-6493.9987746264032</v>
      </c>
      <c r="F43" s="29">
        <f t="shared" si="1"/>
        <v>-6494</v>
      </c>
      <c r="G43" s="29">
        <f t="shared" si="6"/>
        <v>2.0953999992343597E-3</v>
      </c>
      <c r="I43" s="29">
        <f t="shared" si="7"/>
        <v>2.0953999992343597E-3</v>
      </c>
      <c r="O43" s="29">
        <f t="shared" ca="1" si="2"/>
        <v>9.7265602482221644E-2</v>
      </c>
      <c r="Q43" s="31">
        <f t="shared" si="3"/>
        <v>18364.080000000002</v>
      </c>
    </row>
    <row r="44" spans="1:31" s="29" customFormat="1" ht="12.75" customHeight="1" x14ac:dyDescent="0.2">
      <c r="A44" s="29" t="s">
        <v>31</v>
      </c>
      <c r="C44" s="30">
        <v>42748.302000000003</v>
      </c>
      <c r="D44" s="30"/>
      <c r="E44" s="29">
        <f t="shared" si="0"/>
        <v>-1016.9975118845842</v>
      </c>
      <c r="F44" s="29">
        <f t="shared" si="1"/>
        <v>-1017</v>
      </c>
      <c r="G44" s="29">
        <f t="shared" si="6"/>
        <v>4.2547000048216432E-3</v>
      </c>
      <c r="I44" s="29">
        <f t="shared" si="7"/>
        <v>4.2547000048216432E-3</v>
      </c>
      <c r="O44" s="29">
        <f t="shared" ca="1" si="2"/>
        <v>4.3220781570013078E-2</v>
      </c>
      <c r="Q44" s="31">
        <f t="shared" si="3"/>
        <v>27729.802000000003</v>
      </c>
      <c r="AA44" s="29">
        <v>8</v>
      </c>
      <c r="AC44" s="29" t="s">
        <v>30</v>
      </c>
      <c r="AE44" s="29" t="s">
        <v>32</v>
      </c>
    </row>
    <row r="45" spans="1:31" s="29" customFormat="1" ht="12.75" customHeight="1" x14ac:dyDescent="0.2">
      <c r="A45" s="29" t="s">
        <v>34</v>
      </c>
      <c r="C45" s="30">
        <v>43485.313000000002</v>
      </c>
      <c r="D45" s="30"/>
      <c r="E45" s="29">
        <f t="shared" si="0"/>
        <v>-585.9992207059006</v>
      </c>
      <c r="F45" s="29">
        <f t="shared" si="1"/>
        <v>-586</v>
      </c>
      <c r="G45" s="29">
        <f t="shared" si="6"/>
        <v>1.3326000043889508E-3</v>
      </c>
      <c r="I45" s="29">
        <f t="shared" si="7"/>
        <v>1.3326000043889508E-3</v>
      </c>
      <c r="O45" s="29">
        <f t="shared" ca="1" si="2"/>
        <v>3.8967847881285322E-2</v>
      </c>
      <c r="Q45" s="31">
        <f t="shared" si="3"/>
        <v>28466.813000000002</v>
      </c>
      <c r="AA45" s="29">
        <v>6</v>
      </c>
      <c r="AC45" s="29" t="s">
        <v>33</v>
      </c>
      <c r="AE45" s="29" t="s">
        <v>32</v>
      </c>
    </row>
    <row r="46" spans="1:31" s="29" customFormat="1" ht="12.75" customHeight="1" x14ac:dyDescent="0.2">
      <c r="A46" s="29" t="s">
        <v>36</v>
      </c>
      <c r="C46" s="30">
        <v>43673.413999999997</v>
      </c>
      <c r="D46" s="30"/>
      <c r="E46" s="29">
        <f t="shared" si="0"/>
        <v>-475.99922129069569</v>
      </c>
      <c r="F46" s="29">
        <f t="shared" si="1"/>
        <v>-476</v>
      </c>
      <c r="G46" s="29">
        <f t="shared" si="6"/>
        <v>1.3315999967744574E-3</v>
      </c>
      <c r="I46" s="29">
        <f t="shared" si="7"/>
        <v>1.3315999967744574E-3</v>
      </c>
      <c r="O46" s="29">
        <f t="shared" ca="1" si="2"/>
        <v>3.7882412369081027E-2</v>
      </c>
      <c r="Q46" s="31">
        <f t="shared" si="3"/>
        <v>28654.913999999997</v>
      </c>
      <c r="AA46" s="29">
        <v>11</v>
      </c>
      <c r="AC46" s="29" t="s">
        <v>35</v>
      </c>
      <c r="AE46" s="29" t="s">
        <v>32</v>
      </c>
    </row>
    <row r="47" spans="1:31" s="29" customFormat="1" ht="12.75" customHeight="1" x14ac:dyDescent="0.2">
      <c r="A47" s="29" t="s">
        <v>37</v>
      </c>
      <c r="C47" s="30">
        <v>43714.453999999998</v>
      </c>
      <c r="D47" s="30"/>
      <c r="E47" s="29">
        <f t="shared" si="0"/>
        <v>-451.99934900931379</v>
      </c>
      <c r="F47" s="29">
        <f t="shared" si="1"/>
        <v>-452</v>
      </c>
      <c r="G47" s="29">
        <f t="shared" si="6"/>
        <v>1.113199999963399E-3</v>
      </c>
      <c r="I47" s="29">
        <f t="shared" si="7"/>
        <v>1.113199999963399E-3</v>
      </c>
      <c r="O47" s="29">
        <f t="shared" ca="1" si="2"/>
        <v>3.7645590075509182E-2</v>
      </c>
      <c r="Q47" s="31">
        <f t="shared" si="3"/>
        <v>28695.953999999998</v>
      </c>
      <c r="AA47" s="29">
        <v>6</v>
      </c>
      <c r="AC47" s="29" t="s">
        <v>35</v>
      </c>
      <c r="AE47" s="29" t="s">
        <v>32</v>
      </c>
    </row>
    <row r="48" spans="1:31" s="29" customFormat="1" ht="12.75" customHeight="1" x14ac:dyDescent="0.2">
      <c r="A48" s="29" t="s">
        <v>38</v>
      </c>
      <c r="C48" s="30">
        <v>43863.218000000001</v>
      </c>
      <c r="D48" s="30"/>
      <c r="E48" s="29">
        <f t="shared" si="0"/>
        <v>-365.00332074256193</v>
      </c>
      <c r="F48" s="29">
        <f t="shared" si="1"/>
        <v>-365</v>
      </c>
      <c r="G48" s="29">
        <f t="shared" si="6"/>
        <v>-5.6784999978845008E-3</v>
      </c>
      <c r="I48" s="29">
        <f t="shared" si="7"/>
        <v>-5.6784999978845008E-3</v>
      </c>
      <c r="O48" s="29">
        <f t="shared" ca="1" si="2"/>
        <v>3.6787109261311235E-2</v>
      </c>
      <c r="Q48" s="31">
        <f t="shared" si="3"/>
        <v>28844.718000000001</v>
      </c>
      <c r="AA48" s="29">
        <v>7</v>
      </c>
      <c r="AC48" s="29" t="s">
        <v>35</v>
      </c>
      <c r="AE48" s="29" t="s">
        <v>32</v>
      </c>
    </row>
    <row r="49" spans="1:31" s="29" customFormat="1" ht="12.75" customHeight="1" x14ac:dyDescent="0.2">
      <c r="A49" s="29" t="s">
        <v>14</v>
      </c>
      <c r="C49" s="30">
        <v>44487.377</v>
      </c>
      <c r="D49" s="30" t="s">
        <v>16</v>
      </c>
      <c r="E49" s="29">
        <f t="shared" si="0"/>
        <v>0</v>
      </c>
      <c r="F49" s="29">
        <f t="shared" si="1"/>
        <v>0</v>
      </c>
      <c r="G49" s="29">
        <f t="shared" si="6"/>
        <v>0</v>
      </c>
      <c r="H49" s="29">
        <f>+G49</f>
        <v>0</v>
      </c>
      <c r="O49" s="29">
        <f t="shared" ca="1" si="2"/>
        <v>3.3185436879906063E-2</v>
      </c>
      <c r="Q49" s="31">
        <f t="shared" si="3"/>
        <v>29468.877</v>
      </c>
    </row>
    <row r="50" spans="1:31" s="29" customFormat="1" ht="12.75" customHeight="1" x14ac:dyDescent="0.2">
      <c r="A50" s="29" t="s">
        <v>39</v>
      </c>
      <c r="C50" s="30">
        <v>44487.38</v>
      </c>
      <c r="D50" s="30"/>
      <c r="E50" s="29">
        <f t="shared" si="0"/>
        <v>1.7543766269859041E-3</v>
      </c>
      <c r="F50" s="29">
        <f t="shared" si="1"/>
        <v>0</v>
      </c>
      <c r="G50" s="29">
        <f t="shared" si="6"/>
        <v>2.9999999969732016E-3</v>
      </c>
      <c r="I50" s="29">
        <f t="shared" ref="I50:I86" si="8">+G50</f>
        <v>2.9999999969732016E-3</v>
      </c>
      <c r="O50" s="29">
        <f t="shared" ca="1" si="2"/>
        <v>3.3185436879906063E-2</v>
      </c>
      <c r="Q50" s="31">
        <f t="shared" si="3"/>
        <v>29468.879999999997</v>
      </c>
      <c r="AA50" s="29">
        <v>11</v>
      </c>
      <c r="AC50" s="29" t="s">
        <v>33</v>
      </c>
      <c r="AE50" s="29" t="s">
        <v>32</v>
      </c>
    </row>
    <row r="51" spans="1:31" s="29" customFormat="1" ht="12.75" customHeight="1" x14ac:dyDescent="0.2">
      <c r="A51" s="29" t="s">
        <v>39</v>
      </c>
      <c r="C51" s="30">
        <v>44499.334000000003</v>
      </c>
      <c r="D51" s="30"/>
      <c r="E51" s="29">
        <f t="shared" si="0"/>
        <v>6.9923604500128995</v>
      </c>
      <c r="F51" s="29">
        <f t="shared" si="1"/>
        <v>7</v>
      </c>
      <c r="G51" s="29">
        <f t="shared" si="6"/>
        <v>-1.3063699996564537E-2</v>
      </c>
      <c r="I51" s="29">
        <f t="shared" si="8"/>
        <v>-1.3063699996564537E-2</v>
      </c>
      <c r="O51" s="29">
        <f t="shared" ca="1" si="2"/>
        <v>3.3116363710947609E-2</v>
      </c>
      <c r="Q51" s="31">
        <f t="shared" si="3"/>
        <v>29480.834000000003</v>
      </c>
      <c r="AA51" s="29">
        <v>8</v>
      </c>
      <c r="AC51" s="29" t="s">
        <v>33</v>
      </c>
      <c r="AE51" s="29" t="s">
        <v>32</v>
      </c>
    </row>
    <row r="52" spans="1:31" s="29" customFormat="1" ht="12.75" customHeight="1" x14ac:dyDescent="0.2">
      <c r="A52" s="62" t="s">
        <v>211</v>
      </c>
      <c r="B52" s="63" t="s">
        <v>61</v>
      </c>
      <c r="C52" s="62">
        <v>46291.434000000001</v>
      </c>
      <c r="D52" s="62" t="s">
        <v>72</v>
      </c>
      <c r="E52" s="33">
        <f t="shared" si="0"/>
        <v>1054.9984792478594</v>
      </c>
      <c r="F52" s="29">
        <f t="shared" si="1"/>
        <v>1055</v>
      </c>
      <c r="G52" s="29">
        <f t="shared" si="6"/>
        <v>-2.600499996333383E-3</v>
      </c>
      <c r="I52" s="29">
        <f t="shared" si="8"/>
        <v>-2.600499996333383E-3</v>
      </c>
      <c r="O52" s="29">
        <f t="shared" ca="1" si="2"/>
        <v>2.2775123558310292E-2</v>
      </c>
      <c r="Q52" s="31">
        <f t="shared" si="3"/>
        <v>31272.934000000001</v>
      </c>
    </row>
    <row r="53" spans="1:31" s="29" customFormat="1" ht="12.75" customHeight="1" x14ac:dyDescent="0.2">
      <c r="A53" s="62" t="s">
        <v>211</v>
      </c>
      <c r="B53" s="63" t="s">
        <v>61</v>
      </c>
      <c r="C53" s="62">
        <v>46291.436000000002</v>
      </c>
      <c r="D53" s="62" t="s">
        <v>72</v>
      </c>
      <c r="E53" s="33">
        <f t="shared" ref="E53:E84" si="9">+(C53-C$7)/C$8</f>
        <v>1054.9996488322788</v>
      </c>
      <c r="F53" s="29">
        <f t="shared" ref="F53:F84" si="10">ROUND(2*E53,0)/2</f>
        <v>1055</v>
      </c>
      <c r="G53" s="29">
        <f t="shared" si="6"/>
        <v>-6.004999959259294E-4</v>
      </c>
      <c r="I53" s="29">
        <f t="shared" si="8"/>
        <v>-6.004999959259294E-4</v>
      </c>
      <c r="O53" s="29">
        <f t="shared" ref="O53:O84" ca="1" si="11">+C$11+C$12*F53</f>
        <v>2.2775123558310292E-2</v>
      </c>
      <c r="Q53" s="31">
        <f t="shared" ref="Q53:Q84" si="12">+C53-15018.5</f>
        <v>31272.936000000002</v>
      </c>
    </row>
    <row r="54" spans="1:31" s="29" customFormat="1" ht="12.75" customHeight="1" x14ac:dyDescent="0.2">
      <c r="A54" s="62" t="s">
        <v>211</v>
      </c>
      <c r="B54" s="63" t="s">
        <v>61</v>
      </c>
      <c r="C54" s="62">
        <v>46291.436999999998</v>
      </c>
      <c r="D54" s="62" t="s">
        <v>72</v>
      </c>
      <c r="E54" s="33">
        <f t="shared" si="9"/>
        <v>1055.0002336244863</v>
      </c>
      <c r="F54" s="29">
        <f t="shared" si="10"/>
        <v>1055</v>
      </c>
      <c r="G54" s="29">
        <f t="shared" si="6"/>
        <v>3.9950000063981861E-4</v>
      </c>
      <c r="I54" s="29">
        <f t="shared" si="8"/>
        <v>3.9950000063981861E-4</v>
      </c>
      <c r="O54" s="29">
        <f t="shared" ca="1" si="11"/>
        <v>2.2775123558310292E-2</v>
      </c>
      <c r="Q54" s="31">
        <f t="shared" si="12"/>
        <v>31272.936999999998</v>
      </c>
    </row>
    <row r="55" spans="1:31" s="29" customFormat="1" ht="12.75" customHeight="1" x14ac:dyDescent="0.2">
      <c r="A55" s="62" t="s">
        <v>211</v>
      </c>
      <c r="B55" s="63" t="s">
        <v>61</v>
      </c>
      <c r="C55" s="67">
        <v>46291.438999999998</v>
      </c>
      <c r="D55" s="62" t="s">
        <v>72</v>
      </c>
      <c r="E55" s="33">
        <f t="shared" si="9"/>
        <v>1055.0014032089059</v>
      </c>
      <c r="F55" s="29">
        <f t="shared" si="10"/>
        <v>1055</v>
      </c>
      <c r="G55" s="29">
        <f t="shared" si="6"/>
        <v>2.3995000010472722E-3</v>
      </c>
      <c r="I55" s="29">
        <f t="shared" si="8"/>
        <v>2.3995000010472722E-3</v>
      </c>
      <c r="O55" s="29">
        <f t="shared" ca="1" si="11"/>
        <v>2.2775123558310292E-2</v>
      </c>
      <c r="Q55" s="31">
        <f t="shared" si="12"/>
        <v>31272.938999999998</v>
      </c>
    </row>
    <row r="56" spans="1:31" s="29" customFormat="1" ht="12.75" customHeight="1" x14ac:dyDescent="0.2">
      <c r="A56" s="62" t="s">
        <v>211</v>
      </c>
      <c r="B56" s="63" t="s">
        <v>61</v>
      </c>
      <c r="C56" s="62">
        <v>46291.44</v>
      </c>
      <c r="D56" s="62" t="s">
        <v>72</v>
      </c>
      <c r="E56" s="33">
        <f t="shared" si="9"/>
        <v>1055.0019880011178</v>
      </c>
      <c r="F56" s="29">
        <f t="shared" si="10"/>
        <v>1055</v>
      </c>
      <c r="G56" s="29">
        <f t="shared" si="6"/>
        <v>3.3995000048889779E-3</v>
      </c>
      <c r="I56" s="29">
        <f t="shared" si="8"/>
        <v>3.3995000048889779E-3</v>
      </c>
      <c r="O56" s="29">
        <f t="shared" ca="1" si="11"/>
        <v>2.2775123558310292E-2</v>
      </c>
      <c r="Q56" s="31">
        <f t="shared" si="12"/>
        <v>31272.940000000002</v>
      </c>
    </row>
    <row r="57" spans="1:31" s="29" customFormat="1" ht="12.75" customHeight="1" x14ac:dyDescent="0.2">
      <c r="A57" s="62" t="s">
        <v>211</v>
      </c>
      <c r="B57" s="63" t="s">
        <v>61</v>
      </c>
      <c r="C57" s="62">
        <v>46291.44</v>
      </c>
      <c r="D57" s="62" t="s">
        <v>72</v>
      </c>
      <c r="E57" s="33">
        <f t="shared" si="9"/>
        <v>1055.0019880011178</v>
      </c>
      <c r="F57" s="29">
        <f t="shared" si="10"/>
        <v>1055</v>
      </c>
      <c r="G57" s="29">
        <f t="shared" si="6"/>
        <v>3.3995000048889779E-3</v>
      </c>
      <c r="I57" s="29">
        <f t="shared" si="8"/>
        <v>3.3995000048889779E-3</v>
      </c>
      <c r="O57" s="29">
        <f t="shared" ca="1" si="11"/>
        <v>2.2775123558310292E-2</v>
      </c>
      <c r="Q57" s="31">
        <f t="shared" si="12"/>
        <v>31272.940000000002</v>
      </c>
    </row>
    <row r="58" spans="1:31" s="29" customFormat="1" ht="12.75" customHeight="1" x14ac:dyDescent="0.2">
      <c r="A58" s="62" t="s">
        <v>228</v>
      </c>
      <c r="B58" s="63" t="s">
        <v>61</v>
      </c>
      <c r="C58" s="62">
        <v>46556.481</v>
      </c>
      <c r="D58" s="62" t="s">
        <v>72</v>
      </c>
      <c r="E58" s="33">
        <f t="shared" si="9"/>
        <v>1209.9959000218182</v>
      </c>
      <c r="F58" s="29">
        <f t="shared" si="10"/>
        <v>1210</v>
      </c>
      <c r="G58" s="29">
        <f t="shared" si="6"/>
        <v>-7.0110000015120022E-3</v>
      </c>
      <c r="I58" s="29">
        <f t="shared" si="8"/>
        <v>-7.0110000015120022E-3</v>
      </c>
      <c r="O58" s="29">
        <f t="shared" ca="1" si="11"/>
        <v>2.1245646245658781E-2</v>
      </c>
      <c r="Q58" s="31">
        <f t="shared" si="12"/>
        <v>31537.981</v>
      </c>
    </row>
    <row r="59" spans="1:31" s="29" customFormat="1" ht="12.75" customHeight="1" x14ac:dyDescent="0.2">
      <c r="A59" s="29" t="s">
        <v>40</v>
      </c>
      <c r="C59" s="30">
        <v>47471.345000000001</v>
      </c>
      <c r="D59" s="30"/>
      <c r="E59" s="29">
        <f t="shared" si="9"/>
        <v>1745.0012400518808</v>
      </c>
      <c r="F59" s="29">
        <f t="shared" si="10"/>
        <v>1745</v>
      </c>
      <c r="G59" s="29">
        <f t="shared" si="6"/>
        <v>2.1205000011832453E-3</v>
      </c>
      <c r="I59" s="29">
        <f t="shared" si="8"/>
        <v>2.1205000011832453E-3</v>
      </c>
      <c r="O59" s="29">
        <f t="shared" ca="1" si="11"/>
        <v>1.5966482618119691E-2</v>
      </c>
      <c r="Q59" s="31">
        <f t="shared" si="12"/>
        <v>32452.845000000001</v>
      </c>
      <c r="AA59" s="29">
        <v>10</v>
      </c>
      <c r="AC59" s="29" t="s">
        <v>33</v>
      </c>
      <c r="AE59" s="29" t="s">
        <v>32</v>
      </c>
    </row>
    <row r="60" spans="1:31" s="29" customFormat="1" ht="12.75" customHeight="1" x14ac:dyDescent="0.2">
      <c r="A60" s="62" t="s">
        <v>236</v>
      </c>
      <c r="B60" s="63" t="s">
        <v>61</v>
      </c>
      <c r="C60" s="62">
        <v>47712.442999999999</v>
      </c>
      <c r="D60" s="62" t="s">
        <v>72</v>
      </c>
      <c r="E60" s="33">
        <f t="shared" si="9"/>
        <v>1885.9934721984807</v>
      </c>
      <c r="F60" s="29">
        <f t="shared" si="10"/>
        <v>1886</v>
      </c>
      <c r="G60" s="29">
        <f t="shared" si="6"/>
        <v>-1.1162599999806844E-2</v>
      </c>
      <c r="I60" s="29">
        <f t="shared" si="8"/>
        <v>-1.1162599999806844E-2</v>
      </c>
      <c r="O60" s="29">
        <f t="shared" ca="1" si="11"/>
        <v>1.4575151643385093E-2</v>
      </c>
      <c r="Q60" s="31">
        <f t="shared" si="12"/>
        <v>32693.942999999999</v>
      </c>
    </row>
    <row r="61" spans="1:31" s="29" customFormat="1" ht="12.75" customHeight="1" x14ac:dyDescent="0.2">
      <c r="A61" s="62" t="s">
        <v>236</v>
      </c>
      <c r="B61" s="63" t="s">
        <v>61</v>
      </c>
      <c r="C61" s="62">
        <v>47712.446000000004</v>
      </c>
      <c r="D61" s="62" t="s">
        <v>72</v>
      </c>
      <c r="E61" s="33">
        <f t="shared" si="9"/>
        <v>1885.9952265751119</v>
      </c>
      <c r="F61" s="29">
        <f t="shared" si="10"/>
        <v>1886</v>
      </c>
      <c r="G61" s="29">
        <f t="shared" si="6"/>
        <v>-8.1625999955576845E-3</v>
      </c>
      <c r="I61" s="29">
        <f t="shared" si="8"/>
        <v>-8.1625999955576845E-3</v>
      </c>
      <c r="O61" s="29">
        <f t="shared" ca="1" si="11"/>
        <v>1.4575151643385093E-2</v>
      </c>
      <c r="Q61" s="31">
        <f t="shared" si="12"/>
        <v>32693.946000000004</v>
      </c>
    </row>
    <row r="62" spans="1:31" s="29" customFormat="1" ht="12.75" customHeight="1" x14ac:dyDescent="0.2">
      <c r="A62" s="62" t="s">
        <v>236</v>
      </c>
      <c r="B62" s="63" t="s">
        <v>61</v>
      </c>
      <c r="C62" s="62">
        <v>47712.446000000004</v>
      </c>
      <c r="D62" s="62" t="s">
        <v>72</v>
      </c>
      <c r="E62" s="33">
        <f t="shared" si="9"/>
        <v>1885.9952265751119</v>
      </c>
      <c r="F62" s="29">
        <f t="shared" si="10"/>
        <v>1886</v>
      </c>
      <c r="G62" s="29">
        <f t="shared" si="6"/>
        <v>-8.1625999955576845E-3</v>
      </c>
      <c r="I62" s="29">
        <f t="shared" si="8"/>
        <v>-8.1625999955576845E-3</v>
      </c>
      <c r="O62" s="29">
        <f t="shared" ca="1" si="11"/>
        <v>1.4575151643385093E-2</v>
      </c>
      <c r="Q62" s="31">
        <f t="shared" si="12"/>
        <v>32693.946000000004</v>
      </c>
    </row>
    <row r="63" spans="1:31" s="29" customFormat="1" ht="12.75" customHeight="1" x14ac:dyDescent="0.2">
      <c r="A63" s="62" t="s">
        <v>236</v>
      </c>
      <c r="B63" s="63" t="s">
        <v>61</v>
      </c>
      <c r="C63" s="62">
        <v>47712.451000000001</v>
      </c>
      <c r="D63" s="62" t="s">
        <v>72</v>
      </c>
      <c r="E63" s="33">
        <f t="shared" si="9"/>
        <v>1885.9981505361584</v>
      </c>
      <c r="F63" s="29">
        <f t="shared" si="10"/>
        <v>1886</v>
      </c>
      <c r="G63" s="29">
        <f t="shared" si="6"/>
        <v>-3.1625999981770292E-3</v>
      </c>
      <c r="I63" s="29">
        <f t="shared" si="8"/>
        <v>-3.1625999981770292E-3</v>
      </c>
      <c r="O63" s="29">
        <f t="shared" ca="1" si="11"/>
        <v>1.4575151643385093E-2</v>
      </c>
      <c r="Q63" s="31">
        <f t="shared" si="12"/>
        <v>32693.951000000001</v>
      </c>
    </row>
    <row r="64" spans="1:31" s="29" customFormat="1" ht="12.75" customHeight="1" x14ac:dyDescent="0.2">
      <c r="A64" s="29" t="s">
        <v>41</v>
      </c>
      <c r="C64" s="30">
        <v>47825.309000000001</v>
      </c>
      <c r="D64" s="30"/>
      <c r="E64" s="29">
        <f t="shared" si="9"/>
        <v>1951.9966297255382</v>
      </c>
      <c r="F64" s="29">
        <f t="shared" si="10"/>
        <v>1952</v>
      </c>
      <c r="G64" s="29">
        <f t="shared" si="6"/>
        <v>-5.7632000025478192E-3</v>
      </c>
      <c r="I64" s="29">
        <f t="shared" si="8"/>
        <v>-5.7632000025478192E-3</v>
      </c>
      <c r="O64" s="29">
        <f t="shared" ca="1" si="11"/>
        <v>1.3923890336062512E-2</v>
      </c>
      <c r="Q64" s="31">
        <f t="shared" si="12"/>
        <v>32806.809000000001</v>
      </c>
      <c r="AA64" s="29">
        <v>7</v>
      </c>
      <c r="AC64" s="29" t="s">
        <v>33</v>
      </c>
      <c r="AE64" s="29" t="s">
        <v>32</v>
      </c>
    </row>
    <row r="65" spans="1:31" s="29" customFormat="1" ht="12.75" customHeight="1" x14ac:dyDescent="0.2">
      <c r="A65" s="62" t="s">
        <v>248</v>
      </c>
      <c r="B65" s="63" t="s">
        <v>61</v>
      </c>
      <c r="C65" s="62">
        <v>48030.508999999998</v>
      </c>
      <c r="D65" s="62" t="s">
        <v>72</v>
      </c>
      <c r="E65" s="33">
        <f t="shared" si="9"/>
        <v>2071.9959911324436</v>
      </c>
      <c r="F65" s="29">
        <f t="shared" si="10"/>
        <v>2072</v>
      </c>
      <c r="G65" s="29">
        <f t="shared" si="6"/>
        <v>-6.8552000011550263E-3</v>
      </c>
      <c r="I65" s="29">
        <f t="shared" si="8"/>
        <v>-6.8552000011550263E-3</v>
      </c>
      <c r="O65" s="29">
        <f t="shared" ca="1" si="11"/>
        <v>1.2739778868203277E-2</v>
      </c>
      <c r="Q65" s="31">
        <f t="shared" si="12"/>
        <v>33012.008999999998</v>
      </c>
    </row>
    <row r="66" spans="1:31" s="29" customFormat="1" ht="12.75" customHeight="1" x14ac:dyDescent="0.2">
      <c r="A66" s="29" t="s">
        <v>42</v>
      </c>
      <c r="C66" s="30">
        <v>48042.478999999999</v>
      </c>
      <c r="D66" s="30"/>
      <c r="E66" s="29">
        <f t="shared" si="9"/>
        <v>2078.9959538811804</v>
      </c>
      <c r="F66" s="29">
        <f t="shared" si="10"/>
        <v>2079</v>
      </c>
      <c r="G66" s="29">
        <f t="shared" si="6"/>
        <v>-6.9188999987090938E-3</v>
      </c>
      <c r="I66" s="29">
        <f t="shared" si="8"/>
        <v>-6.9188999987090938E-3</v>
      </c>
      <c r="O66" s="29">
        <f t="shared" ca="1" si="11"/>
        <v>1.2670705699244823E-2</v>
      </c>
      <c r="Q66" s="31">
        <f t="shared" si="12"/>
        <v>33023.978999999999</v>
      </c>
      <c r="AA66" s="29">
        <v>6</v>
      </c>
      <c r="AC66" s="29" t="s">
        <v>33</v>
      </c>
      <c r="AE66" s="29" t="s">
        <v>32</v>
      </c>
    </row>
    <row r="67" spans="1:31" s="29" customFormat="1" ht="12.75" customHeight="1" x14ac:dyDescent="0.2">
      <c r="A67" s="29" t="s">
        <v>43</v>
      </c>
      <c r="C67" s="30">
        <v>48167.315999999999</v>
      </c>
      <c r="D67" s="30"/>
      <c r="E67" s="29">
        <f t="shared" si="9"/>
        <v>2151.9996589491825</v>
      </c>
      <c r="F67" s="29">
        <f t="shared" si="10"/>
        <v>2152</v>
      </c>
      <c r="G67" s="29">
        <f t="shared" si="6"/>
        <v>-5.8320000243838876E-4</v>
      </c>
      <c r="I67" s="29">
        <f t="shared" si="8"/>
        <v>-5.8320000243838876E-4</v>
      </c>
      <c r="O67" s="29">
        <f t="shared" ca="1" si="11"/>
        <v>1.1950371222963788E-2</v>
      </c>
      <c r="Q67" s="31">
        <f t="shared" si="12"/>
        <v>33148.815999999999</v>
      </c>
      <c r="AA67" s="29">
        <v>8</v>
      </c>
      <c r="AC67" s="29" t="s">
        <v>33</v>
      </c>
      <c r="AE67" s="29" t="s">
        <v>32</v>
      </c>
    </row>
    <row r="68" spans="1:31" s="29" customFormat="1" ht="12.75" customHeight="1" x14ac:dyDescent="0.2">
      <c r="A68" s="29" t="s">
        <v>44</v>
      </c>
      <c r="C68" s="30">
        <v>48208.356</v>
      </c>
      <c r="D68" s="30"/>
      <c r="E68" s="29">
        <f t="shared" si="9"/>
        <v>2175.9995312305646</v>
      </c>
      <c r="F68" s="29">
        <f t="shared" si="10"/>
        <v>2176</v>
      </c>
      <c r="G68" s="29">
        <f t="shared" si="6"/>
        <v>-8.0159999924944714E-4</v>
      </c>
      <c r="I68" s="29">
        <f t="shared" si="8"/>
        <v>-8.0159999924944714E-4</v>
      </c>
      <c r="O68" s="29">
        <f t="shared" ca="1" si="11"/>
        <v>1.1713548929391943E-2</v>
      </c>
      <c r="Q68" s="31">
        <f t="shared" si="12"/>
        <v>33189.856</v>
      </c>
      <c r="AA68" s="29">
        <v>10</v>
      </c>
      <c r="AC68" s="29" t="s">
        <v>33</v>
      </c>
      <c r="AE68" s="29" t="s">
        <v>32</v>
      </c>
    </row>
    <row r="69" spans="1:31" s="29" customFormat="1" ht="12.75" customHeight="1" x14ac:dyDescent="0.2">
      <c r="A69" s="29" t="s">
        <v>45</v>
      </c>
      <c r="C69" s="30">
        <v>48449.453000000001</v>
      </c>
      <c r="D69" s="30">
        <v>6.0000000000000001E-3</v>
      </c>
      <c r="E69" s="29">
        <f t="shared" si="9"/>
        <v>2316.9911785849567</v>
      </c>
      <c r="F69" s="29">
        <f t="shared" si="10"/>
        <v>2317</v>
      </c>
      <c r="G69" s="29">
        <f t="shared" si="6"/>
        <v>-1.5084699996805284E-2</v>
      </c>
      <c r="I69" s="29">
        <f t="shared" si="8"/>
        <v>-1.5084699996805284E-2</v>
      </c>
      <c r="O69" s="29">
        <f t="shared" ca="1" si="11"/>
        <v>1.0322217954657341E-2</v>
      </c>
      <c r="Q69" s="31">
        <f t="shared" si="12"/>
        <v>33430.953000000001</v>
      </c>
      <c r="AA69" s="29">
        <v>5</v>
      </c>
      <c r="AC69" s="29" t="s">
        <v>33</v>
      </c>
      <c r="AE69" s="29" t="s">
        <v>32</v>
      </c>
    </row>
    <row r="70" spans="1:31" s="29" customFormat="1" ht="12.75" customHeight="1" x14ac:dyDescent="0.2">
      <c r="A70" s="62" t="s">
        <v>248</v>
      </c>
      <c r="B70" s="63" t="s">
        <v>61</v>
      </c>
      <c r="C70" s="62">
        <v>48449.466999999997</v>
      </c>
      <c r="D70" s="62" t="s">
        <v>72</v>
      </c>
      <c r="E70" s="33">
        <f t="shared" si="9"/>
        <v>2316.9993656758884</v>
      </c>
      <c r="F70" s="29">
        <f t="shared" si="10"/>
        <v>2317</v>
      </c>
      <c r="G70" s="29">
        <f t="shared" ref="G70:G101" si="13">+C70-(C$7+F70*C$8)</f>
        <v>-1.0847000012290664E-3</v>
      </c>
      <c r="I70" s="29">
        <f t="shared" si="8"/>
        <v>-1.0847000012290664E-3</v>
      </c>
      <c r="O70" s="29">
        <f t="shared" ca="1" si="11"/>
        <v>1.0322217954657341E-2</v>
      </c>
      <c r="Q70" s="31">
        <f t="shared" si="12"/>
        <v>33430.966999999997</v>
      </c>
    </row>
    <row r="71" spans="1:31" s="29" customFormat="1" ht="12.75" customHeight="1" x14ac:dyDescent="0.2">
      <c r="A71" s="29" t="s">
        <v>45</v>
      </c>
      <c r="C71" s="30">
        <v>48497.351000000002</v>
      </c>
      <c r="D71" s="30">
        <v>5.0000000000000001E-3</v>
      </c>
      <c r="E71" s="29">
        <f t="shared" si="9"/>
        <v>2345.0015558396749</v>
      </c>
      <c r="F71" s="29">
        <f t="shared" si="10"/>
        <v>2345</v>
      </c>
      <c r="G71" s="29">
        <f t="shared" si="13"/>
        <v>2.6605000020936131E-3</v>
      </c>
      <c r="I71" s="29">
        <f t="shared" si="8"/>
        <v>2.6605000020936131E-3</v>
      </c>
      <c r="O71" s="29">
        <f t="shared" ca="1" si="11"/>
        <v>1.0045925278823521E-2</v>
      </c>
      <c r="Q71" s="31">
        <f t="shared" si="12"/>
        <v>33478.851000000002</v>
      </c>
      <c r="AA71" s="29">
        <v>9</v>
      </c>
      <c r="AC71" s="29" t="s">
        <v>33</v>
      </c>
      <c r="AE71" s="29" t="s">
        <v>32</v>
      </c>
    </row>
    <row r="72" spans="1:31" s="29" customFormat="1" ht="12.75" customHeight="1" x14ac:dyDescent="0.2">
      <c r="A72" s="62" t="s">
        <v>248</v>
      </c>
      <c r="B72" s="63" t="s">
        <v>61</v>
      </c>
      <c r="C72" s="62">
        <v>48502.476999999999</v>
      </c>
      <c r="D72" s="62" t="s">
        <v>72</v>
      </c>
      <c r="E72" s="33">
        <f t="shared" si="9"/>
        <v>2347.9992007060073</v>
      </c>
      <c r="F72" s="29">
        <f t="shared" si="10"/>
        <v>2348</v>
      </c>
      <c r="G72" s="29">
        <f t="shared" si="13"/>
        <v>-1.3668000028701499E-3</v>
      </c>
      <c r="I72" s="29">
        <f t="shared" si="8"/>
        <v>-1.3668000028701499E-3</v>
      </c>
      <c r="O72" s="29">
        <f t="shared" ca="1" si="11"/>
        <v>1.0016322492127038E-2</v>
      </c>
      <c r="Q72" s="31">
        <f t="shared" si="12"/>
        <v>33483.976999999999</v>
      </c>
    </row>
    <row r="73" spans="1:31" s="29" customFormat="1" ht="12.75" customHeight="1" x14ac:dyDescent="0.2">
      <c r="A73" s="29" t="s">
        <v>46</v>
      </c>
      <c r="C73" s="30">
        <v>48538.381999999998</v>
      </c>
      <c r="D73" s="30">
        <v>5.0000000000000001E-3</v>
      </c>
      <c r="E73" s="29">
        <f t="shared" si="9"/>
        <v>2368.9961649911675</v>
      </c>
      <c r="F73" s="29">
        <f t="shared" si="10"/>
        <v>2369</v>
      </c>
      <c r="G73" s="29">
        <f t="shared" si="13"/>
        <v>-6.5579000001889654E-3</v>
      </c>
      <c r="I73" s="29">
        <f t="shared" si="8"/>
        <v>-6.5579000001889654E-3</v>
      </c>
      <c r="O73" s="29">
        <f t="shared" ca="1" si="11"/>
        <v>9.809102985251672E-3</v>
      </c>
      <c r="Q73" s="31">
        <f t="shared" si="12"/>
        <v>33519.881999999998</v>
      </c>
      <c r="AA73" s="29">
        <v>8</v>
      </c>
      <c r="AC73" s="29" t="s">
        <v>33</v>
      </c>
      <c r="AE73" s="29" t="s">
        <v>32</v>
      </c>
    </row>
    <row r="74" spans="1:31" s="29" customFormat="1" ht="12.75" customHeight="1" x14ac:dyDescent="0.2">
      <c r="A74" s="29" t="s">
        <v>46</v>
      </c>
      <c r="C74" s="30">
        <v>48586.273000000001</v>
      </c>
      <c r="D74" s="30">
        <v>5.0000000000000001E-3</v>
      </c>
      <c r="E74" s="29">
        <f t="shared" si="9"/>
        <v>2397.0024487004198</v>
      </c>
      <c r="F74" s="29">
        <f t="shared" si="10"/>
        <v>2397</v>
      </c>
      <c r="G74" s="29">
        <f t="shared" si="13"/>
        <v>4.1873000009218231E-3</v>
      </c>
      <c r="I74" s="29">
        <f t="shared" si="8"/>
        <v>4.1873000009218231E-3</v>
      </c>
      <c r="O74" s="29">
        <f t="shared" ca="1" si="11"/>
        <v>9.5328103094178517E-3</v>
      </c>
      <c r="Q74" s="31">
        <f t="shared" si="12"/>
        <v>33567.773000000001</v>
      </c>
      <c r="AA74" s="29">
        <v>9</v>
      </c>
      <c r="AC74" s="29" t="s">
        <v>33</v>
      </c>
      <c r="AE74" s="29" t="s">
        <v>32</v>
      </c>
    </row>
    <row r="75" spans="1:31" s="29" customFormat="1" ht="12.75" customHeight="1" x14ac:dyDescent="0.2">
      <c r="A75" s="29" t="s">
        <v>47</v>
      </c>
      <c r="C75" s="30">
        <v>48598.222000000002</v>
      </c>
      <c r="D75" s="30">
        <v>5.0000000000000001E-3</v>
      </c>
      <c r="E75" s="29">
        <f t="shared" si="9"/>
        <v>2403.9901308127551</v>
      </c>
      <c r="F75" s="29">
        <f t="shared" si="10"/>
        <v>2404</v>
      </c>
      <c r="G75" s="29">
        <f t="shared" si="13"/>
        <v>-1.6876399997272529E-2</v>
      </c>
      <c r="I75" s="29">
        <f t="shared" si="8"/>
        <v>-1.6876399997272529E-2</v>
      </c>
      <c r="O75" s="29">
        <f t="shared" ca="1" si="11"/>
        <v>9.4637371404593974E-3</v>
      </c>
      <c r="Q75" s="31">
        <f t="shared" si="12"/>
        <v>33579.722000000002</v>
      </c>
      <c r="AA75" s="29">
        <v>8</v>
      </c>
      <c r="AC75" s="29" t="s">
        <v>33</v>
      </c>
      <c r="AE75" s="29" t="s">
        <v>32</v>
      </c>
    </row>
    <row r="76" spans="1:31" s="29" customFormat="1" ht="12.75" customHeight="1" x14ac:dyDescent="0.2">
      <c r="A76" s="29" t="s">
        <v>48</v>
      </c>
      <c r="C76" s="30">
        <v>48803.434000000001</v>
      </c>
      <c r="D76" s="30">
        <v>5.0000000000000001E-3</v>
      </c>
      <c r="E76" s="29">
        <f t="shared" si="9"/>
        <v>2523.996509726177</v>
      </c>
      <c r="F76" s="29">
        <f t="shared" si="10"/>
        <v>2524</v>
      </c>
      <c r="G76" s="29">
        <f t="shared" si="13"/>
        <v>-5.9684000007109717E-3</v>
      </c>
      <c r="I76" s="29">
        <f t="shared" si="8"/>
        <v>-5.9684000007109717E-3</v>
      </c>
      <c r="O76" s="29">
        <f t="shared" ca="1" si="11"/>
        <v>8.2796256726001619E-3</v>
      </c>
      <c r="Q76" s="31">
        <f t="shared" si="12"/>
        <v>33784.934000000001</v>
      </c>
      <c r="AA76" s="29">
        <v>9</v>
      </c>
      <c r="AC76" s="29" t="s">
        <v>33</v>
      </c>
      <c r="AE76" s="29" t="s">
        <v>32</v>
      </c>
    </row>
    <row r="77" spans="1:31" s="29" customFormat="1" ht="12.75" customHeight="1" x14ac:dyDescent="0.2">
      <c r="A77" s="29" t="s">
        <v>48</v>
      </c>
      <c r="C77" s="30">
        <v>48827.385999999999</v>
      </c>
      <c r="D77" s="30">
        <v>4.0000000000000001E-3</v>
      </c>
      <c r="E77" s="29">
        <f t="shared" si="9"/>
        <v>2538.0034527301627</v>
      </c>
      <c r="F77" s="29">
        <f t="shared" si="10"/>
        <v>2538</v>
      </c>
      <c r="G77" s="29">
        <f t="shared" si="13"/>
        <v>5.9041999993496574E-3</v>
      </c>
      <c r="I77" s="29">
        <f t="shared" si="8"/>
        <v>5.9041999993496574E-3</v>
      </c>
      <c r="O77" s="29">
        <f t="shared" ca="1" si="11"/>
        <v>8.1414793346832499E-3</v>
      </c>
      <c r="Q77" s="31">
        <f t="shared" si="12"/>
        <v>33808.885999999999</v>
      </c>
      <c r="AA77" s="29">
        <v>8</v>
      </c>
      <c r="AC77" s="29" t="s">
        <v>33</v>
      </c>
      <c r="AE77" s="29" t="s">
        <v>32</v>
      </c>
    </row>
    <row r="78" spans="1:31" s="29" customFormat="1" ht="12.75" customHeight="1" x14ac:dyDescent="0.2">
      <c r="A78" s="62" t="s">
        <v>248</v>
      </c>
      <c r="B78" s="63" t="s">
        <v>61</v>
      </c>
      <c r="C78" s="62">
        <v>48832.487999999998</v>
      </c>
      <c r="D78" s="62" t="s">
        <v>72</v>
      </c>
      <c r="E78" s="33">
        <f t="shared" si="9"/>
        <v>2540.9870625834665</v>
      </c>
      <c r="F78" s="29">
        <f t="shared" si="10"/>
        <v>2541</v>
      </c>
      <c r="G78" s="29">
        <f t="shared" si="13"/>
        <v>-2.2123100003227592E-2</v>
      </c>
      <c r="I78" s="29">
        <f t="shared" si="8"/>
        <v>-2.2123100003227592E-2</v>
      </c>
      <c r="O78" s="29">
        <f t="shared" ca="1" si="11"/>
        <v>8.111876547986771E-3</v>
      </c>
      <c r="Q78" s="31">
        <f t="shared" si="12"/>
        <v>33813.987999999998</v>
      </c>
    </row>
    <row r="79" spans="1:31" s="29" customFormat="1" ht="12.75" customHeight="1" x14ac:dyDescent="0.2">
      <c r="A79" s="62" t="s">
        <v>248</v>
      </c>
      <c r="B79" s="63" t="s">
        <v>61</v>
      </c>
      <c r="C79" s="62">
        <v>48832.493000000002</v>
      </c>
      <c r="D79" s="62" t="s">
        <v>72</v>
      </c>
      <c r="E79" s="33">
        <f t="shared" si="9"/>
        <v>2540.9899865445173</v>
      </c>
      <c r="F79" s="29">
        <f t="shared" si="10"/>
        <v>2541</v>
      </c>
      <c r="G79" s="29">
        <f t="shared" si="13"/>
        <v>-1.7123099998570979E-2</v>
      </c>
      <c r="I79" s="29">
        <f t="shared" si="8"/>
        <v>-1.7123099998570979E-2</v>
      </c>
      <c r="O79" s="29">
        <f t="shared" ca="1" si="11"/>
        <v>8.111876547986771E-3</v>
      </c>
      <c r="Q79" s="31">
        <f t="shared" si="12"/>
        <v>33813.993000000002</v>
      </c>
    </row>
    <row r="80" spans="1:31" s="29" customFormat="1" ht="12.75" customHeight="1" x14ac:dyDescent="0.2">
      <c r="A80" s="62" t="s">
        <v>248</v>
      </c>
      <c r="B80" s="63" t="s">
        <v>61</v>
      </c>
      <c r="C80" s="62">
        <v>48832.502999999997</v>
      </c>
      <c r="D80" s="62" t="s">
        <v>72</v>
      </c>
      <c r="E80" s="33">
        <f t="shared" si="9"/>
        <v>2540.9958344666102</v>
      </c>
      <c r="F80" s="29">
        <f t="shared" si="10"/>
        <v>2541</v>
      </c>
      <c r="G80" s="29">
        <f t="shared" si="13"/>
        <v>-7.1231000038096681E-3</v>
      </c>
      <c r="I80" s="29">
        <f t="shared" si="8"/>
        <v>-7.1231000038096681E-3</v>
      </c>
      <c r="O80" s="29">
        <f t="shared" ca="1" si="11"/>
        <v>8.111876547986771E-3</v>
      </c>
      <c r="Q80" s="31">
        <f t="shared" si="12"/>
        <v>33814.002999999997</v>
      </c>
    </row>
    <row r="81" spans="1:31" s="29" customFormat="1" ht="12.75" customHeight="1" x14ac:dyDescent="0.2">
      <c r="A81" s="29" t="s">
        <v>49</v>
      </c>
      <c r="C81" s="30">
        <v>48868.41</v>
      </c>
      <c r="D81" s="30">
        <v>3.0000000000000001E-3</v>
      </c>
      <c r="E81" s="29">
        <f t="shared" si="9"/>
        <v>2561.9939683361936</v>
      </c>
      <c r="F81" s="29">
        <f t="shared" si="10"/>
        <v>2562</v>
      </c>
      <c r="G81" s="29">
        <f t="shared" si="13"/>
        <v>-1.031420000072103E-2</v>
      </c>
      <c r="I81" s="29">
        <f t="shared" si="8"/>
        <v>-1.031420000072103E-2</v>
      </c>
      <c r="O81" s="29">
        <f t="shared" ca="1" si="11"/>
        <v>7.9046570411114049E-3</v>
      </c>
      <c r="Q81" s="31">
        <f t="shared" si="12"/>
        <v>33849.910000000003</v>
      </c>
      <c r="AA81" s="29">
        <v>9</v>
      </c>
      <c r="AC81" s="29" t="s">
        <v>33</v>
      </c>
      <c r="AE81" s="29" t="s">
        <v>32</v>
      </c>
    </row>
    <row r="82" spans="1:31" s="29" customFormat="1" ht="12.75" customHeight="1" x14ac:dyDescent="0.2">
      <c r="A82" s="29" t="s">
        <v>49</v>
      </c>
      <c r="C82" s="30">
        <v>48892.347000000002</v>
      </c>
      <c r="D82" s="30">
        <v>5.0000000000000001E-3</v>
      </c>
      <c r="E82" s="29">
        <f t="shared" si="9"/>
        <v>2575.9921394570365</v>
      </c>
      <c r="F82" s="29">
        <f t="shared" si="10"/>
        <v>2576</v>
      </c>
      <c r="G82" s="29">
        <f t="shared" si="13"/>
        <v>-1.3441600000078324E-2</v>
      </c>
      <c r="I82" s="29">
        <f t="shared" si="8"/>
        <v>-1.3441600000078324E-2</v>
      </c>
      <c r="O82" s="29">
        <f t="shared" ca="1" si="11"/>
        <v>7.766510703194493E-3</v>
      </c>
      <c r="Q82" s="31">
        <f t="shared" si="12"/>
        <v>33873.847000000002</v>
      </c>
      <c r="AA82" s="29">
        <v>10</v>
      </c>
      <c r="AC82" s="29" t="s">
        <v>33</v>
      </c>
      <c r="AE82" s="29" t="s">
        <v>32</v>
      </c>
    </row>
    <row r="83" spans="1:31" s="29" customFormat="1" ht="12.75" customHeight="1" x14ac:dyDescent="0.2">
      <c r="A83" s="62" t="s">
        <v>248</v>
      </c>
      <c r="B83" s="63" t="s">
        <v>61</v>
      </c>
      <c r="C83" s="62">
        <v>49116.364000000001</v>
      </c>
      <c r="D83" s="62" t="s">
        <v>72</v>
      </c>
      <c r="E83" s="33">
        <f t="shared" si="9"/>
        <v>2706.9955358717102</v>
      </c>
      <c r="F83" s="29">
        <f t="shared" si="10"/>
        <v>2707</v>
      </c>
      <c r="G83" s="29">
        <f t="shared" si="13"/>
        <v>-7.6336999991326593E-3</v>
      </c>
      <c r="I83" s="29">
        <f t="shared" si="8"/>
        <v>-7.6336999991326593E-3</v>
      </c>
      <c r="O83" s="29">
        <f t="shared" ca="1" si="11"/>
        <v>6.4738556841148279E-3</v>
      </c>
      <c r="Q83" s="31">
        <f t="shared" si="12"/>
        <v>34097.864000000001</v>
      </c>
    </row>
    <row r="84" spans="1:31" s="29" customFormat="1" ht="12.75" customHeight="1" x14ac:dyDescent="0.2">
      <c r="A84" s="29" t="s">
        <v>50</v>
      </c>
      <c r="C84" s="30">
        <v>49198.455000000002</v>
      </c>
      <c r="D84" s="30">
        <v>5.0000000000000001E-3</v>
      </c>
      <c r="E84" s="29">
        <f t="shared" si="9"/>
        <v>2755.0017131487789</v>
      </c>
      <c r="F84" s="29">
        <f t="shared" si="10"/>
        <v>2755</v>
      </c>
      <c r="G84" s="29">
        <f t="shared" si="13"/>
        <v>2.9294999985722825E-3</v>
      </c>
      <c r="I84" s="29">
        <f t="shared" si="8"/>
        <v>2.9294999985722825E-3</v>
      </c>
      <c r="O84" s="29">
        <f t="shared" ca="1" si="11"/>
        <v>6.0002110969711343E-3</v>
      </c>
      <c r="Q84" s="31">
        <f t="shared" si="12"/>
        <v>34179.955000000002</v>
      </c>
      <c r="AA84" s="29">
        <v>12</v>
      </c>
      <c r="AC84" s="29" t="s">
        <v>33</v>
      </c>
      <c r="AE84" s="29" t="s">
        <v>32</v>
      </c>
    </row>
    <row r="85" spans="1:31" s="29" customFormat="1" ht="12.75" customHeight="1" x14ac:dyDescent="0.2">
      <c r="A85" s="62" t="s">
        <v>248</v>
      </c>
      <c r="B85" s="63" t="s">
        <v>61</v>
      </c>
      <c r="C85" s="62">
        <v>49581.504000000001</v>
      </c>
      <c r="D85" s="62" t="s">
        <v>72</v>
      </c>
      <c r="E85" s="33">
        <f t="shared" ref="E85:E125" si="14">+(C85-C$7)/C$8</f>
        <v>2979.0057842382244</v>
      </c>
      <c r="F85" s="29">
        <f t="shared" ref="F85:F101" si="15">ROUND(2*E85,0)/2</f>
        <v>2979</v>
      </c>
      <c r="G85" s="29">
        <f t="shared" si="13"/>
        <v>9.8911000022781081E-3</v>
      </c>
      <c r="I85" s="29">
        <f t="shared" si="8"/>
        <v>9.8911000022781081E-3</v>
      </c>
      <c r="O85" s="29">
        <f t="shared" ref="O85:O125" ca="1" si="16">+C$11+C$12*F85</f>
        <v>3.7898696903005645E-3</v>
      </c>
      <c r="Q85" s="31">
        <f t="shared" ref="Q85:Q125" si="17">+C85-15018.5</f>
        <v>34563.004000000001</v>
      </c>
    </row>
    <row r="86" spans="1:31" s="29" customFormat="1" ht="12.75" customHeight="1" x14ac:dyDescent="0.2">
      <c r="A86" s="33" t="s">
        <v>51</v>
      </c>
      <c r="B86" s="33"/>
      <c r="C86" s="32">
        <v>49605.432000000001</v>
      </c>
      <c r="D86" s="32">
        <v>5.0000000000000001E-3</v>
      </c>
      <c r="E86" s="33">
        <f t="shared" si="14"/>
        <v>2992.9986922291819</v>
      </c>
      <c r="F86" s="29">
        <f t="shared" si="15"/>
        <v>2993</v>
      </c>
      <c r="G86" s="29">
        <f t="shared" si="13"/>
        <v>-2.2363000025507063E-3</v>
      </c>
      <c r="I86" s="29">
        <f t="shared" si="8"/>
        <v>-2.2363000025507063E-3</v>
      </c>
      <c r="O86" s="29">
        <f t="shared" ca="1" si="16"/>
        <v>3.6517233523836526E-3</v>
      </c>
      <c r="Q86" s="31">
        <f t="shared" si="17"/>
        <v>34586.932000000001</v>
      </c>
      <c r="AA86" s="29">
        <v>9</v>
      </c>
      <c r="AC86" s="29" t="s">
        <v>33</v>
      </c>
      <c r="AE86" s="29" t="s">
        <v>32</v>
      </c>
    </row>
    <row r="87" spans="1:31" s="29" customFormat="1" ht="12.75" customHeight="1" x14ac:dyDescent="0.2">
      <c r="A87" s="62" t="s">
        <v>314</v>
      </c>
      <c r="B87" s="63" t="s">
        <v>61</v>
      </c>
      <c r="C87" s="62">
        <v>49935.460899999998</v>
      </c>
      <c r="D87" s="62" t="s">
        <v>72</v>
      </c>
      <c r="E87" s="33">
        <f t="shared" si="14"/>
        <v>3185.9970218871922</v>
      </c>
      <c r="F87" s="29">
        <f t="shared" si="15"/>
        <v>3186</v>
      </c>
      <c r="G87" s="29">
        <f t="shared" si="13"/>
        <v>-5.0926000039908104E-3</v>
      </c>
      <c r="J87" s="29">
        <f>+G87</f>
        <v>-5.0926000039908104E-3</v>
      </c>
      <c r="O87" s="29">
        <f t="shared" ca="1" si="16"/>
        <v>1.747277408243382E-3</v>
      </c>
      <c r="Q87" s="31">
        <f t="shared" si="17"/>
        <v>34916.960899999998</v>
      </c>
    </row>
    <row r="88" spans="1:31" s="29" customFormat="1" ht="12.75" customHeight="1" x14ac:dyDescent="0.2">
      <c r="A88" s="33" t="s">
        <v>52</v>
      </c>
      <c r="B88" s="33"/>
      <c r="C88" s="32">
        <v>49935.474999999999</v>
      </c>
      <c r="D88" s="32">
        <v>5.0000000000000001E-3</v>
      </c>
      <c r="E88" s="33">
        <f t="shared" si="14"/>
        <v>3186.0052674573476</v>
      </c>
      <c r="F88" s="29">
        <f t="shared" si="15"/>
        <v>3186</v>
      </c>
      <c r="G88" s="29">
        <f t="shared" si="13"/>
        <v>9.0073999963351525E-3</v>
      </c>
      <c r="I88" s="29">
        <f>+G88</f>
        <v>9.0073999963351525E-3</v>
      </c>
      <c r="O88" s="29">
        <f t="shared" ca="1" si="16"/>
        <v>1.747277408243382E-3</v>
      </c>
      <c r="Q88" s="31">
        <f t="shared" si="17"/>
        <v>34916.974999999999</v>
      </c>
      <c r="AA88" s="29">
        <v>7</v>
      </c>
      <c r="AC88" s="29" t="s">
        <v>33</v>
      </c>
      <c r="AE88" s="29" t="s">
        <v>32</v>
      </c>
    </row>
    <row r="89" spans="1:31" s="29" customFormat="1" ht="12.75" customHeight="1" x14ac:dyDescent="0.2">
      <c r="A89" s="33" t="s">
        <v>52</v>
      </c>
      <c r="B89" s="33"/>
      <c r="C89" s="32">
        <v>49947.442999999999</v>
      </c>
      <c r="D89" s="32">
        <v>5.0000000000000001E-3</v>
      </c>
      <c r="E89" s="33">
        <f t="shared" si="14"/>
        <v>3193.0040606216653</v>
      </c>
      <c r="F89" s="29">
        <f t="shared" si="15"/>
        <v>3193</v>
      </c>
      <c r="G89" s="29">
        <f t="shared" si="13"/>
        <v>6.9436999983736314E-3</v>
      </c>
      <c r="I89" s="29">
        <f>+G89</f>
        <v>6.9436999983736314E-3</v>
      </c>
      <c r="O89" s="29">
        <f t="shared" ca="1" si="16"/>
        <v>1.6782042392849278E-3</v>
      </c>
      <c r="Q89" s="31">
        <f t="shared" si="17"/>
        <v>34928.942999999999</v>
      </c>
      <c r="AA89" s="29">
        <v>11</v>
      </c>
      <c r="AC89" s="29" t="s">
        <v>33</v>
      </c>
      <c r="AE89" s="29" t="s">
        <v>32</v>
      </c>
    </row>
    <row r="90" spans="1:31" s="29" customFormat="1" ht="12.75" customHeight="1" x14ac:dyDescent="0.2">
      <c r="A90" s="62" t="s">
        <v>314</v>
      </c>
      <c r="B90" s="63" t="s">
        <v>61</v>
      </c>
      <c r="C90" s="62">
        <v>50306.539599999996</v>
      </c>
      <c r="D90" s="62" t="s">
        <v>72</v>
      </c>
      <c r="E90" s="33">
        <f t="shared" si="14"/>
        <v>3403.0009547902382</v>
      </c>
      <c r="F90" s="29">
        <f t="shared" si="15"/>
        <v>3403</v>
      </c>
      <c r="G90" s="29">
        <f t="shared" si="13"/>
        <v>1.6326999975717627E-3</v>
      </c>
      <c r="J90" s="29">
        <f>+G90</f>
        <v>1.6326999975717627E-3</v>
      </c>
      <c r="O90" s="29">
        <f t="shared" ca="1" si="16"/>
        <v>-3.9399082946873359E-4</v>
      </c>
      <c r="Q90" s="31">
        <f t="shared" si="17"/>
        <v>35288.039599999996</v>
      </c>
    </row>
    <row r="91" spans="1:31" s="29" customFormat="1" ht="12.75" customHeight="1" x14ac:dyDescent="0.2">
      <c r="A91" s="33" t="s">
        <v>53</v>
      </c>
      <c r="B91" s="33"/>
      <c r="C91" s="32">
        <v>50313.381999999998</v>
      </c>
      <c r="D91" s="32">
        <v>6.0000000000000001E-3</v>
      </c>
      <c r="E91" s="33">
        <f t="shared" si="14"/>
        <v>3407.0023370051058</v>
      </c>
      <c r="F91" s="29">
        <f t="shared" si="15"/>
        <v>3407</v>
      </c>
      <c r="G91" s="29">
        <f t="shared" si="13"/>
        <v>3.9962999944691546E-3</v>
      </c>
      <c r="I91" s="29">
        <f>+G91</f>
        <v>3.9962999944691546E-3</v>
      </c>
      <c r="O91" s="29">
        <f t="shared" ca="1" si="16"/>
        <v>-4.3346121173070545E-4</v>
      </c>
      <c r="Q91" s="31">
        <f t="shared" si="17"/>
        <v>35294.881999999998</v>
      </c>
      <c r="AA91" s="29">
        <v>8</v>
      </c>
      <c r="AC91" s="29" t="s">
        <v>33</v>
      </c>
      <c r="AE91" s="29" t="s">
        <v>32</v>
      </c>
    </row>
    <row r="92" spans="1:31" s="29" customFormat="1" ht="12.75" customHeight="1" x14ac:dyDescent="0.2">
      <c r="A92" s="62" t="s">
        <v>314</v>
      </c>
      <c r="B92" s="63" t="s">
        <v>61</v>
      </c>
      <c r="C92" s="62">
        <v>50318.5164</v>
      </c>
      <c r="D92" s="62" t="s">
        <v>72</v>
      </c>
      <c r="E92" s="33">
        <f t="shared" si="14"/>
        <v>3410.004894126002</v>
      </c>
      <c r="F92" s="29">
        <f t="shared" si="15"/>
        <v>3410</v>
      </c>
      <c r="G92" s="29">
        <f t="shared" si="13"/>
        <v>8.369000002858229E-3</v>
      </c>
      <c r="J92" s="29">
        <f>+G92</f>
        <v>8.369000002858229E-3</v>
      </c>
      <c r="O92" s="29">
        <f t="shared" ca="1" si="16"/>
        <v>-4.6306399842718782E-4</v>
      </c>
      <c r="Q92" s="31">
        <f t="shared" si="17"/>
        <v>35300.0164</v>
      </c>
    </row>
    <row r="93" spans="1:31" s="29" customFormat="1" ht="12.75" customHeight="1" x14ac:dyDescent="0.2">
      <c r="A93" s="33" t="s">
        <v>53</v>
      </c>
      <c r="B93" s="33"/>
      <c r="C93" s="32">
        <v>50325.347999999998</v>
      </c>
      <c r="D93" s="32">
        <v>5.0000000000000001E-3</v>
      </c>
      <c r="E93" s="33">
        <f t="shared" si="14"/>
        <v>3413.9999605850039</v>
      </c>
      <c r="F93" s="29">
        <f t="shared" si="15"/>
        <v>3414</v>
      </c>
      <c r="G93" s="29">
        <f t="shared" si="13"/>
        <v>-6.7400003899820149E-5</v>
      </c>
      <c r="I93" s="29">
        <f>+G93</f>
        <v>-6.7400003899820149E-5</v>
      </c>
      <c r="O93" s="29">
        <f t="shared" ca="1" si="16"/>
        <v>-5.0253438068915968E-4</v>
      </c>
      <c r="Q93" s="31">
        <f t="shared" si="17"/>
        <v>35306.847999999998</v>
      </c>
      <c r="AA93" s="29">
        <v>7</v>
      </c>
      <c r="AC93" s="29" t="s">
        <v>33</v>
      </c>
      <c r="AE93" s="29" t="s">
        <v>32</v>
      </c>
    </row>
    <row r="94" spans="1:31" s="29" customFormat="1" ht="12.75" customHeight="1" x14ac:dyDescent="0.2">
      <c r="A94" s="62" t="s">
        <v>314</v>
      </c>
      <c r="B94" s="63" t="s">
        <v>61</v>
      </c>
      <c r="C94" s="62">
        <v>50631.441299999999</v>
      </c>
      <c r="D94" s="62" t="s">
        <v>72</v>
      </c>
      <c r="E94" s="33">
        <f t="shared" si="14"/>
        <v>3593.0009378312657</v>
      </c>
      <c r="F94" s="29">
        <f t="shared" si="15"/>
        <v>3593</v>
      </c>
      <c r="G94" s="29">
        <f t="shared" si="13"/>
        <v>1.6036999950301833E-3</v>
      </c>
      <c r="J94" s="29">
        <f>+G94</f>
        <v>1.6036999950301833E-3</v>
      </c>
      <c r="O94" s="29">
        <f t="shared" ca="1" si="16"/>
        <v>-2.2688339869125218E-3</v>
      </c>
      <c r="Q94" s="31">
        <f t="shared" si="17"/>
        <v>35612.941299999999</v>
      </c>
    </row>
    <row r="95" spans="1:31" s="29" customFormat="1" ht="12.75" customHeight="1" x14ac:dyDescent="0.2">
      <c r="A95" s="33" t="s">
        <v>54</v>
      </c>
      <c r="B95" s="33"/>
      <c r="C95" s="32">
        <v>50696.417999999998</v>
      </c>
      <c r="D95" s="32">
        <v>5.0000000000000001E-3</v>
      </c>
      <c r="E95" s="33">
        <f t="shared" si="14"/>
        <v>3630.9988057958276</v>
      </c>
      <c r="F95" s="29">
        <f t="shared" si="15"/>
        <v>3631</v>
      </c>
      <c r="G95" s="29">
        <f t="shared" si="13"/>
        <v>-2.0421000008354895E-3</v>
      </c>
      <c r="I95" s="29">
        <f>+G95</f>
        <v>-2.0421000008354895E-3</v>
      </c>
      <c r="O95" s="29">
        <f t="shared" ca="1" si="16"/>
        <v>-2.6438026184012753E-3</v>
      </c>
      <c r="Q95" s="31">
        <f t="shared" si="17"/>
        <v>35677.917999999998</v>
      </c>
      <c r="AA95" s="29">
        <v>8</v>
      </c>
      <c r="AC95" s="29" t="s">
        <v>33</v>
      </c>
      <c r="AE95" s="29" t="s">
        <v>32</v>
      </c>
    </row>
    <row r="96" spans="1:31" s="29" customFormat="1" ht="12.75" customHeight="1" x14ac:dyDescent="0.2">
      <c r="A96" s="62" t="s">
        <v>314</v>
      </c>
      <c r="B96" s="63" t="s">
        <v>61</v>
      </c>
      <c r="C96" s="62">
        <v>51014.4692</v>
      </c>
      <c r="D96" s="62" t="s">
        <v>72</v>
      </c>
      <c r="E96" s="33">
        <f t="shared" si="14"/>
        <v>3816.9926698050899</v>
      </c>
      <c r="F96" s="29">
        <f t="shared" si="15"/>
        <v>3817</v>
      </c>
      <c r="G96" s="29">
        <f t="shared" si="13"/>
        <v>-1.2534699999378063E-2</v>
      </c>
      <c r="J96" s="29">
        <f>+G96</f>
        <v>-1.2534699999378063E-2</v>
      </c>
      <c r="O96" s="29">
        <f t="shared" ca="1" si="16"/>
        <v>-4.4791753935830916E-3</v>
      </c>
      <c r="Q96" s="31">
        <f t="shared" si="17"/>
        <v>35995.9692</v>
      </c>
    </row>
    <row r="97" spans="1:17" s="29" customFormat="1" ht="12.75" customHeight="1" x14ac:dyDescent="0.2">
      <c r="A97" s="62" t="s">
        <v>314</v>
      </c>
      <c r="B97" s="63" t="s">
        <v>61</v>
      </c>
      <c r="C97" s="62">
        <v>51014.479700000004</v>
      </c>
      <c r="D97" s="62" t="s">
        <v>72</v>
      </c>
      <c r="E97" s="33">
        <f t="shared" si="14"/>
        <v>3816.998810123293</v>
      </c>
      <c r="F97" s="29">
        <f t="shared" si="15"/>
        <v>3817</v>
      </c>
      <c r="G97" s="29">
        <f t="shared" si="13"/>
        <v>-2.0346999954199418E-3</v>
      </c>
      <c r="J97" s="29">
        <f>+G97</f>
        <v>-2.0346999954199418E-3</v>
      </c>
      <c r="O97" s="29">
        <f t="shared" ca="1" si="16"/>
        <v>-4.4791753935830916E-3</v>
      </c>
      <c r="Q97" s="31">
        <f t="shared" si="17"/>
        <v>35995.979700000004</v>
      </c>
    </row>
    <row r="98" spans="1:17" s="29" customFormat="1" ht="12.75" customHeight="1" x14ac:dyDescent="0.2">
      <c r="A98" s="62" t="s">
        <v>314</v>
      </c>
      <c r="B98" s="63" t="s">
        <v>61</v>
      </c>
      <c r="C98" s="62">
        <v>51433.436199999996</v>
      </c>
      <c r="D98" s="62" t="s">
        <v>72</v>
      </c>
      <c r="E98" s="33">
        <f t="shared" si="14"/>
        <v>4062.0013074784201</v>
      </c>
      <c r="F98" s="29">
        <f t="shared" si="15"/>
        <v>4062</v>
      </c>
      <c r="G98" s="29">
        <f t="shared" si="13"/>
        <v>2.2357999987434596E-3</v>
      </c>
      <c r="J98" s="29">
        <f>+G98</f>
        <v>2.2357999987434596E-3</v>
      </c>
      <c r="O98" s="29">
        <f t="shared" ca="1" si="16"/>
        <v>-6.8967363071290311E-3</v>
      </c>
      <c r="Q98" s="31">
        <f t="shared" si="17"/>
        <v>36414.936199999996</v>
      </c>
    </row>
    <row r="99" spans="1:17" s="29" customFormat="1" ht="12.75" customHeight="1" x14ac:dyDescent="0.2">
      <c r="A99" s="32" t="s">
        <v>70</v>
      </c>
      <c r="B99" s="34" t="s">
        <v>61</v>
      </c>
      <c r="C99" s="32">
        <v>51751.491000000002</v>
      </c>
      <c r="D99" s="32" t="s">
        <v>71</v>
      </c>
      <c r="E99" s="33">
        <f t="shared" si="14"/>
        <v>4247.9972767396393</v>
      </c>
      <c r="F99" s="29">
        <f t="shared" si="15"/>
        <v>4248</v>
      </c>
      <c r="G99" s="29">
        <f t="shared" si="13"/>
        <v>-4.6567999961553141E-3</v>
      </c>
      <c r="K99" s="29">
        <f>+G99</f>
        <v>-4.6567999961553141E-3</v>
      </c>
      <c r="O99" s="29">
        <f t="shared" ca="1" si="16"/>
        <v>-8.7321090823108405E-3</v>
      </c>
      <c r="Q99" s="31">
        <f t="shared" si="17"/>
        <v>36732.991000000002</v>
      </c>
    </row>
    <row r="100" spans="1:17" s="29" customFormat="1" ht="12.75" customHeight="1" x14ac:dyDescent="0.2">
      <c r="A100" s="32" t="s">
        <v>55</v>
      </c>
      <c r="B100" s="35"/>
      <c r="C100" s="32">
        <v>51840.409200000002</v>
      </c>
      <c r="D100" s="32">
        <v>2.0000000000000001E-4</v>
      </c>
      <c r="E100" s="33">
        <f t="shared" si="14"/>
        <v>4299.9959473899889</v>
      </c>
      <c r="F100" s="29">
        <f t="shared" si="15"/>
        <v>4300</v>
      </c>
      <c r="G100" s="29">
        <f t="shared" si="13"/>
        <v>-6.9299999959184788E-3</v>
      </c>
      <c r="J100" s="29">
        <f>+G100</f>
        <v>-6.9299999959184788E-3</v>
      </c>
      <c r="O100" s="29">
        <f t="shared" ca="1" si="16"/>
        <v>-9.2452240517165094E-3</v>
      </c>
      <c r="Q100" s="31">
        <f t="shared" si="17"/>
        <v>36821.909200000002</v>
      </c>
    </row>
    <row r="101" spans="1:17" s="29" customFormat="1" ht="12.75" customHeight="1" x14ac:dyDescent="0.2">
      <c r="A101" s="33" t="s">
        <v>60</v>
      </c>
      <c r="B101" s="34" t="s">
        <v>61</v>
      </c>
      <c r="C101" s="32">
        <v>52548.347000000002</v>
      </c>
      <c r="D101" s="32">
        <v>8.9999999999999998E-4</v>
      </c>
      <c r="E101" s="33">
        <f t="shared" si="14"/>
        <v>4713.9924577009569</v>
      </c>
      <c r="F101" s="29">
        <f t="shared" si="15"/>
        <v>4714</v>
      </c>
      <c r="G101" s="29">
        <f t="shared" si="13"/>
        <v>-1.2897399996290915E-2</v>
      </c>
      <c r="I101" s="29">
        <f>+G101</f>
        <v>-1.2897399996290915E-2</v>
      </c>
      <c r="O101" s="29">
        <f t="shared" ca="1" si="16"/>
        <v>-1.3330408615830874E-2</v>
      </c>
      <c r="Q101" s="31">
        <f t="shared" si="17"/>
        <v>37529.847000000002</v>
      </c>
    </row>
    <row r="102" spans="1:17" s="29" customFormat="1" ht="12.75" customHeight="1" x14ac:dyDescent="0.2">
      <c r="A102" s="33" t="s">
        <v>58</v>
      </c>
      <c r="B102" s="36"/>
      <c r="C102" s="32">
        <v>53254.575499999999</v>
      </c>
      <c r="D102" s="32">
        <v>4.4999999999999997E-3</v>
      </c>
      <c r="E102" s="33">
        <f t="shared" si="14"/>
        <v>5126.9893826880798</v>
      </c>
      <c r="F102" s="29">
        <f t="shared" ref="F102:F126" si="18">ROUND(2*E102,0)/2</f>
        <v>5127</v>
      </c>
      <c r="G102" s="29">
        <f t="shared" ref="G102:G123" si="19">+C102-(C$7+F102*C$8)</f>
        <v>-1.8155700003262609E-2</v>
      </c>
      <c r="J102" s="29">
        <f>+G102</f>
        <v>-1.8155700003262609E-2</v>
      </c>
      <c r="O102" s="29">
        <f t="shared" ca="1" si="16"/>
        <v>-1.7405725584379736E-2</v>
      </c>
      <c r="Q102" s="31">
        <f t="shared" si="17"/>
        <v>38236.075499999999</v>
      </c>
    </row>
    <row r="103" spans="1:17" s="29" customFormat="1" ht="12.75" customHeight="1" x14ac:dyDescent="0.2">
      <c r="A103" s="33" t="s">
        <v>58</v>
      </c>
      <c r="B103" s="36"/>
      <c r="C103" s="32">
        <v>53255.434500000003</v>
      </c>
      <c r="D103" s="32">
        <v>2.9999999999999997E-4</v>
      </c>
      <c r="E103" s="33">
        <f t="shared" si="14"/>
        <v>5127.4917191961158</v>
      </c>
      <c r="F103" s="29">
        <f t="shared" si="18"/>
        <v>5127.5</v>
      </c>
      <c r="G103" s="29">
        <f t="shared" si="19"/>
        <v>-1.4160249993437901E-2</v>
      </c>
      <c r="J103" s="29">
        <f>+G103</f>
        <v>-1.4160249993437901E-2</v>
      </c>
      <c r="O103" s="29">
        <f t="shared" ca="1" si="16"/>
        <v>-1.7410659382162484E-2</v>
      </c>
      <c r="Q103" s="31">
        <f t="shared" si="17"/>
        <v>38236.934500000003</v>
      </c>
    </row>
    <row r="104" spans="1:17" s="29" customFormat="1" ht="12.75" customHeight="1" x14ac:dyDescent="0.2">
      <c r="A104" s="33" t="s">
        <v>58</v>
      </c>
      <c r="B104" s="36"/>
      <c r="C104" s="32">
        <v>53284.515099999997</v>
      </c>
      <c r="D104" s="32">
        <v>1.9E-3</v>
      </c>
      <c r="E104" s="33">
        <f t="shared" si="14"/>
        <v>5144.4978275261792</v>
      </c>
      <c r="F104" s="29">
        <f t="shared" si="18"/>
        <v>5144.5</v>
      </c>
      <c r="G104" s="29">
        <f t="shared" si="19"/>
        <v>-3.7149500058148988E-3</v>
      </c>
      <c r="J104" s="29">
        <f>+G104</f>
        <v>-3.7149500058148988E-3</v>
      </c>
      <c r="O104" s="29">
        <f t="shared" ca="1" si="16"/>
        <v>-1.7578408506775875E-2</v>
      </c>
      <c r="Q104" s="31">
        <f t="shared" si="17"/>
        <v>38266.015099999997</v>
      </c>
    </row>
    <row r="105" spans="1:17" s="29" customFormat="1" ht="12.75" customHeight="1" x14ac:dyDescent="0.2">
      <c r="A105" s="62" t="s">
        <v>378</v>
      </c>
      <c r="B105" s="63" t="s">
        <v>61</v>
      </c>
      <c r="C105" s="62">
        <v>53933.43</v>
      </c>
      <c r="D105" s="62" t="s">
        <v>72</v>
      </c>
      <c r="E105" s="33">
        <f t="shared" si="14"/>
        <v>5523.9782057300163</v>
      </c>
      <c r="F105" s="29">
        <f t="shared" si="18"/>
        <v>5524</v>
      </c>
      <c r="G105" s="29">
        <f t="shared" si="19"/>
        <v>-3.7268399995809887E-2</v>
      </c>
      <c r="I105" s="29">
        <f>+G105</f>
        <v>-3.7268399995809887E-2</v>
      </c>
      <c r="O105" s="29">
        <f t="shared" ca="1" si="16"/>
        <v>-2.1323161023880703E-2</v>
      </c>
      <c r="Q105" s="31">
        <f t="shared" si="17"/>
        <v>38914.93</v>
      </c>
    </row>
    <row r="106" spans="1:17" s="29" customFormat="1" ht="12.75" customHeight="1" x14ac:dyDescent="0.2">
      <c r="A106" s="32" t="s">
        <v>70</v>
      </c>
      <c r="B106" s="34" t="s">
        <v>61</v>
      </c>
      <c r="C106" s="32">
        <v>53945.41547</v>
      </c>
      <c r="D106" s="32" t="s">
        <v>72</v>
      </c>
      <c r="E106" s="33">
        <f t="shared" si="14"/>
        <v>5530.9872152142343</v>
      </c>
      <c r="F106" s="29">
        <f t="shared" si="18"/>
        <v>5531</v>
      </c>
      <c r="G106" s="29">
        <f t="shared" si="19"/>
        <v>-2.1862100002181251E-2</v>
      </c>
      <c r="K106" s="29">
        <f t="shared" ref="K106:K111" si="20">+G106</f>
        <v>-2.1862100002181251E-2</v>
      </c>
      <c r="O106" s="29">
        <f t="shared" ca="1" si="16"/>
        <v>-2.1392234192839157E-2</v>
      </c>
      <c r="Q106" s="31">
        <f t="shared" si="17"/>
        <v>38926.91547</v>
      </c>
    </row>
    <row r="107" spans="1:17" s="29" customFormat="1" ht="12.75" customHeight="1" x14ac:dyDescent="0.2">
      <c r="A107" s="62" t="s">
        <v>387</v>
      </c>
      <c r="B107" s="63" t="s">
        <v>61</v>
      </c>
      <c r="C107" s="62">
        <v>54364.3655</v>
      </c>
      <c r="D107" s="62" t="s">
        <v>72</v>
      </c>
      <c r="E107" s="33">
        <f t="shared" si="14"/>
        <v>5775.9859289637698</v>
      </c>
      <c r="F107" s="29">
        <f t="shared" si="18"/>
        <v>5776</v>
      </c>
      <c r="G107" s="29">
        <f t="shared" si="19"/>
        <v>-2.406160000100499E-2</v>
      </c>
      <c r="K107" s="29">
        <f t="shared" si="20"/>
        <v>-2.406160000100499E-2</v>
      </c>
      <c r="O107" s="29">
        <f t="shared" ca="1" si="16"/>
        <v>-2.3809795106385097E-2</v>
      </c>
      <c r="Q107" s="31">
        <f t="shared" si="17"/>
        <v>39345.8655</v>
      </c>
    </row>
    <row r="108" spans="1:17" s="29" customFormat="1" ht="12.75" customHeight="1" x14ac:dyDescent="0.2">
      <c r="A108" s="62" t="s">
        <v>392</v>
      </c>
      <c r="B108" s="63" t="s">
        <v>61</v>
      </c>
      <c r="C108" s="62">
        <v>54718.336199999998</v>
      </c>
      <c r="D108" s="62" t="s">
        <v>72</v>
      </c>
      <c r="E108" s="33">
        <f t="shared" si="14"/>
        <v>5982.9852367452304</v>
      </c>
      <c r="F108" s="29">
        <f t="shared" si="18"/>
        <v>5983</v>
      </c>
      <c r="G108" s="29">
        <f t="shared" si="19"/>
        <v>-2.5245300006645266E-2</v>
      </c>
      <c r="K108" s="29">
        <f t="shared" si="20"/>
        <v>-2.5245300006645266E-2</v>
      </c>
      <c r="O108" s="29">
        <f t="shared" ca="1" si="16"/>
        <v>-2.5852387388442276E-2</v>
      </c>
      <c r="Q108" s="31">
        <f t="shared" si="17"/>
        <v>39699.836199999998</v>
      </c>
    </row>
    <row r="109" spans="1:17" s="29" customFormat="1" ht="12.75" customHeight="1" x14ac:dyDescent="0.2">
      <c r="A109" s="62" t="s">
        <v>392</v>
      </c>
      <c r="B109" s="63" t="s">
        <v>61</v>
      </c>
      <c r="C109" s="62">
        <v>54800.418100000003</v>
      </c>
      <c r="D109" s="62" t="s">
        <v>72</v>
      </c>
      <c r="E109" s="33">
        <f t="shared" si="14"/>
        <v>6030.9860924131935</v>
      </c>
      <c r="F109" s="29">
        <f t="shared" si="18"/>
        <v>6031</v>
      </c>
      <c r="G109" s="29">
        <f t="shared" si="19"/>
        <v>-2.3782099997333717E-2</v>
      </c>
      <c r="K109" s="29">
        <f t="shared" si="20"/>
        <v>-2.3782099997333717E-2</v>
      </c>
      <c r="O109" s="29">
        <f t="shared" ca="1" si="16"/>
        <v>-2.6326031975585973E-2</v>
      </c>
      <c r="Q109" s="31">
        <f t="shared" si="17"/>
        <v>39781.918100000003</v>
      </c>
    </row>
    <row r="110" spans="1:17" s="29" customFormat="1" ht="12.75" customHeight="1" x14ac:dyDescent="0.2">
      <c r="A110" s="37" t="s">
        <v>73</v>
      </c>
      <c r="B110" s="33"/>
      <c r="C110" s="38">
        <v>55087.700100000002</v>
      </c>
      <c r="D110" s="32">
        <v>2.0000000000000001E-4</v>
      </c>
      <c r="E110" s="33">
        <f t="shared" si="14"/>
        <v>6198.9863679672826</v>
      </c>
      <c r="F110" s="29">
        <f t="shared" si="18"/>
        <v>6199</v>
      </c>
      <c r="G110" s="29">
        <f t="shared" si="19"/>
        <v>-2.3310899996431544E-2</v>
      </c>
      <c r="K110" s="29">
        <f t="shared" si="20"/>
        <v>-2.3310899996431544E-2</v>
      </c>
      <c r="O110" s="29">
        <f t="shared" ca="1" si="16"/>
        <v>-2.7983788030588902E-2</v>
      </c>
      <c r="Q110" s="31">
        <f t="shared" si="17"/>
        <v>40069.200100000002</v>
      </c>
    </row>
    <row r="111" spans="1:17" s="29" customFormat="1" ht="12.75" customHeight="1" x14ac:dyDescent="0.2">
      <c r="A111" s="62" t="s">
        <v>407</v>
      </c>
      <c r="B111" s="63" t="s">
        <v>61</v>
      </c>
      <c r="C111" s="62">
        <v>55125.320800000001</v>
      </c>
      <c r="D111" s="62" t="s">
        <v>72</v>
      </c>
      <c r="E111" s="33">
        <f t="shared" si="14"/>
        <v>6220.986660246429</v>
      </c>
      <c r="F111" s="29">
        <f t="shared" si="18"/>
        <v>6221</v>
      </c>
      <c r="G111" s="29">
        <f t="shared" si="19"/>
        <v>-2.281109999603359E-2</v>
      </c>
      <c r="K111" s="29">
        <f t="shared" si="20"/>
        <v>-2.281109999603359E-2</v>
      </c>
      <c r="O111" s="29">
        <f t="shared" ca="1" si="16"/>
        <v>-2.8200875133029761E-2</v>
      </c>
      <c r="Q111" s="31">
        <f t="shared" si="17"/>
        <v>40106.820800000001</v>
      </c>
    </row>
    <row r="112" spans="1:17" s="29" customFormat="1" ht="12.75" customHeight="1" x14ac:dyDescent="0.2">
      <c r="A112" s="47" t="s">
        <v>77</v>
      </c>
      <c r="B112" s="47"/>
      <c r="C112" s="42">
        <v>55479.292600000001</v>
      </c>
      <c r="D112" s="42">
        <v>2.0000000000000001E-4</v>
      </c>
      <c r="E112" s="33">
        <f t="shared" si="14"/>
        <v>6427.9866112993204</v>
      </c>
      <c r="F112" s="29">
        <f t="shared" si="18"/>
        <v>6428</v>
      </c>
      <c r="G112" s="29">
        <f t="shared" si="19"/>
        <v>-2.2894800000358373E-2</v>
      </c>
      <c r="J112" s="29">
        <f>+G112</f>
        <v>-2.2894800000358373E-2</v>
      </c>
      <c r="O112" s="29">
        <f t="shared" ca="1" si="16"/>
        <v>-3.0243467415086933E-2</v>
      </c>
      <c r="Q112" s="31">
        <f t="shared" si="17"/>
        <v>40460.792600000001</v>
      </c>
    </row>
    <row r="113" spans="1:21" s="29" customFormat="1" ht="12.75" customHeight="1" x14ac:dyDescent="0.2">
      <c r="A113" s="47" t="s">
        <v>77</v>
      </c>
      <c r="B113" s="47"/>
      <c r="C113" s="42">
        <v>55491.262000000002</v>
      </c>
      <c r="D113" s="42">
        <v>2.3E-3</v>
      </c>
      <c r="E113" s="33">
        <f t="shared" si="14"/>
        <v>6434.986223172732</v>
      </c>
      <c r="F113" s="29">
        <f t="shared" si="18"/>
        <v>6435</v>
      </c>
      <c r="G113" s="29">
        <f t="shared" si="19"/>
        <v>-2.3558499997307081E-2</v>
      </c>
      <c r="J113" s="29">
        <f>+G113</f>
        <v>-2.3558499997307081E-2</v>
      </c>
      <c r="O113" s="29">
        <f t="shared" ca="1" si="16"/>
        <v>-3.0312540584045394E-2</v>
      </c>
      <c r="Q113" s="31">
        <f t="shared" si="17"/>
        <v>40472.762000000002</v>
      </c>
    </row>
    <row r="114" spans="1:21" s="29" customFormat="1" ht="12.75" customHeight="1" x14ac:dyDescent="0.2">
      <c r="A114" s="62" t="s">
        <v>421</v>
      </c>
      <c r="B114" s="63" t="s">
        <v>61</v>
      </c>
      <c r="C114" s="62">
        <v>55802.483099999998</v>
      </c>
      <c r="D114" s="62" t="s">
        <v>72</v>
      </c>
      <c r="E114" s="33">
        <f t="shared" si="14"/>
        <v>6616.9858979113023</v>
      </c>
      <c r="F114" s="29">
        <f t="shared" si="18"/>
        <v>6617</v>
      </c>
      <c r="G114" s="29">
        <f t="shared" si="19"/>
        <v>-2.4114700005156919E-2</v>
      </c>
      <c r="K114" s="29">
        <f>+G114</f>
        <v>-2.4114700005156919E-2</v>
      </c>
      <c r="O114" s="29">
        <f t="shared" ca="1" si="16"/>
        <v>-3.2108442976965232E-2</v>
      </c>
      <c r="Q114" s="31">
        <f t="shared" si="17"/>
        <v>40783.983099999998</v>
      </c>
    </row>
    <row r="115" spans="1:21" s="29" customFormat="1" ht="12.75" customHeight="1" x14ac:dyDescent="0.2">
      <c r="A115" s="39" t="s">
        <v>74</v>
      </c>
      <c r="B115" s="40" t="s">
        <v>61</v>
      </c>
      <c r="C115" s="41">
        <v>55850.364000000001</v>
      </c>
      <c r="D115" s="41">
        <v>2E-3</v>
      </c>
      <c r="E115" s="33">
        <f t="shared" si="14"/>
        <v>6644.9862752192375</v>
      </c>
      <c r="F115" s="29">
        <f t="shared" si="18"/>
        <v>6645</v>
      </c>
      <c r="G115" s="29">
        <f t="shared" si="19"/>
        <v>-2.3469499996281229E-2</v>
      </c>
      <c r="J115" s="29">
        <f>+G115</f>
        <v>-2.3469499996281229E-2</v>
      </c>
      <c r="O115" s="29">
        <f t="shared" ca="1" si="16"/>
        <v>-3.2384735652799049E-2</v>
      </c>
      <c r="Q115" s="31">
        <f t="shared" si="17"/>
        <v>40831.864000000001</v>
      </c>
    </row>
    <row r="116" spans="1:21" s="29" customFormat="1" ht="12.75" customHeight="1" x14ac:dyDescent="0.2">
      <c r="A116" s="62" t="s">
        <v>421</v>
      </c>
      <c r="B116" s="63" t="s">
        <v>61</v>
      </c>
      <c r="C116" s="62">
        <v>55850.364500000003</v>
      </c>
      <c r="D116" s="62" t="s">
        <v>72</v>
      </c>
      <c r="E116" s="33">
        <f t="shared" si="14"/>
        <v>6644.986567615344</v>
      </c>
      <c r="F116" s="29">
        <f t="shared" si="18"/>
        <v>6645</v>
      </c>
      <c r="G116" s="29">
        <f t="shared" si="19"/>
        <v>-2.2969499994360376E-2</v>
      </c>
      <c r="K116" s="29">
        <f>+G116</f>
        <v>-2.2969499994360376E-2</v>
      </c>
      <c r="O116" s="29">
        <f t="shared" ca="1" si="16"/>
        <v>-3.2384735652799049E-2</v>
      </c>
      <c r="Q116" s="31">
        <f t="shared" si="17"/>
        <v>40831.864500000003</v>
      </c>
    </row>
    <row r="117" spans="1:21" s="29" customFormat="1" ht="12.75" customHeight="1" x14ac:dyDescent="0.2">
      <c r="A117" s="62" t="s">
        <v>421</v>
      </c>
      <c r="B117" s="63" t="s">
        <v>61</v>
      </c>
      <c r="C117" s="62">
        <v>55879.434399999998</v>
      </c>
      <c r="D117" s="62" t="s">
        <v>72</v>
      </c>
      <c r="E117" s="33">
        <f t="shared" si="14"/>
        <v>6661.9864186687655</v>
      </c>
      <c r="F117" s="29">
        <f t="shared" si="18"/>
        <v>6662</v>
      </c>
      <c r="G117" s="29">
        <f t="shared" si="19"/>
        <v>-2.322420000564307E-2</v>
      </c>
      <c r="K117" s="29">
        <f>+G117</f>
        <v>-2.322420000564307E-2</v>
      </c>
      <c r="O117" s="29">
        <f t="shared" ca="1" si="16"/>
        <v>-3.2552484777412447E-2</v>
      </c>
      <c r="Q117" s="31">
        <f t="shared" si="17"/>
        <v>40860.934399999998</v>
      </c>
    </row>
    <row r="118" spans="1:21" s="29" customFormat="1" ht="12.75" customHeight="1" x14ac:dyDescent="0.2">
      <c r="A118" s="39" t="s">
        <v>75</v>
      </c>
      <c r="B118" s="40" t="s">
        <v>61</v>
      </c>
      <c r="C118" s="41">
        <v>56132.514300000003</v>
      </c>
      <c r="D118" s="41">
        <v>1E-4</v>
      </c>
      <c r="E118" s="33">
        <f t="shared" si="14"/>
        <v>6809.9855725913985</v>
      </c>
      <c r="F118" s="29">
        <f t="shared" si="18"/>
        <v>6810</v>
      </c>
      <c r="G118" s="29">
        <f t="shared" si="19"/>
        <v>-2.4670999999216292E-2</v>
      </c>
      <c r="J118" s="29">
        <f>+G118</f>
        <v>-2.4670999999216292E-2</v>
      </c>
      <c r="O118" s="29">
        <f t="shared" ca="1" si="16"/>
        <v>-3.4012888921105502E-2</v>
      </c>
      <c r="Q118" s="31">
        <f t="shared" si="17"/>
        <v>41114.014300000003</v>
      </c>
    </row>
    <row r="119" spans="1:21" s="29" customFormat="1" ht="12.75" customHeight="1" x14ac:dyDescent="0.2">
      <c r="A119" s="39" t="s">
        <v>75</v>
      </c>
      <c r="B119" s="40" t="s">
        <v>61</v>
      </c>
      <c r="C119" s="41">
        <v>56132.514499999997</v>
      </c>
      <c r="D119" s="41">
        <v>1.6000000000000001E-3</v>
      </c>
      <c r="E119" s="33">
        <f t="shared" si="14"/>
        <v>6809.9856895498378</v>
      </c>
      <c r="F119" s="29">
        <f t="shared" si="18"/>
        <v>6810</v>
      </c>
      <c r="G119" s="29">
        <f t="shared" si="19"/>
        <v>-2.4471000004268717E-2</v>
      </c>
      <c r="J119" s="29">
        <f>+G119</f>
        <v>-2.4471000004268717E-2</v>
      </c>
      <c r="O119" s="29">
        <f t="shared" ca="1" si="16"/>
        <v>-3.4012888921105502E-2</v>
      </c>
      <c r="Q119" s="31">
        <f t="shared" si="17"/>
        <v>41114.014499999997</v>
      </c>
    </row>
    <row r="120" spans="1:21" s="29" customFormat="1" ht="12.75" customHeight="1" x14ac:dyDescent="0.2">
      <c r="A120" s="76" t="s">
        <v>453</v>
      </c>
      <c r="B120" s="77" t="s">
        <v>61</v>
      </c>
      <c r="C120" s="78">
        <v>56469.384100000003</v>
      </c>
      <c r="D120" s="78">
        <v>1E-4</v>
      </c>
      <c r="E120" s="33">
        <f t="shared" si="14"/>
        <v>7006.9844072759633</v>
      </c>
      <c r="F120" s="29">
        <f t="shared" si="18"/>
        <v>7007</v>
      </c>
      <c r="G120" s="29">
        <f t="shared" si="19"/>
        <v>-2.6663699994969647E-2</v>
      </c>
      <c r="K120" s="29">
        <f>+G120</f>
        <v>-2.6663699994969647E-2</v>
      </c>
      <c r="O120" s="29">
        <f t="shared" ca="1" si="16"/>
        <v>-3.5956805247507745E-2</v>
      </c>
      <c r="Q120" s="31">
        <f t="shared" si="17"/>
        <v>41450.884100000003</v>
      </c>
    </row>
    <row r="121" spans="1:21" s="29" customFormat="1" ht="12.75" customHeight="1" x14ac:dyDescent="0.2">
      <c r="A121" s="43" t="s">
        <v>76</v>
      </c>
      <c r="B121" s="44" t="s">
        <v>61</v>
      </c>
      <c r="C121" s="45">
        <v>56568.564700000003</v>
      </c>
      <c r="D121" s="46">
        <v>5.0000000000000001E-4</v>
      </c>
      <c r="E121" s="33">
        <f t="shared" si="14"/>
        <v>7064.9844494979607</v>
      </c>
      <c r="F121" s="29">
        <f t="shared" si="18"/>
        <v>7065</v>
      </c>
      <c r="G121" s="29">
        <f t="shared" si="19"/>
        <v>-2.6591499998176005E-2</v>
      </c>
      <c r="J121" s="29">
        <f>+G121</f>
        <v>-2.6591499998176005E-2</v>
      </c>
      <c r="O121" s="29">
        <f t="shared" ca="1" si="16"/>
        <v>-3.6529125790306372E-2</v>
      </c>
      <c r="Q121" s="31">
        <f t="shared" si="17"/>
        <v>41550.064700000003</v>
      </c>
    </row>
    <row r="122" spans="1:21" s="29" customFormat="1" ht="12.75" customHeight="1" x14ac:dyDescent="0.2">
      <c r="A122" s="68" t="s">
        <v>78</v>
      </c>
      <c r="B122" s="69"/>
      <c r="C122" s="68">
        <v>56934.505799999999</v>
      </c>
      <c r="D122" s="68">
        <v>3.5000000000000001E-3</v>
      </c>
      <c r="E122" s="33">
        <f t="shared" si="14"/>
        <v>7278.9839539450395</v>
      </c>
      <c r="F122" s="29">
        <f t="shared" si="18"/>
        <v>7279</v>
      </c>
      <c r="G122" s="29">
        <f t="shared" si="19"/>
        <v>-2.7438899996923283E-2</v>
      </c>
      <c r="J122" s="29">
        <f>+G122</f>
        <v>-2.7438899996923283E-2</v>
      </c>
      <c r="O122" s="29">
        <f t="shared" ca="1" si="16"/>
        <v>-3.8640791241322012E-2</v>
      </c>
      <c r="Q122" s="31">
        <f t="shared" si="17"/>
        <v>41916.005799999999</v>
      </c>
    </row>
    <row r="123" spans="1:21" s="29" customFormat="1" ht="12.75" customHeight="1" x14ac:dyDescent="0.2">
      <c r="A123" s="73" t="s">
        <v>451</v>
      </c>
      <c r="B123" s="74" t="s">
        <v>61</v>
      </c>
      <c r="C123" s="75">
        <v>57156.802300000003</v>
      </c>
      <c r="D123" s="75">
        <v>2.9999999999999997E-4</v>
      </c>
      <c r="E123" s="33">
        <f t="shared" si="14"/>
        <v>7408.9812153631246</v>
      </c>
      <c r="F123" s="29">
        <f t="shared" si="18"/>
        <v>7409</v>
      </c>
      <c r="G123" s="29">
        <f t="shared" si="19"/>
        <v>-3.2121899996127468E-2</v>
      </c>
      <c r="K123" s="29">
        <f>+G123</f>
        <v>-3.2121899996127468E-2</v>
      </c>
      <c r="O123" s="29">
        <f t="shared" ca="1" si="16"/>
        <v>-3.9923578664836187E-2</v>
      </c>
      <c r="Q123" s="31">
        <f t="shared" si="17"/>
        <v>42138.302300000003</v>
      </c>
    </row>
    <row r="124" spans="1:21" s="29" customFormat="1" ht="12.75" customHeight="1" x14ac:dyDescent="0.2">
      <c r="A124" s="70" t="s">
        <v>0</v>
      </c>
      <c r="B124" s="71" t="s">
        <v>449</v>
      </c>
      <c r="C124" s="72">
        <v>57241.471100000002</v>
      </c>
      <c r="D124" s="72" t="s">
        <v>1</v>
      </c>
      <c r="E124" s="33">
        <f t="shared" si="14"/>
        <v>7458.4948699980614</v>
      </c>
      <c r="F124" s="29">
        <f t="shared" si="18"/>
        <v>7458.5</v>
      </c>
      <c r="O124" s="29">
        <f t="shared" ca="1" si="16"/>
        <v>-4.0412024645328115E-2</v>
      </c>
      <c r="Q124" s="31">
        <f t="shared" si="17"/>
        <v>42222.971100000002</v>
      </c>
      <c r="U124" s="29">
        <f>+C124-(C$7+F124*C$8)</f>
        <v>-8.772349996434059E-3</v>
      </c>
    </row>
    <row r="125" spans="1:21" s="29" customFormat="1" ht="12.75" customHeight="1" x14ac:dyDescent="0.2">
      <c r="A125" s="73" t="s">
        <v>452</v>
      </c>
      <c r="B125" s="74" t="s">
        <v>61</v>
      </c>
      <c r="C125" s="75">
        <v>57575.7546</v>
      </c>
      <c r="D125" s="75">
        <v>1E-4</v>
      </c>
      <c r="E125" s="33">
        <f t="shared" si="14"/>
        <v>7653.9812565909742</v>
      </c>
      <c r="F125" s="29">
        <f t="shared" si="18"/>
        <v>7654</v>
      </c>
      <c r="G125" s="29">
        <f>+C125-(C$7+F125*C$8)</f>
        <v>-3.2051399997726548E-2</v>
      </c>
      <c r="K125" s="29">
        <f>+G125</f>
        <v>-3.2051399997726548E-2</v>
      </c>
      <c r="O125" s="29">
        <f t="shared" ca="1" si="16"/>
        <v>-4.234113957838212E-2</v>
      </c>
      <c r="Q125" s="31">
        <f t="shared" si="17"/>
        <v>42557.2546</v>
      </c>
    </row>
    <row r="126" spans="1:21" s="29" customFormat="1" ht="12.75" customHeight="1" x14ac:dyDescent="0.2">
      <c r="A126" s="79" t="s">
        <v>454</v>
      </c>
      <c r="B126" s="80" t="s">
        <v>61</v>
      </c>
      <c r="C126" s="81">
        <v>59367.792000000001</v>
      </c>
      <c r="D126" s="81">
        <v>2.9999999999999997E-4</v>
      </c>
      <c r="E126" s="33">
        <f>+(C126-C$7)/C$8</f>
        <v>8701.9507673965018</v>
      </c>
      <c r="F126" s="29">
        <f t="shared" si="18"/>
        <v>8702</v>
      </c>
      <c r="G126" s="29">
        <f>+C126-(C$7+F126*C$8)</f>
        <v>-8.4188199994969182E-2</v>
      </c>
      <c r="K126" s="29">
        <f>+G126</f>
        <v>-8.4188199994969182E-2</v>
      </c>
      <c r="O126" s="29">
        <f ca="1">+C$11+C$12*F126</f>
        <v>-5.2682379731019441E-2</v>
      </c>
      <c r="Q126" s="31">
        <f>+C126-15018.5</f>
        <v>44349.292000000001</v>
      </c>
    </row>
    <row r="127" spans="1:21" s="29" customFormat="1" ht="12.75" customHeight="1" x14ac:dyDescent="0.2">
      <c r="A127" s="82" t="s">
        <v>455</v>
      </c>
      <c r="B127" s="83" t="s">
        <v>61</v>
      </c>
      <c r="C127" s="84">
        <v>59367.792000000001</v>
      </c>
      <c r="D127" s="82">
        <v>2.9999999999999997E-4</v>
      </c>
      <c r="E127" s="33">
        <f t="shared" ref="E127:E131" si="21">+(C127-C$7)/C$8</f>
        <v>8701.9507673965018</v>
      </c>
      <c r="F127" s="29">
        <f t="shared" ref="F127:F131" si="22">ROUND(2*E127,0)/2</f>
        <v>8702</v>
      </c>
      <c r="G127" s="29">
        <f t="shared" ref="G127:G131" si="23">+C127-(C$7+F127*C$8)</f>
        <v>-8.4188199994969182E-2</v>
      </c>
      <c r="K127" s="29">
        <f t="shared" ref="K127:K131" si="24">+G127</f>
        <v>-8.4188199994969182E-2</v>
      </c>
      <c r="O127" s="29">
        <f t="shared" ref="O127:O131" ca="1" si="25">+C$11+C$12*F127</f>
        <v>-5.2682379731019441E-2</v>
      </c>
      <c r="Q127" s="31">
        <f t="shared" ref="Q127:Q131" si="26">+C127-15018.5</f>
        <v>44349.292000000001</v>
      </c>
    </row>
    <row r="128" spans="1:21" s="29" customFormat="1" ht="12.75" customHeight="1" x14ac:dyDescent="0.2">
      <c r="A128" s="85" t="s">
        <v>456</v>
      </c>
      <c r="B128" s="83" t="s">
        <v>61</v>
      </c>
      <c r="C128" s="84">
        <v>59451.606099999997</v>
      </c>
      <c r="D128" s="82">
        <v>5.9999999999999995E-4</v>
      </c>
      <c r="E128" s="33">
        <f t="shared" si="21"/>
        <v>8750.9646001299043</v>
      </c>
      <c r="F128" s="29">
        <f t="shared" si="22"/>
        <v>8751</v>
      </c>
      <c r="G128" s="29">
        <f t="shared" si="23"/>
        <v>-6.0534100004588254E-2</v>
      </c>
      <c r="K128" s="29">
        <f t="shared" si="24"/>
        <v>-6.0534100004588254E-2</v>
      </c>
      <c r="O128" s="29">
        <f t="shared" ca="1" si="25"/>
        <v>-5.3165891913728627E-2</v>
      </c>
      <c r="Q128" s="31">
        <f t="shared" si="26"/>
        <v>44433.106099999997</v>
      </c>
    </row>
    <row r="129" spans="1:17" s="29" customFormat="1" ht="12.75" customHeight="1" x14ac:dyDescent="0.2">
      <c r="A129" s="82" t="s">
        <v>457</v>
      </c>
      <c r="B129" s="83" t="s">
        <v>61</v>
      </c>
      <c r="C129" s="84">
        <v>59733.753599999996</v>
      </c>
      <c r="D129" s="82">
        <v>5.9999999999999995E-4</v>
      </c>
      <c r="E129" s="33">
        <f t="shared" si="21"/>
        <v>8915.9622600838775</v>
      </c>
      <c r="F129" s="29">
        <f t="shared" si="22"/>
        <v>8916</v>
      </c>
      <c r="G129" s="29">
        <f t="shared" si="23"/>
        <v>-6.4535600002272986E-2</v>
      </c>
      <c r="K129" s="29">
        <f t="shared" si="24"/>
        <v>-6.4535600002272986E-2</v>
      </c>
      <c r="O129" s="29">
        <f t="shared" ca="1" si="25"/>
        <v>-5.4794045182035067E-2</v>
      </c>
      <c r="Q129" s="31">
        <f t="shared" si="26"/>
        <v>44715.253599999996</v>
      </c>
    </row>
    <row r="130" spans="1:17" s="29" customFormat="1" ht="12.75" customHeight="1" x14ac:dyDescent="0.2">
      <c r="A130" s="82" t="s">
        <v>457</v>
      </c>
      <c r="B130" s="83" t="s">
        <v>61</v>
      </c>
      <c r="C130" s="84">
        <v>59745.728499999997</v>
      </c>
      <c r="D130" s="82">
        <v>5.9999999999999995E-4</v>
      </c>
      <c r="E130" s="33">
        <f t="shared" si="21"/>
        <v>8922.9650883144404</v>
      </c>
      <c r="F130" s="29">
        <f t="shared" si="22"/>
        <v>8923</v>
      </c>
      <c r="G130" s="29">
        <f t="shared" si="23"/>
        <v>-5.9699299999920186E-2</v>
      </c>
      <c r="K130" s="29">
        <f t="shared" si="24"/>
        <v>-5.9699299999920186E-2</v>
      </c>
      <c r="O130" s="29">
        <f t="shared" ca="1" si="25"/>
        <v>-5.4863118350993528E-2</v>
      </c>
      <c r="Q130" s="31">
        <f t="shared" si="26"/>
        <v>44727.228499999997</v>
      </c>
    </row>
    <row r="131" spans="1:17" s="29" customFormat="1" ht="12.75" customHeight="1" x14ac:dyDescent="0.2">
      <c r="A131" s="82" t="s">
        <v>457</v>
      </c>
      <c r="B131" s="83" t="s">
        <v>61</v>
      </c>
      <c r="C131" s="84">
        <v>59786.763599999998</v>
      </c>
      <c r="D131" s="82">
        <v>5.9999999999999995E-4</v>
      </c>
      <c r="E131" s="33">
        <f t="shared" si="21"/>
        <v>8946.962095113995</v>
      </c>
      <c r="F131" s="29">
        <f t="shared" si="22"/>
        <v>8947</v>
      </c>
      <c r="G131" s="29">
        <f t="shared" si="23"/>
        <v>-6.4817700003914069E-2</v>
      </c>
      <c r="K131" s="29">
        <f t="shared" si="24"/>
        <v>-6.4817700003914069E-2</v>
      </c>
      <c r="O131" s="29">
        <f t="shared" ca="1" si="25"/>
        <v>-5.5099940644565373E-2</v>
      </c>
      <c r="Q131" s="31">
        <f t="shared" si="26"/>
        <v>44768.263599999998</v>
      </c>
    </row>
    <row r="132" spans="1:17" s="29" customFormat="1" ht="12.75" customHeight="1" x14ac:dyDescent="0.2">
      <c r="B132" s="64"/>
      <c r="C132" s="30"/>
      <c r="D132" s="30"/>
    </row>
    <row r="133" spans="1:17" s="29" customFormat="1" ht="12.75" customHeight="1" x14ac:dyDescent="0.2">
      <c r="B133" s="64"/>
      <c r="C133" s="30"/>
      <c r="D133" s="30"/>
    </row>
    <row r="134" spans="1:17" s="29" customFormat="1" ht="12.75" customHeight="1" x14ac:dyDescent="0.2">
      <c r="B134" s="64"/>
      <c r="C134" s="30"/>
      <c r="D134" s="30"/>
    </row>
    <row r="135" spans="1:17" s="29" customFormat="1" ht="12.75" customHeight="1" x14ac:dyDescent="0.2">
      <c r="B135" s="64"/>
      <c r="C135" s="30"/>
      <c r="D135" s="30"/>
    </row>
    <row r="136" spans="1:17" s="29" customFormat="1" ht="12.75" customHeight="1" x14ac:dyDescent="0.2">
      <c r="B136" s="64"/>
      <c r="C136" s="30"/>
      <c r="D136" s="30"/>
    </row>
    <row r="137" spans="1:17" s="29" customFormat="1" ht="12.75" customHeight="1" x14ac:dyDescent="0.2">
      <c r="B137" s="64"/>
      <c r="C137" s="30"/>
      <c r="D137" s="30"/>
    </row>
    <row r="138" spans="1:17" s="29" customFormat="1" ht="12.75" customHeight="1" x14ac:dyDescent="0.2">
      <c r="B138" s="64"/>
      <c r="C138" s="30"/>
      <c r="D138" s="30"/>
    </row>
    <row r="139" spans="1:17" s="29" customFormat="1" ht="12.75" customHeight="1" x14ac:dyDescent="0.2">
      <c r="B139" s="64"/>
      <c r="C139" s="30"/>
      <c r="D139" s="30"/>
    </row>
    <row r="140" spans="1:17" s="29" customFormat="1" ht="12.75" customHeight="1" x14ac:dyDescent="0.2">
      <c r="B140" s="64"/>
      <c r="C140" s="30"/>
      <c r="D140" s="30"/>
    </row>
    <row r="141" spans="1:17" s="29" customFormat="1" ht="12.75" customHeight="1" x14ac:dyDescent="0.2">
      <c r="B141" s="64"/>
      <c r="C141" s="30"/>
      <c r="D141" s="30"/>
    </row>
    <row r="142" spans="1:17" s="29" customFormat="1" ht="12.75" customHeight="1" x14ac:dyDescent="0.2">
      <c r="B142" s="64"/>
      <c r="C142" s="30"/>
      <c r="D142" s="30"/>
    </row>
    <row r="143" spans="1:17" s="29" customFormat="1" ht="12.75" customHeight="1" x14ac:dyDescent="0.2">
      <c r="B143" s="64"/>
      <c r="C143" s="30"/>
      <c r="D143" s="30"/>
    </row>
    <row r="144" spans="1:17" s="29" customFormat="1" ht="12.75" customHeight="1" x14ac:dyDescent="0.2">
      <c r="B144" s="64"/>
      <c r="C144" s="30"/>
      <c r="D144" s="30"/>
    </row>
    <row r="145" spans="2:4" s="29" customFormat="1" ht="12.75" customHeight="1" x14ac:dyDescent="0.2">
      <c r="B145" s="64"/>
      <c r="C145" s="30"/>
      <c r="D145" s="30"/>
    </row>
    <row r="146" spans="2:4" s="29" customFormat="1" ht="12.75" customHeight="1" x14ac:dyDescent="0.2">
      <c r="B146" s="64"/>
      <c r="C146" s="30"/>
      <c r="D146" s="30"/>
    </row>
    <row r="147" spans="2:4" s="29" customFormat="1" ht="12.75" customHeight="1" x14ac:dyDescent="0.2">
      <c r="B147" s="64"/>
      <c r="C147" s="30"/>
      <c r="D147" s="30"/>
    </row>
    <row r="148" spans="2:4" s="29" customFormat="1" ht="12.75" customHeight="1" x14ac:dyDescent="0.2">
      <c r="B148" s="64"/>
      <c r="C148" s="30"/>
      <c r="D148" s="30"/>
    </row>
    <row r="149" spans="2:4" s="29" customFormat="1" ht="12.75" customHeight="1" x14ac:dyDescent="0.2">
      <c r="B149" s="64"/>
      <c r="C149" s="30"/>
      <c r="D149" s="30"/>
    </row>
    <row r="150" spans="2:4" s="29" customFormat="1" ht="12.75" customHeight="1" x14ac:dyDescent="0.2">
      <c r="B150" s="64"/>
      <c r="C150" s="30"/>
      <c r="D150" s="30"/>
    </row>
    <row r="151" spans="2:4" s="29" customFormat="1" ht="12.75" customHeight="1" x14ac:dyDescent="0.2">
      <c r="B151" s="64"/>
      <c r="C151" s="30"/>
      <c r="D151" s="30"/>
    </row>
    <row r="152" spans="2:4" s="29" customFormat="1" ht="12.75" customHeight="1" x14ac:dyDescent="0.2">
      <c r="B152" s="64"/>
      <c r="C152" s="30"/>
      <c r="D152" s="30"/>
    </row>
    <row r="153" spans="2:4" s="29" customFormat="1" ht="12.75" customHeight="1" x14ac:dyDescent="0.2">
      <c r="B153" s="64"/>
      <c r="C153" s="30"/>
      <c r="D153" s="30"/>
    </row>
    <row r="154" spans="2:4" s="29" customFormat="1" ht="12.75" customHeight="1" x14ac:dyDescent="0.2">
      <c r="B154" s="64"/>
      <c r="C154" s="30"/>
      <c r="D154" s="30"/>
    </row>
    <row r="155" spans="2:4" s="29" customFormat="1" ht="12.75" customHeight="1" x14ac:dyDescent="0.2">
      <c r="B155" s="64"/>
      <c r="C155" s="30"/>
      <c r="D155" s="30"/>
    </row>
    <row r="156" spans="2:4" s="29" customFormat="1" ht="12.75" customHeight="1" x14ac:dyDescent="0.2">
      <c r="B156" s="64"/>
      <c r="C156" s="30"/>
      <c r="D156" s="30"/>
    </row>
    <row r="157" spans="2:4" s="29" customFormat="1" ht="12.75" customHeight="1" x14ac:dyDescent="0.2">
      <c r="B157" s="64"/>
      <c r="C157" s="30"/>
      <c r="D157" s="30"/>
    </row>
    <row r="158" spans="2:4" s="29" customFormat="1" ht="12.75" customHeight="1" x14ac:dyDescent="0.2">
      <c r="B158" s="64"/>
      <c r="C158" s="30"/>
      <c r="D158" s="30"/>
    </row>
    <row r="159" spans="2:4" s="29" customFormat="1" ht="12.75" customHeight="1" x14ac:dyDescent="0.2">
      <c r="B159" s="64"/>
      <c r="C159" s="30"/>
      <c r="D159" s="30"/>
    </row>
    <row r="160" spans="2:4" s="29" customFormat="1" ht="12.75" customHeight="1" x14ac:dyDescent="0.2">
      <c r="B160" s="64"/>
      <c r="C160" s="30"/>
      <c r="D160" s="30"/>
    </row>
    <row r="161" spans="1:42" s="29" customFormat="1" ht="12.75" customHeight="1" x14ac:dyDescent="0.2">
      <c r="B161" s="64"/>
      <c r="C161" s="30"/>
      <c r="D161" s="30"/>
    </row>
    <row r="162" spans="1:42" s="29" customFormat="1" ht="12.75" customHeight="1" x14ac:dyDescent="0.2">
      <c r="B162" s="64"/>
      <c r="C162" s="30"/>
      <c r="D162" s="30"/>
    </row>
    <row r="163" spans="1:42" s="29" customFormat="1" ht="12.75" customHeight="1" x14ac:dyDescent="0.2">
      <c r="B163" s="64"/>
      <c r="C163" s="30"/>
      <c r="D163" s="30"/>
    </row>
    <row r="164" spans="1:42" s="29" customFormat="1" ht="12.75" customHeight="1" x14ac:dyDescent="0.2">
      <c r="B164" s="64"/>
      <c r="C164" s="30"/>
      <c r="D164" s="30"/>
    </row>
    <row r="165" spans="1:42" s="29" customFormat="1" ht="12.75" customHeight="1" x14ac:dyDescent="0.2">
      <c r="B165" s="64"/>
      <c r="C165" s="30"/>
      <c r="D165" s="30"/>
    </row>
    <row r="166" spans="1:42" s="29" customFormat="1" ht="12.75" customHeight="1" x14ac:dyDescent="0.2">
      <c r="B166" s="64"/>
      <c r="C166" s="30"/>
      <c r="D166" s="30"/>
    </row>
    <row r="167" spans="1:42" s="29" customFormat="1" ht="12.75" customHeight="1" x14ac:dyDescent="0.2">
      <c r="B167" s="64"/>
      <c r="C167" s="30"/>
      <c r="D167" s="30"/>
    </row>
    <row r="168" spans="1:42" s="29" customFormat="1" ht="12.75" customHeight="1" x14ac:dyDescent="0.2">
      <c r="B168" s="64"/>
      <c r="C168" s="30"/>
      <c r="D168" s="30"/>
    </row>
    <row r="169" spans="1:42" s="29" customFormat="1" ht="12.75" customHeight="1" x14ac:dyDescent="0.2">
      <c r="B169" s="64"/>
      <c r="C169" s="30"/>
      <c r="D169" s="30"/>
    </row>
    <row r="170" spans="1:42" ht="12.75" customHeight="1" x14ac:dyDescent="0.2">
      <c r="A170" s="9"/>
      <c r="B170" s="65"/>
      <c r="C170" s="10"/>
      <c r="D170" s="10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</row>
    <row r="171" spans="1:42" ht="12.75" customHeight="1" x14ac:dyDescent="0.2">
      <c r="A171" s="9"/>
      <c r="B171" s="65"/>
      <c r="C171" s="10"/>
      <c r="D171" s="10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</row>
    <row r="172" spans="1:42" ht="12.75" customHeight="1" x14ac:dyDescent="0.2">
      <c r="A172" s="9"/>
      <c r="B172" s="65"/>
      <c r="C172" s="10"/>
      <c r="D172" s="10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</row>
    <row r="173" spans="1:42" ht="12.75" customHeight="1" x14ac:dyDescent="0.2">
      <c r="A173" s="9"/>
      <c r="B173" s="65"/>
      <c r="C173" s="10"/>
      <c r="D173" s="10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</row>
    <row r="174" spans="1:42" ht="12.75" customHeight="1" x14ac:dyDescent="0.2">
      <c r="A174" s="9"/>
      <c r="B174" s="65"/>
      <c r="C174" s="10"/>
      <c r="D174" s="10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</row>
    <row r="175" spans="1:42" ht="12.75" customHeight="1" x14ac:dyDescent="0.2">
      <c r="A175" s="9"/>
      <c r="B175" s="65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</row>
    <row r="176" spans="1:42" ht="12.75" customHeight="1" x14ac:dyDescent="0.2">
      <c r="A176" s="9"/>
      <c r="B176" s="65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</row>
    <row r="177" spans="1:42" ht="12.75" customHeight="1" x14ac:dyDescent="0.2">
      <c r="A177" s="9"/>
      <c r="B177" s="65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</row>
    <row r="178" spans="1:42" ht="12.75" customHeight="1" x14ac:dyDescent="0.2">
      <c r="A178" s="9"/>
      <c r="B178" s="65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</row>
    <row r="179" spans="1:42" ht="12.75" customHeight="1" x14ac:dyDescent="0.2">
      <c r="A179" s="9"/>
      <c r="B179" s="65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</row>
    <row r="180" spans="1:42" ht="12.75" customHeight="1" x14ac:dyDescent="0.2">
      <c r="A180" s="9"/>
      <c r="B180" s="65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</row>
    <row r="181" spans="1:42" ht="13.9" customHeight="1" x14ac:dyDescent="0.2">
      <c r="A181" s="9"/>
      <c r="B181" s="65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</row>
    <row r="182" spans="1:42" ht="13.9" customHeight="1" x14ac:dyDescent="0.2">
      <c r="A182" s="9"/>
      <c r="B182" s="65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</row>
    <row r="183" spans="1:42" ht="13.9" customHeight="1" x14ac:dyDescent="0.2">
      <c r="A183" s="9"/>
      <c r="B183" s="65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</row>
    <row r="184" spans="1:42" ht="13.9" customHeight="1" x14ac:dyDescent="0.2">
      <c r="A184" s="9"/>
      <c r="B184" s="65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</row>
    <row r="185" spans="1:42" ht="13.9" customHeight="1" x14ac:dyDescent="0.2">
      <c r="A185" s="9"/>
      <c r="B185" s="65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</row>
    <row r="186" spans="1:42" ht="13.9" customHeight="1" x14ac:dyDescent="0.2">
      <c r="A186" s="9"/>
      <c r="B186" s="65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</row>
    <row r="187" spans="1:42" ht="13.9" customHeight="1" x14ac:dyDescent="0.2">
      <c r="A187" s="9"/>
      <c r="B187" s="65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</row>
    <row r="188" spans="1:42" ht="13.9" customHeight="1" x14ac:dyDescent="0.2">
      <c r="A188" s="9"/>
      <c r="B188" s="65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</row>
    <row r="189" spans="1:42" ht="13.9" customHeight="1" x14ac:dyDescent="0.2">
      <c r="A189" s="9"/>
      <c r="B189" s="65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</row>
    <row r="190" spans="1:42" ht="13.9" customHeight="1" x14ac:dyDescent="0.2">
      <c r="A190" s="9"/>
      <c r="B190" s="65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</row>
    <row r="191" spans="1:42" ht="13.9" customHeight="1" x14ac:dyDescent="0.2">
      <c r="A191" s="9"/>
      <c r="B191" s="65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</row>
    <row r="192" spans="1:42" ht="13.9" customHeight="1" x14ac:dyDescent="0.2">
      <c r="A192" s="9"/>
      <c r="B192" s="65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</row>
    <row r="193" spans="1:42" ht="13.9" customHeight="1" x14ac:dyDescent="0.2">
      <c r="A193" s="9"/>
      <c r="B193" s="65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</row>
    <row r="194" spans="1:42" ht="13.9" customHeight="1" x14ac:dyDescent="0.2">
      <c r="A194" s="9"/>
      <c r="B194" s="65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</row>
    <row r="195" spans="1:42" ht="13.9" customHeight="1" x14ac:dyDescent="0.2">
      <c r="A195" s="9"/>
      <c r="B195" s="65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</row>
    <row r="196" spans="1:42" ht="13.9" customHeight="1" x14ac:dyDescent="0.2">
      <c r="A196" s="9"/>
      <c r="B196" s="65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</row>
    <row r="197" spans="1:42" ht="13.9" customHeight="1" x14ac:dyDescent="0.2">
      <c r="A197" s="9"/>
      <c r="B197" s="65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</row>
    <row r="198" spans="1:42" ht="13.9" customHeight="1" x14ac:dyDescent="0.2">
      <c r="A198" s="9"/>
      <c r="B198" s="65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</row>
    <row r="199" spans="1:42" ht="13.9" customHeight="1" x14ac:dyDescent="0.2">
      <c r="A199" s="9"/>
      <c r="B199" s="65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</row>
    <row r="200" spans="1:42" ht="13.9" customHeight="1" x14ac:dyDescent="0.2">
      <c r="A200" s="9"/>
      <c r="B200" s="65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</row>
    <row r="201" spans="1:42" ht="13.9" customHeight="1" x14ac:dyDescent="0.2">
      <c r="A201" s="9"/>
      <c r="B201" s="65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</row>
    <row r="202" spans="1:42" ht="13.9" customHeight="1" x14ac:dyDescent="0.2">
      <c r="A202" s="9"/>
      <c r="B202" s="65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</row>
    <row r="203" spans="1:42" ht="13.9" customHeight="1" x14ac:dyDescent="0.2">
      <c r="A203" s="9"/>
      <c r="B203" s="65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</row>
    <row r="204" spans="1:42" ht="13.9" customHeight="1" x14ac:dyDescent="0.2">
      <c r="A204" s="9"/>
      <c r="B204" s="65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</row>
    <row r="205" spans="1:42" ht="13.9" customHeight="1" x14ac:dyDescent="0.2">
      <c r="A205" s="9"/>
      <c r="B205" s="65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</row>
    <row r="206" spans="1:42" ht="13.9" customHeight="1" x14ac:dyDescent="0.2">
      <c r="A206" s="9"/>
      <c r="B206" s="65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</row>
    <row r="207" spans="1:42" ht="13.9" customHeight="1" x14ac:dyDescent="0.2">
      <c r="A207" s="9"/>
      <c r="B207" s="65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</row>
    <row r="208" spans="1:42" ht="13.9" customHeight="1" x14ac:dyDescent="0.2">
      <c r="A208" s="9"/>
      <c r="B208" s="65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</row>
    <row r="209" spans="1:42" ht="13.9" customHeight="1" x14ac:dyDescent="0.2">
      <c r="A209" s="9"/>
      <c r="B209" s="65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</row>
    <row r="210" spans="1:42" ht="13.9" customHeight="1" x14ac:dyDescent="0.2">
      <c r="A210" s="9"/>
      <c r="B210" s="65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</row>
    <row r="211" spans="1:42" ht="13.9" customHeight="1" x14ac:dyDescent="0.2">
      <c r="A211" s="9"/>
      <c r="B211" s="65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</row>
    <row r="212" spans="1:42" ht="13.9" customHeight="1" x14ac:dyDescent="0.2">
      <c r="A212" s="9"/>
      <c r="B212" s="65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</row>
    <row r="213" spans="1:42" ht="13.9" customHeight="1" x14ac:dyDescent="0.2">
      <c r="A213" s="9"/>
      <c r="B213" s="65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</row>
    <row r="214" spans="1:42" ht="13.9" customHeight="1" x14ac:dyDescent="0.2">
      <c r="A214" s="9"/>
      <c r="B214" s="65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</row>
    <row r="215" spans="1:42" ht="13.9" customHeight="1" x14ac:dyDescent="0.2">
      <c r="A215" s="9"/>
      <c r="B215" s="65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</row>
    <row r="216" spans="1:42" ht="13.9" customHeight="1" x14ac:dyDescent="0.2">
      <c r="A216" s="9"/>
      <c r="B216" s="65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</row>
    <row r="217" spans="1:42" ht="13.9" customHeight="1" x14ac:dyDescent="0.2">
      <c r="A217" s="9"/>
      <c r="B217" s="65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</row>
    <row r="218" spans="1:42" ht="13.9" customHeight="1" x14ac:dyDescent="0.2">
      <c r="A218" s="9"/>
      <c r="B218" s="65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</row>
    <row r="219" spans="1:42" ht="13.9" customHeight="1" x14ac:dyDescent="0.2">
      <c r="A219" s="9"/>
      <c r="B219" s="65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</row>
    <row r="220" spans="1:42" ht="13.9" customHeight="1" x14ac:dyDescent="0.2">
      <c r="A220" s="9"/>
      <c r="B220" s="65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</row>
    <row r="221" spans="1:42" ht="13.9" customHeight="1" x14ac:dyDescent="0.2">
      <c r="A221" s="9"/>
      <c r="B221" s="65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</row>
    <row r="222" spans="1:42" ht="13.9" customHeight="1" x14ac:dyDescent="0.2">
      <c r="A222" s="9"/>
      <c r="B222" s="65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</row>
    <row r="223" spans="1:42" ht="13.9" customHeight="1" x14ac:dyDescent="0.2">
      <c r="A223" s="9"/>
      <c r="B223" s="65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</row>
    <row r="224" spans="1:42" ht="13.9" customHeight="1" x14ac:dyDescent="0.2">
      <c r="A224" s="9"/>
      <c r="B224" s="65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</row>
    <row r="225" spans="1:42" ht="13.9" customHeight="1" x14ac:dyDescent="0.2">
      <c r="A225" s="9"/>
      <c r="B225" s="65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</row>
    <row r="226" spans="1:42" x14ac:dyDescent="0.2">
      <c r="A226" s="9"/>
      <c r="B226" s="65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</row>
    <row r="227" spans="1:42" x14ac:dyDescent="0.2">
      <c r="A227" s="9"/>
      <c r="B227" s="65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</row>
    <row r="228" spans="1:42" x14ac:dyDescent="0.2">
      <c r="A228" s="9"/>
      <c r="B228" s="65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</row>
    <row r="229" spans="1:42" x14ac:dyDescent="0.2">
      <c r="A229" s="9"/>
      <c r="B229" s="65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</row>
    <row r="230" spans="1:42" x14ac:dyDescent="0.2">
      <c r="A230" s="9"/>
      <c r="B230" s="65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</row>
    <row r="231" spans="1:42" x14ac:dyDescent="0.2">
      <c r="A231" s="9"/>
      <c r="B231" s="65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</row>
    <row r="232" spans="1:42" x14ac:dyDescent="0.2">
      <c r="A232" s="9"/>
      <c r="B232" s="65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</row>
    <row r="233" spans="1:42" x14ac:dyDescent="0.2">
      <c r="A233" s="9"/>
      <c r="B233" s="65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</row>
    <row r="234" spans="1:42" x14ac:dyDescent="0.2">
      <c r="A234" s="9"/>
      <c r="B234" s="65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</row>
    <row r="235" spans="1:42" x14ac:dyDescent="0.2">
      <c r="A235" s="9"/>
      <c r="B235" s="65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</row>
    <row r="236" spans="1:42" x14ac:dyDescent="0.2">
      <c r="A236" s="9"/>
      <c r="B236" s="65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</row>
    <row r="237" spans="1:42" x14ac:dyDescent="0.2">
      <c r="A237" s="9"/>
      <c r="B237" s="65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</row>
    <row r="238" spans="1:42" x14ac:dyDescent="0.2">
      <c r="A238" s="9"/>
      <c r="B238" s="65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</row>
    <row r="239" spans="1:42" x14ac:dyDescent="0.2">
      <c r="A239" s="9"/>
      <c r="B239" s="65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</row>
    <row r="240" spans="1:42" x14ac:dyDescent="0.2">
      <c r="A240" s="9"/>
      <c r="B240" s="65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</row>
    <row r="241" spans="1:42" x14ac:dyDescent="0.2">
      <c r="A241" s="9"/>
      <c r="B241" s="65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</row>
    <row r="242" spans="1:42" x14ac:dyDescent="0.2">
      <c r="A242" s="9"/>
      <c r="B242" s="65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</row>
    <row r="243" spans="1:42" x14ac:dyDescent="0.2">
      <c r="A243" s="9"/>
      <c r="B243" s="65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</row>
    <row r="244" spans="1:42" x14ac:dyDescent="0.2">
      <c r="A244" s="9"/>
      <c r="B244" s="65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</row>
    <row r="245" spans="1:42" x14ac:dyDescent="0.2">
      <c r="A245" s="9"/>
      <c r="B245" s="65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</row>
    <row r="246" spans="1:42" x14ac:dyDescent="0.2">
      <c r="A246" s="9"/>
      <c r="B246" s="65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</row>
    <row r="247" spans="1:42" x14ac:dyDescent="0.2">
      <c r="A247" s="9"/>
      <c r="B247" s="65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</row>
    <row r="248" spans="1:42" x14ac:dyDescent="0.2">
      <c r="A248" s="9"/>
      <c r="B248" s="65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</row>
    <row r="249" spans="1:42" x14ac:dyDescent="0.2">
      <c r="A249" s="9"/>
      <c r="B249" s="65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</row>
    <row r="250" spans="1:42" x14ac:dyDescent="0.2">
      <c r="A250" s="9"/>
      <c r="B250" s="65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</row>
    <row r="251" spans="1:42" x14ac:dyDescent="0.2">
      <c r="A251" s="9"/>
      <c r="B251" s="65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</row>
    <row r="252" spans="1:42" x14ac:dyDescent="0.2">
      <c r="A252" s="9"/>
      <c r="B252" s="65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</row>
    <row r="253" spans="1:42" x14ac:dyDescent="0.2">
      <c r="A253" s="9"/>
      <c r="B253" s="65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</row>
    <row r="254" spans="1:42" x14ac:dyDescent="0.2">
      <c r="A254" s="9"/>
      <c r="B254" s="65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</row>
    <row r="255" spans="1:42" x14ac:dyDescent="0.2">
      <c r="A255" s="9"/>
      <c r="B255" s="65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</row>
    <row r="256" spans="1:42" x14ac:dyDescent="0.2">
      <c r="A256" s="9"/>
      <c r="B256" s="65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</row>
    <row r="257" spans="1:42" x14ac:dyDescent="0.2">
      <c r="A257" s="9"/>
      <c r="B257" s="65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</row>
    <row r="258" spans="1:42" x14ac:dyDescent="0.2">
      <c r="A258" s="9"/>
      <c r="B258" s="65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</row>
    <row r="259" spans="1:42" x14ac:dyDescent="0.2">
      <c r="A259" s="9"/>
      <c r="B259" s="65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</row>
    <row r="260" spans="1:42" x14ac:dyDescent="0.2">
      <c r="A260" s="9"/>
      <c r="B260" s="65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</row>
    <row r="261" spans="1:42" x14ac:dyDescent="0.2">
      <c r="A261" s="9"/>
      <c r="B261" s="65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</row>
    <row r="262" spans="1:42" x14ac:dyDescent="0.2">
      <c r="A262" s="9"/>
      <c r="B262" s="65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</row>
    <row r="263" spans="1:42" x14ac:dyDescent="0.2">
      <c r="A263" s="9"/>
      <c r="B263" s="65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</row>
    <row r="264" spans="1:42" x14ac:dyDescent="0.2">
      <c r="A264" s="9"/>
      <c r="B264" s="65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</row>
    <row r="265" spans="1:42" x14ac:dyDescent="0.2">
      <c r="A265" s="9"/>
      <c r="B265" s="65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</row>
    <row r="266" spans="1:42" x14ac:dyDescent="0.2">
      <c r="A266" s="9"/>
      <c r="B266" s="65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</row>
    <row r="267" spans="1:42" x14ac:dyDescent="0.2">
      <c r="A267" s="9"/>
      <c r="B267" s="65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</row>
    <row r="268" spans="1:42" x14ac:dyDescent="0.2">
      <c r="A268" s="9"/>
      <c r="B268" s="65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</row>
    <row r="269" spans="1:42" x14ac:dyDescent="0.2">
      <c r="A269" s="9"/>
      <c r="B269" s="65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</row>
    <row r="270" spans="1:42" x14ac:dyDescent="0.2">
      <c r="A270" s="9"/>
      <c r="B270" s="65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</row>
    <row r="271" spans="1:42" x14ac:dyDescent="0.2">
      <c r="A271" s="9"/>
      <c r="B271" s="65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</row>
    <row r="272" spans="1:42" x14ac:dyDescent="0.2">
      <c r="A272" s="9"/>
      <c r="B272" s="65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</row>
    <row r="273" spans="1:42" x14ac:dyDescent="0.2">
      <c r="A273" s="9"/>
      <c r="B273" s="65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</row>
    <row r="274" spans="1:42" x14ac:dyDescent="0.2">
      <c r="A274" s="9"/>
      <c r="B274" s="65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</row>
    <row r="275" spans="1:42" x14ac:dyDescent="0.2">
      <c r="A275" s="9"/>
      <c r="B275" s="65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</row>
    <row r="276" spans="1:42" x14ac:dyDescent="0.2">
      <c r="A276" s="9"/>
      <c r="B276" s="65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</row>
    <row r="277" spans="1:42" x14ac:dyDescent="0.2">
      <c r="A277" s="9"/>
      <c r="B277" s="65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</row>
    <row r="278" spans="1:42" x14ac:dyDescent="0.2">
      <c r="A278" s="9"/>
      <c r="B278" s="65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</row>
    <row r="279" spans="1:42" x14ac:dyDescent="0.2">
      <c r="A279" s="9"/>
      <c r="B279" s="65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</row>
    <row r="280" spans="1:42" x14ac:dyDescent="0.2">
      <c r="A280" s="9"/>
      <c r="B280" s="65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</row>
    <row r="281" spans="1:42" x14ac:dyDescent="0.2">
      <c r="A281" s="9"/>
      <c r="B281" s="65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</row>
    <row r="282" spans="1:42" x14ac:dyDescent="0.2">
      <c r="A282" s="9"/>
      <c r="B282" s="65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</row>
    <row r="283" spans="1:42" x14ac:dyDescent="0.2">
      <c r="A283" s="9"/>
      <c r="B283" s="65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</row>
    <row r="284" spans="1:42" x14ac:dyDescent="0.2">
      <c r="A284" s="9"/>
      <c r="B284" s="65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</row>
    <row r="285" spans="1:42" x14ac:dyDescent="0.2">
      <c r="A285" s="9"/>
      <c r="B285" s="65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</row>
    <row r="286" spans="1:42" x14ac:dyDescent="0.2">
      <c r="A286" s="9"/>
      <c r="B286" s="65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</row>
    <row r="287" spans="1:42" x14ac:dyDescent="0.2">
      <c r="A287" s="9"/>
      <c r="B287" s="65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</row>
    <row r="288" spans="1:42" x14ac:dyDescent="0.2">
      <c r="A288" s="9"/>
      <c r="B288" s="65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</row>
    <row r="289" spans="1:42" x14ac:dyDescent="0.2">
      <c r="A289" s="9"/>
      <c r="B289" s="65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</row>
    <row r="290" spans="1:42" x14ac:dyDescent="0.2">
      <c r="A290" s="9"/>
      <c r="B290" s="65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</row>
    <row r="291" spans="1:42" x14ac:dyDescent="0.2">
      <c r="A291" s="9"/>
      <c r="B291" s="65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</row>
    <row r="292" spans="1:42" x14ac:dyDescent="0.2">
      <c r="A292" s="9"/>
      <c r="B292" s="65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</row>
    <row r="293" spans="1:42" x14ac:dyDescent="0.2">
      <c r="A293" s="9"/>
      <c r="B293" s="65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</row>
    <row r="294" spans="1:42" x14ac:dyDescent="0.2">
      <c r="A294" s="9"/>
      <c r="B294" s="65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</row>
    <row r="295" spans="1:42" x14ac:dyDescent="0.2">
      <c r="A295" s="9"/>
      <c r="B295" s="65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</row>
    <row r="296" spans="1:42" x14ac:dyDescent="0.2">
      <c r="A296" s="9"/>
      <c r="B296" s="65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</row>
    <row r="297" spans="1:42" x14ac:dyDescent="0.2">
      <c r="A297" s="9"/>
      <c r="B297" s="65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</row>
    <row r="298" spans="1:42" x14ac:dyDescent="0.2">
      <c r="A298" s="9"/>
      <c r="B298" s="65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</row>
    <row r="299" spans="1:42" x14ac:dyDescent="0.2">
      <c r="A299" s="9"/>
      <c r="B299" s="65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</row>
    <row r="300" spans="1:42" x14ac:dyDescent="0.2">
      <c r="A300" s="9"/>
      <c r="B300" s="65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</row>
    <row r="301" spans="1:42" x14ac:dyDescent="0.2">
      <c r="A301" s="9"/>
      <c r="B301" s="65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</row>
    <row r="302" spans="1:42" x14ac:dyDescent="0.2">
      <c r="A302" s="9"/>
      <c r="B302" s="65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</row>
    <row r="303" spans="1:42" x14ac:dyDescent="0.2">
      <c r="A303" s="9"/>
      <c r="B303" s="65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</row>
    <row r="304" spans="1:42" x14ac:dyDescent="0.2">
      <c r="A304" s="9"/>
      <c r="B304" s="65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</row>
    <row r="305" spans="1:42" x14ac:dyDescent="0.2">
      <c r="A305" s="9"/>
      <c r="B305" s="65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</row>
    <row r="306" spans="1:42" x14ac:dyDescent="0.2">
      <c r="A306" s="9"/>
      <c r="B306" s="65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</row>
    <row r="307" spans="1:42" x14ac:dyDescent="0.2">
      <c r="A307" s="9"/>
      <c r="B307" s="65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</row>
    <row r="308" spans="1:42" x14ac:dyDescent="0.2">
      <c r="A308" s="9"/>
      <c r="B308" s="65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</row>
    <row r="309" spans="1:42" x14ac:dyDescent="0.2">
      <c r="A309" s="9"/>
      <c r="B309" s="65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</row>
    <row r="310" spans="1:42" x14ac:dyDescent="0.2">
      <c r="A310" s="9"/>
      <c r="B310" s="65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</row>
    <row r="311" spans="1:42" x14ac:dyDescent="0.2">
      <c r="A311" s="9"/>
      <c r="B311" s="65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</row>
    <row r="312" spans="1:42" x14ac:dyDescent="0.2">
      <c r="A312" s="9"/>
      <c r="B312" s="65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</row>
    <row r="313" spans="1:42" x14ac:dyDescent="0.2">
      <c r="A313" s="9"/>
      <c r="B313" s="65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</row>
    <row r="314" spans="1:42" x14ac:dyDescent="0.2">
      <c r="A314" s="9"/>
      <c r="B314" s="65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</row>
    <row r="315" spans="1:42" x14ac:dyDescent="0.2">
      <c r="A315" s="9"/>
      <c r="B315" s="65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</row>
    <row r="316" spans="1:42" x14ac:dyDescent="0.2">
      <c r="A316" s="9"/>
      <c r="B316" s="65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</row>
    <row r="317" spans="1:42" x14ac:dyDescent="0.2">
      <c r="A317" s="9"/>
      <c r="B317" s="65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</row>
    <row r="318" spans="1:42" x14ac:dyDescent="0.2">
      <c r="A318" s="9"/>
      <c r="B318" s="65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</row>
    <row r="319" spans="1:42" x14ac:dyDescent="0.2">
      <c r="A319" s="9"/>
      <c r="B319" s="65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</row>
    <row r="320" spans="1:42" x14ac:dyDescent="0.2">
      <c r="A320" s="9"/>
      <c r="B320" s="65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</row>
    <row r="321" spans="1:42" x14ac:dyDescent="0.2">
      <c r="A321" s="9"/>
      <c r="B321" s="65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</row>
    <row r="322" spans="1:42" x14ac:dyDescent="0.2">
      <c r="A322" s="9"/>
      <c r="B322" s="65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</row>
    <row r="323" spans="1:42" x14ac:dyDescent="0.2">
      <c r="A323" s="9"/>
      <c r="B323" s="65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</row>
    <row r="324" spans="1:42" x14ac:dyDescent="0.2">
      <c r="A324" s="9"/>
      <c r="B324" s="65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</row>
    <row r="325" spans="1:42" x14ac:dyDescent="0.2">
      <c r="A325" s="9"/>
      <c r="B325" s="65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</row>
    <row r="326" spans="1:42" x14ac:dyDescent="0.2">
      <c r="A326" s="9"/>
      <c r="B326" s="65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</row>
    <row r="327" spans="1:42" x14ac:dyDescent="0.2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</row>
    <row r="328" spans="1:42" x14ac:dyDescent="0.2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</row>
    <row r="329" spans="1:42" x14ac:dyDescent="0.2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</row>
    <row r="330" spans="1:42" x14ac:dyDescent="0.2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</row>
    <row r="331" spans="1:42" x14ac:dyDescent="0.2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</row>
    <row r="332" spans="1:42" x14ac:dyDescent="0.2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</row>
    <row r="333" spans="1:42" x14ac:dyDescent="0.2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</row>
    <row r="334" spans="1:42" x14ac:dyDescent="0.2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</row>
    <row r="335" spans="1:42" x14ac:dyDescent="0.2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</row>
    <row r="336" spans="1:42" x14ac:dyDescent="0.2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</row>
    <row r="337" spans="1:42" x14ac:dyDescent="0.2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</row>
    <row r="338" spans="1:42" x14ac:dyDescent="0.2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</row>
    <row r="339" spans="1:42" x14ac:dyDescent="0.2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</row>
    <row r="340" spans="1:42" x14ac:dyDescent="0.2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</row>
    <row r="341" spans="1:42" x14ac:dyDescent="0.2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</row>
    <row r="342" spans="1:42" x14ac:dyDescent="0.2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</row>
    <row r="343" spans="1:42" x14ac:dyDescent="0.2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</row>
    <row r="344" spans="1:42" x14ac:dyDescent="0.2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</row>
    <row r="345" spans="1:42" x14ac:dyDescent="0.2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</row>
    <row r="346" spans="1:42" x14ac:dyDescent="0.2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</row>
    <row r="347" spans="1:42" x14ac:dyDescent="0.2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</row>
    <row r="348" spans="1:42" x14ac:dyDescent="0.2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</row>
    <row r="349" spans="1:42" x14ac:dyDescent="0.2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</row>
    <row r="350" spans="1:42" x14ac:dyDescent="0.2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</row>
    <row r="351" spans="1:42" x14ac:dyDescent="0.2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</row>
    <row r="352" spans="1:42" x14ac:dyDescent="0.2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</row>
    <row r="353" spans="1:42" x14ac:dyDescent="0.2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</row>
    <row r="354" spans="1:42" x14ac:dyDescent="0.2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</row>
    <row r="355" spans="1:42" x14ac:dyDescent="0.2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</row>
    <row r="356" spans="1:42" x14ac:dyDescent="0.2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</row>
    <row r="357" spans="1:42" x14ac:dyDescent="0.2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</row>
    <row r="358" spans="1:42" x14ac:dyDescent="0.2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</row>
    <row r="359" spans="1:42" x14ac:dyDescent="0.2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</row>
    <row r="360" spans="1:42" x14ac:dyDescent="0.2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</row>
    <row r="361" spans="1:42" x14ac:dyDescent="0.2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</row>
    <row r="362" spans="1:42" x14ac:dyDescent="0.2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</row>
    <row r="363" spans="1:42" x14ac:dyDescent="0.2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</row>
    <row r="364" spans="1:42" x14ac:dyDescent="0.2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</row>
    <row r="365" spans="1:42" x14ac:dyDescent="0.2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</row>
    <row r="366" spans="1:42" x14ac:dyDescent="0.2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</row>
    <row r="367" spans="1:42" x14ac:dyDescent="0.2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</row>
    <row r="368" spans="1:42" x14ac:dyDescent="0.2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</row>
    <row r="369" spans="1:42" x14ac:dyDescent="0.2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</row>
    <row r="370" spans="1:42" x14ac:dyDescent="0.2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</row>
  </sheetData>
  <phoneticPr fontId="8" type="noConversion"/>
  <hyperlinks>
    <hyperlink ref="H1176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81"/>
  <sheetViews>
    <sheetView topLeftCell="A63" workbookViewId="0">
      <selection activeCell="A53" sqref="A53:D110"/>
    </sheetView>
  </sheetViews>
  <sheetFormatPr defaultRowHeight="12.75" x14ac:dyDescent="0.2"/>
  <cols>
    <col min="1" max="1" width="19.7109375" style="49" customWidth="1"/>
    <col min="2" max="2" width="4.42578125" style="12" customWidth="1"/>
    <col min="3" max="3" width="12.7109375" style="49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49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48" t="s">
        <v>79</v>
      </c>
      <c r="I1" s="50" t="s">
        <v>80</v>
      </c>
      <c r="J1" s="51" t="s">
        <v>81</v>
      </c>
    </row>
    <row r="2" spans="1:16" x14ac:dyDescent="0.2">
      <c r="I2" s="52" t="s">
        <v>82</v>
      </c>
      <c r="J2" s="53" t="s">
        <v>83</v>
      </c>
    </row>
    <row r="3" spans="1:16" x14ac:dyDescent="0.2">
      <c r="A3" s="54" t="s">
        <v>84</v>
      </c>
      <c r="I3" s="52" t="s">
        <v>85</v>
      </c>
      <c r="J3" s="53" t="s">
        <v>86</v>
      </c>
    </row>
    <row r="4" spans="1:16" x14ac:dyDescent="0.2">
      <c r="I4" s="52" t="s">
        <v>87</v>
      </c>
      <c r="J4" s="53" t="s">
        <v>86</v>
      </c>
    </row>
    <row r="5" spans="1:16" ht="13.5" thickBot="1" x14ac:dyDescent="0.25">
      <c r="I5" s="55" t="s">
        <v>88</v>
      </c>
      <c r="J5" s="56" t="s">
        <v>72</v>
      </c>
    </row>
    <row r="10" spans="1:16" ht="13.5" thickBot="1" x14ac:dyDescent="0.25"/>
    <row r="11" spans="1:16" ht="12.75" customHeight="1" thickBot="1" x14ac:dyDescent="0.25">
      <c r="A11" s="49" t="str">
        <f t="shared" ref="A11:A42" si="0">P11</f>
        <v> BBS 25 </v>
      </c>
      <c r="B11" s="15" t="str">
        <f t="shared" ref="B11:B42" si="1">IF(H11=INT(H11),"I","II")</f>
        <v>I</v>
      </c>
      <c r="C11" s="49">
        <f t="shared" ref="C11:C42" si="2">1*G11</f>
        <v>42748.302000000003</v>
      </c>
      <c r="D11" s="12" t="str">
        <f t="shared" ref="D11:D42" si="3">VLOOKUP(F11,I$1:J$5,2,FALSE)</f>
        <v>vis</v>
      </c>
      <c r="E11" s="57">
        <f>VLOOKUP(C11,Active!C$21:E$972,3,FALSE)</f>
        <v>-1016.9975118845842</v>
      </c>
      <c r="F11" s="15" t="s">
        <v>88</v>
      </c>
      <c r="G11" s="12" t="str">
        <f t="shared" ref="G11:G42" si="4">MID(I11,3,LEN(I11)-3)</f>
        <v>42748.302</v>
      </c>
      <c r="H11" s="49">
        <f t="shared" ref="H11:H42" si="5">1*K11</f>
        <v>-1017</v>
      </c>
      <c r="I11" s="58" t="s">
        <v>185</v>
      </c>
      <c r="J11" s="59" t="s">
        <v>186</v>
      </c>
      <c r="K11" s="58">
        <v>-1017</v>
      </c>
      <c r="L11" s="58" t="s">
        <v>108</v>
      </c>
      <c r="M11" s="59" t="s">
        <v>93</v>
      </c>
      <c r="N11" s="59"/>
      <c r="O11" s="60" t="s">
        <v>100</v>
      </c>
      <c r="P11" s="60" t="s">
        <v>187</v>
      </c>
    </row>
    <row r="12" spans="1:16" ht="12.75" customHeight="1" thickBot="1" x14ac:dyDescent="0.25">
      <c r="A12" s="49" t="str">
        <f t="shared" si="0"/>
        <v> BBS 36 </v>
      </c>
      <c r="B12" s="15" t="str">
        <f t="shared" si="1"/>
        <v>I</v>
      </c>
      <c r="C12" s="49">
        <f t="shared" si="2"/>
        <v>43485.313000000002</v>
      </c>
      <c r="D12" s="12" t="str">
        <f t="shared" si="3"/>
        <v>vis</v>
      </c>
      <c r="E12" s="57">
        <f>VLOOKUP(C12,Active!C$21:E$972,3,FALSE)</f>
        <v>-585.9992207059006</v>
      </c>
      <c r="F12" s="15" t="s">
        <v>88</v>
      </c>
      <c r="G12" s="12" t="str">
        <f t="shared" si="4"/>
        <v>43485.313</v>
      </c>
      <c r="H12" s="49">
        <f t="shared" si="5"/>
        <v>-586</v>
      </c>
      <c r="I12" s="58" t="s">
        <v>188</v>
      </c>
      <c r="J12" s="59" t="s">
        <v>189</v>
      </c>
      <c r="K12" s="58">
        <v>-586</v>
      </c>
      <c r="L12" s="58" t="s">
        <v>190</v>
      </c>
      <c r="M12" s="59" t="s">
        <v>93</v>
      </c>
      <c r="N12" s="59"/>
      <c r="O12" s="60" t="s">
        <v>191</v>
      </c>
      <c r="P12" s="60" t="s">
        <v>192</v>
      </c>
    </row>
    <row r="13" spans="1:16" ht="12.75" customHeight="1" thickBot="1" x14ac:dyDescent="0.25">
      <c r="A13" s="49" t="str">
        <f t="shared" si="0"/>
        <v> BBS 37 </v>
      </c>
      <c r="B13" s="15" t="str">
        <f t="shared" si="1"/>
        <v>I</v>
      </c>
      <c r="C13" s="49">
        <f t="shared" si="2"/>
        <v>43673.413999999997</v>
      </c>
      <c r="D13" s="12" t="str">
        <f t="shared" si="3"/>
        <v>vis</v>
      </c>
      <c r="E13" s="57">
        <f>VLOOKUP(C13,Active!C$21:E$972,3,FALSE)</f>
        <v>-475.99922129069569</v>
      </c>
      <c r="F13" s="15" t="s">
        <v>88</v>
      </c>
      <c r="G13" s="12" t="str">
        <f t="shared" si="4"/>
        <v>43673.414</v>
      </c>
      <c r="H13" s="49">
        <f t="shared" si="5"/>
        <v>-476</v>
      </c>
      <c r="I13" s="58" t="s">
        <v>193</v>
      </c>
      <c r="J13" s="59" t="s">
        <v>194</v>
      </c>
      <c r="K13" s="58">
        <v>-476</v>
      </c>
      <c r="L13" s="58" t="s">
        <v>190</v>
      </c>
      <c r="M13" s="59" t="s">
        <v>93</v>
      </c>
      <c r="N13" s="59"/>
      <c r="O13" s="60" t="s">
        <v>195</v>
      </c>
      <c r="P13" s="60" t="s">
        <v>196</v>
      </c>
    </row>
    <row r="14" spans="1:16" ht="12.75" customHeight="1" thickBot="1" x14ac:dyDescent="0.25">
      <c r="A14" s="49" t="str">
        <f t="shared" si="0"/>
        <v> BBS 38 </v>
      </c>
      <c r="B14" s="15" t="str">
        <f t="shared" si="1"/>
        <v>I</v>
      </c>
      <c r="C14" s="49">
        <f t="shared" si="2"/>
        <v>43714.453999999998</v>
      </c>
      <c r="D14" s="12" t="str">
        <f t="shared" si="3"/>
        <v>vis</v>
      </c>
      <c r="E14" s="57">
        <f>VLOOKUP(C14,Active!C$21:E$972,3,FALSE)</f>
        <v>-451.99934900931379</v>
      </c>
      <c r="F14" s="15" t="s">
        <v>88</v>
      </c>
      <c r="G14" s="12" t="str">
        <f t="shared" si="4"/>
        <v>43714.454</v>
      </c>
      <c r="H14" s="49">
        <f t="shared" si="5"/>
        <v>-452</v>
      </c>
      <c r="I14" s="58" t="s">
        <v>197</v>
      </c>
      <c r="J14" s="59" t="s">
        <v>198</v>
      </c>
      <c r="K14" s="58">
        <v>-452</v>
      </c>
      <c r="L14" s="58" t="s">
        <v>190</v>
      </c>
      <c r="M14" s="59" t="s">
        <v>93</v>
      </c>
      <c r="N14" s="59"/>
      <c r="O14" s="60" t="s">
        <v>195</v>
      </c>
      <c r="P14" s="60" t="s">
        <v>103</v>
      </c>
    </row>
    <row r="15" spans="1:16" ht="12.75" customHeight="1" thickBot="1" x14ac:dyDescent="0.25">
      <c r="A15" s="49" t="str">
        <f t="shared" si="0"/>
        <v> BBS 41 </v>
      </c>
      <c r="B15" s="15" t="str">
        <f t="shared" si="1"/>
        <v>I</v>
      </c>
      <c r="C15" s="49">
        <f t="shared" si="2"/>
        <v>43863.218000000001</v>
      </c>
      <c r="D15" s="12" t="str">
        <f t="shared" si="3"/>
        <v>vis</v>
      </c>
      <c r="E15" s="57">
        <f>VLOOKUP(C15,Active!C$21:E$972,3,FALSE)</f>
        <v>-365.00332074256193</v>
      </c>
      <c r="F15" s="15" t="s">
        <v>88</v>
      </c>
      <c r="G15" s="12" t="str">
        <f t="shared" si="4"/>
        <v>43863.218</v>
      </c>
      <c r="H15" s="49">
        <f t="shared" si="5"/>
        <v>-365</v>
      </c>
      <c r="I15" s="58" t="s">
        <v>199</v>
      </c>
      <c r="J15" s="59" t="s">
        <v>200</v>
      </c>
      <c r="K15" s="58">
        <v>-365</v>
      </c>
      <c r="L15" s="58" t="s">
        <v>104</v>
      </c>
      <c r="M15" s="59" t="s">
        <v>93</v>
      </c>
      <c r="N15" s="59"/>
      <c r="O15" s="60" t="s">
        <v>195</v>
      </c>
      <c r="P15" s="60" t="s">
        <v>201</v>
      </c>
    </row>
    <row r="16" spans="1:16" ht="12.75" customHeight="1" thickBot="1" x14ac:dyDescent="0.25">
      <c r="A16" s="49" t="str">
        <f t="shared" si="0"/>
        <v> BBS 50 </v>
      </c>
      <c r="B16" s="15" t="str">
        <f t="shared" si="1"/>
        <v>I</v>
      </c>
      <c r="C16" s="49">
        <f t="shared" si="2"/>
        <v>44487.38</v>
      </c>
      <c r="D16" s="12" t="str">
        <f t="shared" si="3"/>
        <v>vis</v>
      </c>
      <c r="E16" s="57">
        <f>VLOOKUP(C16,Active!C$21:E$972,3,FALSE)</f>
        <v>1.7543766269859041E-3</v>
      </c>
      <c r="F16" s="15" t="s">
        <v>88</v>
      </c>
      <c r="G16" s="12" t="str">
        <f t="shared" si="4"/>
        <v>44487.380</v>
      </c>
      <c r="H16" s="49">
        <f t="shared" si="5"/>
        <v>0</v>
      </c>
      <c r="I16" s="58" t="s">
        <v>202</v>
      </c>
      <c r="J16" s="59" t="s">
        <v>203</v>
      </c>
      <c r="K16" s="58">
        <v>0</v>
      </c>
      <c r="L16" s="58" t="s">
        <v>106</v>
      </c>
      <c r="M16" s="59" t="s">
        <v>93</v>
      </c>
      <c r="N16" s="59"/>
      <c r="O16" s="60" t="s">
        <v>191</v>
      </c>
      <c r="P16" s="60" t="s">
        <v>204</v>
      </c>
    </row>
    <row r="17" spans="1:16" ht="12.75" customHeight="1" thickBot="1" x14ac:dyDescent="0.25">
      <c r="A17" s="49" t="str">
        <f t="shared" si="0"/>
        <v> BBS 50 </v>
      </c>
      <c r="B17" s="15" t="str">
        <f t="shared" si="1"/>
        <v>I</v>
      </c>
      <c r="C17" s="49">
        <f t="shared" si="2"/>
        <v>44499.334000000003</v>
      </c>
      <c r="D17" s="12" t="str">
        <f t="shared" si="3"/>
        <v>vis</v>
      </c>
      <c r="E17" s="57">
        <f>VLOOKUP(C17,Active!C$21:E$972,3,FALSE)</f>
        <v>6.9923604500128995</v>
      </c>
      <c r="F17" s="15" t="s">
        <v>88</v>
      </c>
      <c r="G17" s="12" t="str">
        <f t="shared" si="4"/>
        <v>44499.334</v>
      </c>
      <c r="H17" s="49">
        <f t="shared" si="5"/>
        <v>7</v>
      </c>
      <c r="I17" s="58" t="s">
        <v>205</v>
      </c>
      <c r="J17" s="59" t="s">
        <v>206</v>
      </c>
      <c r="K17" s="58">
        <v>7</v>
      </c>
      <c r="L17" s="58" t="s">
        <v>207</v>
      </c>
      <c r="M17" s="59" t="s">
        <v>93</v>
      </c>
      <c r="N17" s="59"/>
      <c r="O17" s="60" t="s">
        <v>191</v>
      </c>
      <c r="P17" s="60" t="s">
        <v>204</v>
      </c>
    </row>
    <row r="18" spans="1:16" ht="12.75" customHeight="1" thickBot="1" x14ac:dyDescent="0.25">
      <c r="A18" s="49" t="str">
        <f t="shared" si="0"/>
        <v> BBS 90 </v>
      </c>
      <c r="B18" s="15" t="str">
        <f t="shared" si="1"/>
        <v>I</v>
      </c>
      <c r="C18" s="49">
        <f t="shared" si="2"/>
        <v>47471.345000000001</v>
      </c>
      <c r="D18" s="12" t="str">
        <f t="shared" si="3"/>
        <v>vis</v>
      </c>
      <c r="E18" s="57">
        <f>VLOOKUP(C18,Active!C$21:E$972,3,FALSE)</f>
        <v>1745.0012400518808</v>
      </c>
      <c r="F18" s="15" t="s">
        <v>88</v>
      </c>
      <c r="G18" s="12" t="str">
        <f t="shared" si="4"/>
        <v>47471.345</v>
      </c>
      <c r="H18" s="49">
        <f t="shared" si="5"/>
        <v>1745</v>
      </c>
      <c r="I18" s="58" t="s">
        <v>229</v>
      </c>
      <c r="J18" s="59" t="s">
        <v>230</v>
      </c>
      <c r="K18" s="58">
        <v>1745</v>
      </c>
      <c r="L18" s="58" t="s">
        <v>98</v>
      </c>
      <c r="M18" s="59" t="s">
        <v>93</v>
      </c>
      <c r="N18" s="59"/>
      <c r="O18" s="60" t="s">
        <v>191</v>
      </c>
      <c r="P18" s="60" t="s">
        <v>231</v>
      </c>
    </row>
    <row r="19" spans="1:16" ht="12.75" customHeight="1" thickBot="1" x14ac:dyDescent="0.25">
      <c r="A19" s="49" t="str">
        <f t="shared" si="0"/>
        <v> BBS 93 </v>
      </c>
      <c r="B19" s="15" t="str">
        <f t="shared" si="1"/>
        <v>I</v>
      </c>
      <c r="C19" s="49">
        <f t="shared" si="2"/>
        <v>47825.309000000001</v>
      </c>
      <c r="D19" s="12" t="str">
        <f t="shared" si="3"/>
        <v>vis</v>
      </c>
      <c r="E19" s="57">
        <f>VLOOKUP(C19,Active!C$21:E$972,3,FALSE)</f>
        <v>1951.9966297255382</v>
      </c>
      <c r="F19" s="15" t="s">
        <v>88</v>
      </c>
      <c r="G19" s="12" t="str">
        <f t="shared" si="4"/>
        <v>47825.309</v>
      </c>
      <c r="H19" s="49">
        <f t="shared" si="5"/>
        <v>1952</v>
      </c>
      <c r="I19" s="58" t="s">
        <v>243</v>
      </c>
      <c r="J19" s="59" t="s">
        <v>244</v>
      </c>
      <c r="K19" s="58">
        <v>1952</v>
      </c>
      <c r="L19" s="58" t="s">
        <v>104</v>
      </c>
      <c r="M19" s="59" t="s">
        <v>93</v>
      </c>
      <c r="N19" s="59"/>
      <c r="O19" s="60" t="s">
        <v>191</v>
      </c>
      <c r="P19" s="60" t="s">
        <v>245</v>
      </c>
    </row>
    <row r="20" spans="1:16" ht="12.75" customHeight="1" thickBot="1" x14ac:dyDescent="0.25">
      <c r="A20" s="49" t="str">
        <f t="shared" si="0"/>
        <v> BBS 95 </v>
      </c>
      <c r="B20" s="15" t="str">
        <f t="shared" si="1"/>
        <v>I</v>
      </c>
      <c r="C20" s="49">
        <f t="shared" si="2"/>
        <v>48042.478999999999</v>
      </c>
      <c r="D20" s="12" t="str">
        <f t="shared" si="3"/>
        <v>vis</v>
      </c>
      <c r="E20" s="57">
        <f>VLOOKUP(C20,Active!C$21:E$972,3,FALSE)</f>
        <v>2078.9959538811804</v>
      </c>
      <c r="F20" s="15" t="s">
        <v>88</v>
      </c>
      <c r="G20" s="12" t="str">
        <f t="shared" si="4"/>
        <v>48042.479</v>
      </c>
      <c r="H20" s="49">
        <f t="shared" si="5"/>
        <v>2079</v>
      </c>
      <c r="I20" s="58" t="s">
        <v>249</v>
      </c>
      <c r="J20" s="59" t="s">
        <v>250</v>
      </c>
      <c r="K20" s="58">
        <v>2079</v>
      </c>
      <c r="L20" s="58" t="s">
        <v>107</v>
      </c>
      <c r="M20" s="59" t="s">
        <v>93</v>
      </c>
      <c r="N20" s="59"/>
      <c r="O20" s="60" t="s">
        <v>191</v>
      </c>
      <c r="P20" s="60" t="s">
        <v>251</v>
      </c>
    </row>
    <row r="21" spans="1:16" ht="12.75" customHeight="1" thickBot="1" x14ac:dyDescent="0.25">
      <c r="A21" s="49" t="str">
        <f t="shared" si="0"/>
        <v> BBS 96 </v>
      </c>
      <c r="B21" s="15" t="str">
        <f t="shared" si="1"/>
        <v>I</v>
      </c>
      <c r="C21" s="49">
        <f t="shared" si="2"/>
        <v>48167.315999999999</v>
      </c>
      <c r="D21" s="12" t="str">
        <f t="shared" si="3"/>
        <v>vis</v>
      </c>
      <c r="E21" s="57">
        <f>VLOOKUP(C21,Active!C$21:E$972,3,FALSE)</f>
        <v>2151.9996589491825</v>
      </c>
      <c r="F21" s="15" t="s">
        <v>88</v>
      </c>
      <c r="G21" s="12" t="str">
        <f t="shared" si="4"/>
        <v>48167.316</v>
      </c>
      <c r="H21" s="49">
        <f t="shared" si="5"/>
        <v>2152</v>
      </c>
      <c r="I21" s="58" t="s">
        <v>252</v>
      </c>
      <c r="J21" s="59" t="s">
        <v>253</v>
      </c>
      <c r="K21" s="58">
        <v>2152</v>
      </c>
      <c r="L21" s="58" t="s">
        <v>99</v>
      </c>
      <c r="M21" s="59" t="s">
        <v>93</v>
      </c>
      <c r="N21" s="59"/>
      <c r="O21" s="60" t="s">
        <v>191</v>
      </c>
      <c r="P21" s="60" t="s">
        <v>254</v>
      </c>
    </row>
    <row r="22" spans="1:16" ht="12.75" customHeight="1" thickBot="1" x14ac:dyDescent="0.25">
      <c r="A22" s="49" t="str">
        <f t="shared" si="0"/>
        <v> BBS 97 </v>
      </c>
      <c r="B22" s="15" t="str">
        <f t="shared" si="1"/>
        <v>I</v>
      </c>
      <c r="C22" s="49">
        <f t="shared" si="2"/>
        <v>48208.356</v>
      </c>
      <c r="D22" s="12" t="str">
        <f t="shared" si="3"/>
        <v>vis</v>
      </c>
      <c r="E22" s="57">
        <f>VLOOKUP(C22,Active!C$21:E$972,3,FALSE)</f>
        <v>2175.9995312305646</v>
      </c>
      <c r="F22" s="15" t="s">
        <v>88</v>
      </c>
      <c r="G22" s="12" t="str">
        <f t="shared" si="4"/>
        <v>48208.356</v>
      </c>
      <c r="H22" s="49">
        <f t="shared" si="5"/>
        <v>2176</v>
      </c>
      <c r="I22" s="58" t="s">
        <v>255</v>
      </c>
      <c r="J22" s="59" t="s">
        <v>256</v>
      </c>
      <c r="K22" s="58">
        <v>2176</v>
      </c>
      <c r="L22" s="58" t="s">
        <v>99</v>
      </c>
      <c r="M22" s="59" t="s">
        <v>93</v>
      </c>
      <c r="N22" s="59"/>
      <c r="O22" s="60" t="s">
        <v>191</v>
      </c>
      <c r="P22" s="60" t="s">
        <v>257</v>
      </c>
    </row>
    <row r="23" spans="1:16" ht="12.75" customHeight="1" thickBot="1" x14ac:dyDescent="0.25">
      <c r="A23" s="49" t="str">
        <f t="shared" si="0"/>
        <v> BBS 98 </v>
      </c>
      <c r="B23" s="15" t="str">
        <f t="shared" si="1"/>
        <v>I</v>
      </c>
      <c r="C23" s="49">
        <f t="shared" si="2"/>
        <v>48449.453000000001</v>
      </c>
      <c r="D23" s="12" t="str">
        <f t="shared" si="3"/>
        <v>vis</v>
      </c>
      <c r="E23" s="57">
        <f>VLOOKUP(C23,Active!C$21:E$972,3,FALSE)</f>
        <v>2316.9911785849567</v>
      </c>
      <c r="F23" s="15" t="s">
        <v>88</v>
      </c>
      <c r="G23" s="12" t="str">
        <f t="shared" si="4"/>
        <v>48449.453</v>
      </c>
      <c r="H23" s="49">
        <f t="shared" si="5"/>
        <v>2317</v>
      </c>
      <c r="I23" s="58" t="s">
        <v>258</v>
      </c>
      <c r="J23" s="59" t="s">
        <v>259</v>
      </c>
      <c r="K23" s="58">
        <v>2317</v>
      </c>
      <c r="L23" s="58" t="s">
        <v>101</v>
      </c>
      <c r="M23" s="59" t="s">
        <v>93</v>
      </c>
      <c r="N23" s="59"/>
      <c r="O23" s="60" t="s">
        <v>191</v>
      </c>
      <c r="P23" s="60" t="s">
        <v>111</v>
      </c>
    </row>
    <row r="24" spans="1:16" ht="12.75" customHeight="1" thickBot="1" x14ac:dyDescent="0.25">
      <c r="A24" s="49" t="str">
        <f t="shared" si="0"/>
        <v> BBS 98 </v>
      </c>
      <c r="B24" s="15" t="str">
        <f t="shared" si="1"/>
        <v>I</v>
      </c>
      <c r="C24" s="49">
        <f t="shared" si="2"/>
        <v>48497.351000000002</v>
      </c>
      <c r="D24" s="12" t="str">
        <f t="shared" si="3"/>
        <v>vis</v>
      </c>
      <c r="E24" s="57">
        <f>VLOOKUP(C24,Active!C$21:E$972,3,FALSE)</f>
        <v>2345.0015558396749</v>
      </c>
      <c r="F24" s="15" t="s">
        <v>88</v>
      </c>
      <c r="G24" s="12" t="str">
        <f t="shared" si="4"/>
        <v>48497.351</v>
      </c>
      <c r="H24" s="49">
        <f t="shared" si="5"/>
        <v>2345</v>
      </c>
      <c r="I24" s="58" t="s">
        <v>263</v>
      </c>
      <c r="J24" s="59" t="s">
        <v>264</v>
      </c>
      <c r="K24" s="58">
        <v>2345</v>
      </c>
      <c r="L24" s="58" t="s">
        <v>106</v>
      </c>
      <c r="M24" s="59" t="s">
        <v>93</v>
      </c>
      <c r="N24" s="59"/>
      <c r="O24" s="60" t="s">
        <v>191</v>
      </c>
      <c r="P24" s="60" t="s">
        <v>111</v>
      </c>
    </row>
    <row r="25" spans="1:16" ht="12.75" customHeight="1" thickBot="1" x14ac:dyDescent="0.25">
      <c r="A25" s="49" t="str">
        <f t="shared" si="0"/>
        <v> BBS 99 </v>
      </c>
      <c r="B25" s="15" t="str">
        <f t="shared" si="1"/>
        <v>I</v>
      </c>
      <c r="C25" s="49">
        <f t="shared" si="2"/>
        <v>48538.381999999998</v>
      </c>
      <c r="D25" s="12" t="str">
        <f t="shared" si="3"/>
        <v>vis</v>
      </c>
      <c r="E25" s="57">
        <f>VLOOKUP(C25,Active!C$21:E$972,3,FALSE)</f>
        <v>2368.9961649911675</v>
      </c>
      <c r="F25" s="15" t="s">
        <v>88</v>
      </c>
      <c r="G25" s="12" t="str">
        <f t="shared" si="4"/>
        <v>48538.382</v>
      </c>
      <c r="H25" s="49">
        <f t="shared" si="5"/>
        <v>2369</v>
      </c>
      <c r="I25" s="58" t="s">
        <v>267</v>
      </c>
      <c r="J25" s="59" t="s">
        <v>268</v>
      </c>
      <c r="K25" s="58">
        <v>2369</v>
      </c>
      <c r="L25" s="58" t="s">
        <v>107</v>
      </c>
      <c r="M25" s="59" t="s">
        <v>93</v>
      </c>
      <c r="N25" s="59"/>
      <c r="O25" s="60" t="s">
        <v>191</v>
      </c>
      <c r="P25" s="60" t="s">
        <v>112</v>
      </c>
    </row>
    <row r="26" spans="1:16" ht="12.75" customHeight="1" thickBot="1" x14ac:dyDescent="0.25">
      <c r="A26" s="49" t="str">
        <f t="shared" si="0"/>
        <v> BBS 99 </v>
      </c>
      <c r="B26" s="15" t="str">
        <f t="shared" si="1"/>
        <v>I</v>
      </c>
      <c r="C26" s="49">
        <f t="shared" si="2"/>
        <v>48586.273000000001</v>
      </c>
      <c r="D26" s="12" t="str">
        <f t="shared" si="3"/>
        <v>vis</v>
      </c>
      <c r="E26" s="57">
        <f>VLOOKUP(C26,Active!C$21:E$972,3,FALSE)</f>
        <v>2397.0024487004198</v>
      </c>
      <c r="F26" s="15" t="s">
        <v>88</v>
      </c>
      <c r="G26" s="12" t="str">
        <f t="shared" si="4"/>
        <v>48586.273</v>
      </c>
      <c r="H26" s="49">
        <f t="shared" si="5"/>
        <v>2397</v>
      </c>
      <c r="I26" s="58" t="s">
        <v>269</v>
      </c>
      <c r="J26" s="59" t="s">
        <v>270</v>
      </c>
      <c r="K26" s="58">
        <v>2397</v>
      </c>
      <c r="L26" s="58" t="s">
        <v>108</v>
      </c>
      <c r="M26" s="59" t="s">
        <v>93</v>
      </c>
      <c r="N26" s="59"/>
      <c r="O26" s="60" t="s">
        <v>191</v>
      </c>
      <c r="P26" s="60" t="s">
        <v>112</v>
      </c>
    </row>
    <row r="27" spans="1:16" ht="12.75" customHeight="1" thickBot="1" x14ac:dyDescent="0.25">
      <c r="A27" s="49" t="str">
        <f t="shared" si="0"/>
        <v> BBS 100 </v>
      </c>
      <c r="B27" s="15" t="str">
        <f t="shared" si="1"/>
        <v>I</v>
      </c>
      <c r="C27" s="49">
        <f t="shared" si="2"/>
        <v>48598.222000000002</v>
      </c>
      <c r="D27" s="12" t="str">
        <f t="shared" si="3"/>
        <v>vis</v>
      </c>
      <c r="E27" s="57">
        <f>VLOOKUP(C27,Active!C$21:E$972,3,FALSE)</f>
        <v>2403.9901308127551</v>
      </c>
      <c r="F27" s="15" t="s">
        <v>88</v>
      </c>
      <c r="G27" s="12" t="str">
        <f t="shared" si="4"/>
        <v>48598.222</v>
      </c>
      <c r="H27" s="49">
        <f t="shared" si="5"/>
        <v>2404</v>
      </c>
      <c r="I27" s="58" t="s">
        <v>271</v>
      </c>
      <c r="J27" s="59" t="s">
        <v>272</v>
      </c>
      <c r="K27" s="58">
        <v>2404</v>
      </c>
      <c r="L27" s="58" t="s">
        <v>273</v>
      </c>
      <c r="M27" s="59" t="s">
        <v>93</v>
      </c>
      <c r="N27" s="59"/>
      <c r="O27" s="60" t="s">
        <v>191</v>
      </c>
      <c r="P27" s="60" t="s">
        <v>274</v>
      </c>
    </row>
    <row r="28" spans="1:16" ht="12.75" customHeight="1" thickBot="1" x14ac:dyDescent="0.25">
      <c r="A28" s="49" t="str">
        <f t="shared" si="0"/>
        <v> BBS 101 </v>
      </c>
      <c r="B28" s="15" t="str">
        <f t="shared" si="1"/>
        <v>I</v>
      </c>
      <c r="C28" s="49">
        <f t="shared" si="2"/>
        <v>48803.434000000001</v>
      </c>
      <c r="D28" s="12" t="str">
        <f t="shared" si="3"/>
        <v>vis</v>
      </c>
      <c r="E28" s="57">
        <f>VLOOKUP(C28,Active!C$21:E$972,3,FALSE)</f>
        <v>2523.996509726177</v>
      </c>
      <c r="F28" s="15" t="s">
        <v>88</v>
      </c>
      <c r="G28" s="12" t="str">
        <f t="shared" si="4"/>
        <v>48803.434</v>
      </c>
      <c r="H28" s="49">
        <f t="shared" si="5"/>
        <v>2524</v>
      </c>
      <c r="I28" s="58" t="s">
        <v>275</v>
      </c>
      <c r="J28" s="59" t="s">
        <v>276</v>
      </c>
      <c r="K28" s="58">
        <v>2524</v>
      </c>
      <c r="L28" s="58" t="s">
        <v>104</v>
      </c>
      <c r="M28" s="59" t="s">
        <v>93</v>
      </c>
      <c r="N28" s="59"/>
      <c r="O28" s="60" t="s">
        <v>191</v>
      </c>
      <c r="P28" s="60" t="s">
        <v>277</v>
      </c>
    </row>
    <row r="29" spans="1:16" ht="12.75" customHeight="1" thickBot="1" x14ac:dyDescent="0.25">
      <c r="A29" s="49" t="str">
        <f t="shared" si="0"/>
        <v> BBS 101 </v>
      </c>
      <c r="B29" s="15" t="str">
        <f t="shared" si="1"/>
        <v>I</v>
      </c>
      <c r="C29" s="49">
        <f t="shared" si="2"/>
        <v>48827.385999999999</v>
      </c>
      <c r="D29" s="12" t="str">
        <f t="shared" si="3"/>
        <v>vis</v>
      </c>
      <c r="E29" s="57">
        <f>VLOOKUP(C29,Active!C$21:E$972,3,FALSE)</f>
        <v>2538.0034527301627</v>
      </c>
      <c r="F29" s="15" t="s">
        <v>88</v>
      </c>
      <c r="G29" s="12" t="str">
        <f t="shared" si="4"/>
        <v>48827.386</v>
      </c>
      <c r="H29" s="49">
        <f t="shared" si="5"/>
        <v>2538</v>
      </c>
      <c r="I29" s="58" t="s">
        <v>278</v>
      </c>
      <c r="J29" s="59" t="s">
        <v>279</v>
      </c>
      <c r="K29" s="58">
        <v>2538</v>
      </c>
      <c r="L29" s="58" t="s">
        <v>280</v>
      </c>
      <c r="M29" s="59" t="s">
        <v>93</v>
      </c>
      <c r="N29" s="59"/>
      <c r="O29" s="60" t="s">
        <v>191</v>
      </c>
      <c r="P29" s="60" t="s">
        <v>277</v>
      </c>
    </row>
    <row r="30" spans="1:16" ht="12.75" customHeight="1" thickBot="1" x14ac:dyDescent="0.25">
      <c r="A30" s="49" t="str">
        <f t="shared" si="0"/>
        <v> BBS 102 </v>
      </c>
      <c r="B30" s="15" t="str">
        <f t="shared" si="1"/>
        <v>I</v>
      </c>
      <c r="C30" s="49">
        <f t="shared" si="2"/>
        <v>48868.41</v>
      </c>
      <c r="D30" s="12" t="str">
        <f t="shared" si="3"/>
        <v>vis</v>
      </c>
      <c r="E30" s="57">
        <f>VLOOKUP(C30,Active!C$21:E$972,3,FALSE)</f>
        <v>2561.9939683361936</v>
      </c>
      <c r="F30" s="15" t="s">
        <v>88</v>
      </c>
      <c r="G30" s="12" t="str">
        <f t="shared" si="4"/>
        <v>48868.410</v>
      </c>
      <c r="H30" s="49">
        <f t="shared" si="5"/>
        <v>2562</v>
      </c>
      <c r="I30" s="58" t="s">
        <v>291</v>
      </c>
      <c r="J30" s="59" t="s">
        <v>292</v>
      </c>
      <c r="K30" s="58">
        <v>2562</v>
      </c>
      <c r="L30" s="58" t="s">
        <v>293</v>
      </c>
      <c r="M30" s="59" t="s">
        <v>93</v>
      </c>
      <c r="N30" s="59"/>
      <c r="O30" s="60" t="s">
        <v>191</v>
      </c>
      <c r="P30" s="60" t="s">
        <v>294</v>
      </c>
    </row>
    <row r="31" spans="1:16" ht="12.75" customHeight="1" thickBot="1" x14ac:dyDescent="0.25">
      <c r="A31" s="49" t="str">
        <f t="shared" si="0"/>
        <v> BBS 102 </v>
      </c>
      <c r="B31" s="15" t="str">
        <f t="shared" si="1"/>
        <v>I</v>
      </c>
      <c r="C31" s="49">
        <f t="shared" si="2"/>
        <v>48892.347000000002</v>
      </c>
      <c r="D31" s="12" t="str">
        <f t="shared" si="3"/>
        <v>vis</v>
      </c>
      <c r="E31" s="57">
        <f>VLOOKUP(C31,Active!C$21:E$972,3,FALSE)</f>
        <v>2575.9921394570365</v>
      </c>
      <c r="F31" s="15" t="s">
        <v>88</v>
      </c>
      <c r="G31" s="12" t="str">
        <f t="shared" si="4"/>
        <v>48892.347</v>
      </c>
      <c r="H31" s="49">
        <f t="shared" si="5"/>
        <v>2576</v>
      </c>
      <c r="I31" s="58" t="s">
        <v>295</v>
      </c>
      <c r="J31" s="59" t="s">
        <v>296</v>
      </c>
      <c r="K31" s="58">
        <v>2576</v>
      </c>
      <c r="L31" s="58" t="s">
        <v>207</v>
      </c>
      <c r="M31" s="59" t="s">
        <v>93</v>
      </c>
      <c r="N31" s="59"/>
      <c r="O31" s="60" t="s">
        <v>191</v>
      </c>
      <c r="P31" s="60" t="s">
        <v>294</v>
      </c>
    </row>
    <row r="32" spans="1:16" ht="12.75" customHeight="1" thickBot="1" x14ac:dyDescent="0.25">
      <c r="A32" s="49" t="str">
        <f t="shared" si="0"/>
        <v> BBS 104 </v>
      </c>
      <c r="B32" s="15" t="str">
        <f t="shared" si="1"/>
        <v>I</v>
      </c>
      <c r="C32" s="49">
        <f t="shared" si="2"/>
        <v>49198.455000000002</v>
      </c>
      <c r="D32" s="12" t="str">
        <f t="shared" si="3"/>
        <v>vis</v>
      </c>
      <c r="E32" s="57">
        <f>VLOOKUP(C32,Active!C$21:E$972,3,FALSE)</f>
        <v>2755.0017131487789</v>
      </c>
      <c r="F32" s="15" t="s">
        <v>88</v>
      </c>
      <c r="G32" s="12" t="str">
        <f t="shared" si="4"/>
        <v>49198.455</v>
      </c>
      <c r="H32" s="49">
        <f t="shared" si="5"/>
        <v>2755</v>
      </c>
      <c r="I32" s="58" t="s">
        <v>300</v>
      </c>
      <c r="J32" s="59" t="s">
        <v>301</v>
      </c>
      <c r="K32" s="58">
        <v>2755</v>
      </c>
      <c r="L32" s="58" t="s">
        <v>106</v>
      </c>
      <c r="M32" s="59" t="s">
        <v>93</v>
      </c>
      <c r="N32" s="59"/>
      <c r="O32" s="60" t="s">
        <v>191</v>
      </c>
      <c r="P32" s="60" t="s">
        <v>302</v>
      </c>
    </row>
    <row r="33" spans="1:16" ht="12.75" customHeight="1" thickBot="1" x14ac:dyDescent="0.25">
      <c r="A33" s="49" t="str">
        <f t="shared" si="0"/>
        <v> BBS 107 </v>
      </c>
      <c r="B33" s="15" t="str">
        <f t="shared" si="1"/>
        <v>I</v>
      </c>
      <c r="C33" s="49">
        <f t="shared" si="2"/>
        <v>49605.432000000001</v>
      </c>
      <c r="D33" s="12" t="str">
        <f t="shared" si="3"/>
        <v>vis</v>
      </c>
      <c r="E33" s="57">
        <f>VLOOKUP(C33,Active!C$21:E$972,3,FALSE)</f>
        <v>2992.9986922291819</v>
      </c>
      <c r="F33" s="15" t="s">
        <v>88</v>
      </c>
      <c r="G33" s="12" t="str">
        <f t="shared" si="4"/>
        <v>49605.432</v>
      </c>
      <c r="H33" s="49">
        <f t="shared" si="5"/>
        <v>2993</v>
      </c>
      <c r="I33" s="58" t="s">
        <v>307</v>
      </c>
      <c r="J33" s="59" t="s">
        <v>308</v>
      </c>
      <c r="K33" s="58">
        <v>2993</v>
      </c>
      <c r="L33" s="58" t="s">
        <v>309</v>
      </c>
      <c r="M33" s="59" t="s">
        <v>93</v>
      </c>
      <c r="N33" s="59"/>
      <c r="O33" s="60" t="s">
        <v>191</v>
      </c>
      <c r="P33" s="60" t="s">
        <v>310</v>
      </c>
    </row>
    <row r="34" spans="1:16" ht="12.75" customHeight="1" thickBot="1" x14ac:dyDescent="0.25">
      <c r="A34" s="49" t="str">
        <f t="shared" si="0"/>
        <v> BBS 110 </v>
      </c>
      <c r="B34" s="15" t="str">
        <f t="shared" si="1"/>
        <v>I</v>
      </c>
      <c r="C34" s="49">
        <f t="shared" si="2"/>
        <v>49935.474999999999</v>
      </c>
      <c r="D34" s="12" t="str">
        <f t="shared" si="3"/>
        <v>vis</v>
      </c>
      <c r="E34" s="57">
        <f>VLOOKUP(C34,Active!C$21:E$972,3,FALSE)</f>
        <v>3186.0052674573476</v>
      </c>
      <c r="F34" s="15" t="s">
        <v>88</v>
      </c>
      <c r="G34" s="12" t="str">
        <f t="shared" si="4"/>
        <v>49935.475</v>
      </c>
      <c r="H34" s="49">
        <f t="shared" si="5"/>
        <v>3186</v>
      </c>
      <c r="I34" s="58" t="s">
        <v>315</v>
      </c>
      <c r="J34" s="59" t="s">
        <v>316</v>
      </c>
      <c r="K34" s="58">
        <v>3186</v>
      </c>
      <c r="L34" s="58" t="s">
        <v>317</v>
      </c>
      <c r="M34" s="59" t="s">
        <v>93</v>
      </c>
      <c r="N34" s="59"/>
      <c r="O34" s="60" t="s">
        <v>191</v>
      </c>
      <c r="P34" s="60" t="s">
        <v>318</v>
      </c>
    </row>
    <row r="35" spans="1:16" ht="12.75" customHeight="1" thickBot="1" x14ac:dyDescent="0.25">
      <c r="A35" s="49" t="str">
        <f t="shared" si="0"/>
        <v> BBS 110 </v>
      </c>
      <c r="B35" s="15" t="str">
        <f t="shared" si="1"/>
        <v>I</v>
      </c>
      <c r="C35" s="49">
        <f t="shared" si="2"/>
        <v>49947.442999999999</v>
      </c>
      <c r="D35" s="12" t="str">
        <f t="shared" si="3"/>
        <v>vis</v>
      </c>
      <c r="E35" s="57">
        <f>VLOOKUP(C35,Active!C$21:E$972,3,FALSE)</f>
        <v>3193.0040606216653</v>
      </c>
      <c r="F35" s="15" t="str">
        <f>LEFT(M35,1)</f>
        <v>V</v>
      </c>
      <c r="G35" s="12" t="str">
        <f t="shared" si="4"/>
        <v>49947.443</v>
      </c>
      <c r="H35" s="49">
        <f t="shared" si="5"/>
        <v>3193</v>
      </c>
      <c r="I35" s="58" t="s">
        <v>319</v>
      </c>
      <c r="J35" s="59" t="s">
        <v>320</v>
      </c>
      <c r="K35" s="58">
        <v>3193</v>
      </c>
      <c r="L35" s="58" t="s">
        <v>94</v>
      </c>
      <c r="M35" s="59" t="s">
        <v>93</v>
      </c>
      <c r="N35" s="59"/>
      <c r="O35" s="60" t="s">
        <v>191</v>
      </c>
      <c r="P35" s="60" t="s">
        <v>318</v>
      </c>
    </row>
    <row r="36" spans="1:16" ht="12.75" customHeight="1" thickBot="1" x14ac:dyDescent="0.25">
      <c r="A36" s="49" t="str">
        <f t="shared" si="0"/>
        <v> BBS 113 </v>
      </c>
      <c r="B36" s="15" t="str">
        <f t="shared" si="1"/>
        <v>I</v>
      </c>
      <c r="C36" s="49">
        <f t="shared" si="2"/>
        <v>50313.381999999998</v>
      </c>
      <c r="D36" s="12" t="str">
        <f t="shared" si="3"/>
        <v>vis</v>
      </c>
      <c r="E36" s="57">
        <f>VLOOKUP(C36,Active!C$21:E$972,3,FALSE)</f>
        <v>3407.0023370051058</v>
      </c>
      <c r="F36" s="15" t="str">
        <f>LEFT(M36,1)</f>
        <v>V</v>
      </c>
      <c r="G36" s="12" t="str">
        <f t="shared" si="4"/>
        <v>50313.382</v>
      </c>
      <c r="H36" s="49">
        <f t="shared" si="5"/>
        <v>3407</v>
      </c>
      <c r="I36" s="58" t="s">
        <v>325</v>
      </c>
      <c r="J36" s="59" t="s">
        <v>326</v>
      </c>
      <c r="K36" s="58">
        <v>3407</v>
      </c>
      <c r="L36" s="58" t="s">
        <v>108</v>
      </c>
      <c r="M36" s="59" t="s">
        <v>93</v>
      </c>
      <c r="N36" s="59"/>
      <c r="O36" s="60" t="s">
        <v>191</v>
      </c>
      <c r="P36" s="60" t="s">
        <v>113</v>
      </c>
    </row>
    <row r="37" spans="1:16" ht="12.75" customHeight="1" thickBot="1" x14ac:dyDescent="0.25">
      <c r="A37" s="49" t="str">
        <f t="shared" si="0"/>
        <v> BBS 113 </v>
      </c>
      <c r="B37" s="15" t="str">
        <f t="shared" si="1"/>
        <v>I</v>
      </c>
      <c r="C37" s="49">
        <f t="shared" si="2"/>
        <v>50325.347999999998</v>
      </c>
      <c r="D37" s="12" t="str">
        <f t="shared" si="3"/>
        <v>vis</v>
      </c>
      <c r="E37" s="57">
        <f>VLOOKUP(C37,Active!C$21:E$972,3,FALSE)</f>
        <v>3413.9999605850039</v>
      </c>
      <c r="F37" s="15" t="str">
        <f>LEFT(M37,1)</f>
        <v>V</v>
      </c>
      <c r="G37" s="12" t="str">
        <f t="shared" si="4"/>
        <v>50325.348</v>
      </c>
      <c r="H37" s="49">
        <f t="shared" si="5"/>
        <v>3414</v>
      </c>
      <c r="I37" s="58" t="s">
        <v>331</v>
      </c>
      <c r="J37" s="59" t="s">
        <v>332</v>
      </c>
      <c r="K37" s="58">
        <v>3414</v>
      </c>
      <c r="L37" s="58" t="s">
        <v>333</v>
      </c>
      <c r="M37" s="59" t="s">
        <v>93</v>
      </c>
      <c r="N37" s="59"/>
      <c r="O37" s="60" t="s">
        <v>191</v>
      </c>
      <c r="P37" s="60" t="s">
        <v>113</v>
      </c>
    </row>
    <row r="38" spans="1:16" ht="12.75" customHeight="1" thickBot="1" x14ac:dyDescent="0.25">
      <c r="A38" s="49" t="str">
        <f t="shared" si="0"/>
        <v> BBS 116 </v>
      </c>
      <c r="B38" s="15" t="str">
        <f t="shared" si="1"/>
        <v>I</v>
      </c>
      <c r="C38" s="49">
        <f t="shared" si="2"/>
        <v>50696.417999999998</v>
      </c>
      <c r="D38" s="12" t="str">
        <f t="shared" si="3"/>
        <v>vis</v>
      </c>
      <c r="E38" s="57">
        <f>VLOOKUP(C38,Active!C$21:E$972,3,FALSE)</f>
        <v>3630.9988057958276</v>
      </c>
      <c r="F38" s="15" t="s">
        <v>88</v>
      </c>
      <c r="G38" s="12" t="str">
        <f t="shared" si="4"/>
        <v>50696.418</v>
      </c>
      <c r="H38" s="49">
        <f t="shared" si="5"/>
        <v>3631</v>
      </c>
      <c r="I38" s="58" t="s">
        <v>337</v>
      </c>
      <c r="J38" s="59" t="s">
        <v>338</v>
      </c>
      <c r="K38" s="58">
        <v>3631</v>
      </c>
      <c r="L38" s="58" t="s">
        <v>309</v>
      </c>
      <c r="M38" s="59" t="s">
        <v>93</v>
      </c>
      <c r="N38" s="59"/>
      <c r="O38" s="60" t="s">
        <v>191</v>
      </c>
      <c r="P38" s="60" t="s">
        <v>339</v>
      </c>
    </row>
    <row r="39" spans="1:16" ht="12.75" customHeight="1" thickBot="1" x14ac:dyDescent="0.25">
      <c r="A39" s="49" t="str">
        <f t="shared" si="0"/>
        <v>OEJV 0074 </v>
      </c>
      <c r="B39" s="15" t="str">
        <f t="shared" si="1"/>
        <v>I</v>
      </c>
      <c r="C39" s="49">
        <f t="shared" si="2"/>
        <v>51751.491000000002</v>
      </c>
      <c r="D39" s="12" t="str">
        <f t="shared" si="3"/>
        <v>vis</v>
      </c>
      <c r="E39" s="57">
        <f>VLOOKUP(C39,Active!C$21:E$972,3,FALSE)</f>
        <v>4247.9972767396393</v>
      </c>
      <c r="F39" s="15" t="s">
        <v>88</v>
      </c>
      <c r="G39" s="12" t="str">
        <f t="shared" si="4"/>
        <v>51751.49100</v>
      </c>
      <c r="H39" s="49">
        <f t="shared" si="5"/>
        <v>4248</v>
      </c>
      <c r="I39" s="58" t="s">
        <v>349</v>
      </c>
      <c r="J39" s="59" t="s">
        <v>350</v>
      </c>
      <c r="K39" s="58">
        <v>4248</v>
      </c>
      <c r="L39" s="58" t="s">
        <v>351</v>
      </c>
      <c r="M39" s="59" t="s">
        <v>115</v>
      </c>
      <c r="N39" s="59" t="s">
        <v>88</v>
      </c>
      <c r="O39" s="60" t="s">
        <v>352</v>
      </c>
      <c r="P39" s="61" t="s">
        <v>117</v>
      </c>
    </row>
    <row r="40" spans="1:16" ht="12.75" customHeight="1" thickBot="1" x14ac:dyDescent="0.25">
      <c r="A40" s="49" t="str">
        <f t="shared" si="0"/>
        <v>BAVM 152 </v>
      </c>
      <c r="B40" s="15" t="str">
        <f t="shared" si="1"/>
        <v>I</v>
      </c>
      <c r="C40" s="49">
        <f t="shared" si="2"/>
        <v>51840.409200000002</v>
      </c>
      <c r="D40" s="12" t="str">
        <f t="shared" si="3"/>
        <v>vis</v>
      </c>
      <c r="E40" s="57">
        <f>VLOOKUP(C40,Active!C$21:E$972,3,FALSE)</f>
        <v>4299.9959473899889</v>
      </c>
      <c r="F40" s="15" t="s">
        <v>88</v>
      </c>
      <c r="G40" s="12" t="str">
        <f t="shared" si="4"/>
        <v>51840.4092</v>
      </c>
      <c r="H40" s="49">
        <f t="shared" si="5"/>
        <v>4300</v>
      </c>
      <c r="I40" s="58" t="s">
        <v>353</v>
      </c>
      <c r="J40" s="59" t="s">
        <v>354</v>
      </c>
      <c r="K40" s="58">
        <v>4300</v>
      </c>
      <c r="L40" s="58" t="s">
        <v>355</v>
      </c>
      <c r="M40" s="59" t="s">
        <v>95</v>
      </c>
      <c r="N40" s="59" t="s">
        <v>110</v>
      </c>
      <c r="O40" s="60" t="s">
        <v>356</v>
      </c>
      <c r="P40" s="61" t="s">
        <v>114</v>
      </c>
    </row>
    <row r="41" spans="1:16" ht="12.75" customHeight="1" thickBot="1" x14ac:dyDescent="0.25">
      <c r="A41" s="49" t="str">
        <f t="shared" si="0"/>
        <v> BBS 129 </v>
      </c>
      <c r="B41" s="15" t="str">
        <f t="shared" si="1"/>
        <v>I</v>
      </c>
      <c r="C41" s="49">
        <f t="shared" si="2"/>
        <v>52548.347000000002</v>
      </c>
      <c r="D41" s="12" t="str">
        <f t="shared" si="3"/>
        <v>vis</v>
      </c>
      <c r="E41" s="57">
        <f>VLOOKUP(C41,Active!C$21:E$972,3,FALSE)</f>
        <v>4713.9924577009569</v>
      </c>
      <c r="F41" s="15" t="s">
        <v>88</v>
      </c>
      <c r="G41" s="12" t="str">
        <f t="shared" si="4"/>
        <v>52548.3470</v>
      </c>
      <c r="H41" s="49">
        <f t="shared" si="5"/>
        <v>4714</v>
      </c>
      <c r="I41" s="58" t="s">
        <v>357</v>
      </c>
      <c r="J41" s="59" t="s">
        <v>358</v>
      </c>
      <c r="K41" s="58">
        <v>4714</v>
      </c>
      <c r="L41" s="58" t="s">
        <v>359</v>
      </c>
      <c r="M41" s="59" t="s">
        <v>95</v>
      </c>
      <c r="N41" s="59" t="s">
        <v>96</v>
      </c>
      <c r="O41" s="60" t="s">
        <v>100</v>
      </c>
      <c r="P41" s="60" t="s">
        <v>360</v>
      </c>
    </row>
    <row r="42" spans="1:16" ht="12.75" customHeight="1" thickBot="1" x14ac:dyDescent="0.25">
      <c r="A42" s="49" t="str">
        <f t="shared" si="0"/>
        <v>BAVM 173 </v>
      </c>
      <c r="B42" s="15" t="str">
        <f t="shared" si="1"/>
        <v>I</v>
      </c>
      <c r="C42" s="49">
        <f t="shared" si="2"/>
        <v>53254.575499999999</v>
      </c>
      <c r="D42" s="12" t="str">
        <f t="shared" si="3"/>
        <v>vis</v>
      </c>
      <c r="E42" s="57">
        <f>VLOOKUP(C42,Active!C$21:E$972,3,FALSE)</f>
        <v>5126.9893826880798</v>
      </c>
      <c r="F42" s="15" t="s">
        <v>88</v>
      </c>
      <c r="G42" s="12" t="str">
        <f t="shared" si="4"/>
        <v>53254.5755</v>
      </c>
      <c r="H42" s="49">
        <f t="shared" si="5"/>
        <v>5127</v>
      </c>
      <c r="I42" s="58" t="s">
        <v>361</v>
      </c>
      <c r="J42" s="59" t="s">
        <v>362</v>
      </c>
      <c r="K42" s="58">
        <v>5127</v>
      </c>
      <c r="L42" s="58" t="s">
        <v>363</v>
      </c>
      <c r="M42" s="59" t="s">
        <v>95</v>
      </c>
      <c r="N42" s="59" t="s">
        <v>119</v>
      </c>
      <c r="O42" s="60" t="s">
        <v>109</v>
      </c>
      <c r="P42" s="61" t="s">
        <v>364</v>
      </c>
    </row>
    <row r="43" spans="1:16" ht="12.75" customHeight="1" thickBot="1" x14ac:dyDescent="0.25">
      <c r="A43" s="49" t="str">
        <f t="shared" ref="A43:A74" si="6">P43</f>
        <v>BAVM 173 </v>
      </c>
      <c r="B43" s="15" t="str">
        <f t="shared" ref="B43:B74" si="7">IF(H43=INT(H43),"I","II")</f>
        <v>II</v>
      </c>
      <c r="C43" s="49">
        <f t="shared" ref="C43:C74" si="8">1*G43</f>
        <v>53255.434500000003</v>
      </c>
      <c r="D43" s="12" t="str">
        <f t="shared" ref="D43:D74" si="9">VLOOKUP(F43,I$1:J$5,2,FALSE)</f>
        <v>vis</v>
      </c>
      <c r="E43" s="57">
        <f>VLOOKUP(C43,Active!C$21:E$972,3,FALSE)</f>
        <v>5127.4917191961158</v>
      </c>
      <c r="F43" s="15" t="s">
        <v>88</v>
      </c>
      <c r="G43" s="12" t="str">
        <f t="shared" ref="G43:G74" si="10">MID(I43,3,LEN(I43)-3)</f>
        <v>53255.4345</v>
      </c>
      <c r="H43" s="49">
        <f t="shared" ref="H43:H74" si="11">1*K43</f>
        <v>5127.5</v>
      </c>
      <c r="I43" s="58" t="s">
        <v>365</v>
      </c>
      <c r="J43" s="59" t="s">
        <v>366</v>
      </c>
      <c r="K43" s="58" t="s">
        <v>367</v>
      </c>
      <c r="L43" s="58" t="s">
        <v>368</v>
      </c>
      <c r="M43" s="59" t="s">
        <v>95</v>
      </c>
      <c r="N43" s="59" t="s">
        <v>119</v>
      </c>
      <c r="O43" s="60" t="s">
        <v>109</v>
      </c>
      <c r="P43" s="61" t="s">
        <v>364</v>
      </c>
    </row>
    <row r="44" spans="1:16" ht="12.75" customHeight="1" thickBot="1" x14ac:dyDescent="0.25">
      <c r="A44" s="49" t="str">
        <f t="shared" si="6"/>
        <v>BAVM 173 </v>
      </c>
      <c r="B44" s="15" t="str">
        <f t="shared" si="7"/>
        <v>II</v>
      </c>
      <c r="C44" s="49">
        <f t="shared" si="8"/>
        <v>53284.515099999997</v>
      </c>
      <c r="D44" s="12" t="str">
        <f t="shared" si="9"/>
        <v>vis</v>
      </c>
      <c r="E44" s="57">
        <f>VLOOKUP(C44,Active!C$21:E$972,3,FALSE)</f>
        <v>5144.4978275261792</v>
      </c>
      <c r="F44" s="15" t="s">
        <v>88</v>
      </c>
      <c r="G44" s="12" t="str">
        <f t="shared" si="10"/>
        <v>53284.5151</v>
      </c>
      <c r="H44" s="49">
        <f t="shared" si="11"/>
        <v>5144.5</v>
      </c>
      <c r="I44" s="58" t="s">
        <v>369</v>
      </c>
      <c r="J44" s="59" t="s">
        <v>370</v>
      </c>
      <c r="K44" s="58" t="s">
        <v>371</v>
      </c>
      <c r="L44" s="58" t="s">
        <v>372</v>
      </c>
      <c r="M44" s="59" t="s">
        <v>95</v>
      </c>
      <c r="N44" s="59" t="s">
        <v>119</v>
      </c>
      <c r="O44" s="60" t="s">
        <v>109</v>
      </c>
      <c r="P44" s="61" t="s">
        <v>364</v>
      </c>
    </row>
    <row r="45" spans="1:16" ht="12.75" customHeight="1" thickBot="1" x14ac:dyDescent="0.25">
      <c r="A45" s="49" t="str">
        <f t="shared" si="6"/>
        <v>IBVS 5929 </v>
      </c>
      <c r="B45" s="15" t="str">
        <f t="shared" si="7"/>
        <v>I</v>
      </c>
      <c r="C45" s="49">
        <f t="shared" si="8"/>
        <v>55087.700100000002</v>
      </c>
      <c r="D45" s="12" t="str">
        <f t="shared" si="9"/>
        <v>vis</v>
      </c>
      <c r="E45" s="57">
        <f>VLOOKUP(C45,Active!C$21:E$972,3,FALSE)</f>
        <v>6198.9863679672826</v>
      </c>
      <c r="F45" s="15" t="s">
        <v>88</v>
      </c>
      <c r="G45" s="12" t="str">
        <f t="shared" si="10"/>
        <v>55087.7001</v>
      </c>
      <c r="H45" s="49">
        <f t="shared" si="11"/>
        <v>6199</v>
      </c>
      <c r="I45" s="58" t="s">
        <v>397</v>
      </c>
      <c r="J45" s="59" t="s">
        <v>398</v>
      </c>
      <c r="K45" s="58" t="s">
        <v>399</v>
      </c>
      <c r="L45" s="58" t="s">
        <v>400</v>
      </c>
      <c r="M45" s="59" t="s">
        <v>115</v>
      </c>
      <c r="N45" s="59" t="s">
        <v>116</v>
      </c>
      <c r="O45" s="60" t="s">
        <v>401</v>
      </c>
      <c r="P45" s="61" t="s">
        <v>402</v>
      </c>
    </row>
    <row r="46" spans="1:16" ht="12.75" customHeight="1" thickBot="1" x14ac:dyDescent="0.25">
      <c r="A46" s="49" t="str">
        <f t="shared" si="6"/>
        <v>BAVM 215 </v>
      </c>
      <c r="B46" s="15" t="str">
        <f t="shared" si="7"/>
        <v>I</v>
      </c>
      <c r="C46" s="49">
        <f t="shared" si="8"/>
        <v>55479.292600000001</v>
      </c>
      <c r="D46" s="12" t="str">
        <f t="shared" si="9"/>
        <v>vis</v>
      </c>
      <c r="E46" s="57">
        <f>VLOOKUP(C46,Active!C$21:E$972,3,FALSE)</f>
        <v>6427.9866112993204</v>
      </c>
      <c r="F46" s="15" t="s">
        <v>88</v>
      </c>
      <c r="G46" s="12" t="str">
        <f t="shared" si="10"/>
        <v>55479.2926</v>
      </c>
      <c r="H46" s="49">
        <f t="shared" si="11"/>
        <v>6428</v>
      </c>
      <c r="I46" s="58" t="s">
        <v>408</v>
      </c>
      <c r="J46" s="59" t="s">
        <v>409</v>
      </c>
      <c r="K46" s="58" t="s">
        <v>410</v>
      </c>
      <c r="L46" s="58" t="s">
        <v>411</v>
      </c>
      <c r="M46" s="59" t="s">
        <v>115</v>
      </c>
      <c r="N46" s="59" t="s">
        <v>119</v>
      </c>
      <c r="O46" s="60" t="s">
        <v>109</v>
      </c>
      <c r="P46" s="61" t="s">
        <v>412</v>
      </c>
    </row>
    <row r="47" spans="1:16" ht="12.75" customHeight="1" thickBot="1" x14ac:dyDescent="0.25">
      <c r="A47" s="49" t="str">
        <f t="shared" si="6"/>
        <v>BAVM 215 </v>
      </c>
      <c r="B47" s="15" t="str">
        <f t="shared" si="7"/>
        <v>I</v>
      </c>
      <c r="C47" s="49">
        <f t="shared" si="8"/>
        <v>55491.262000000002</v>
      </c>
      <c r="D47" s="12" t="str">
        <f t="shared" si="9"/>
        <v>vis</v>
      </c>
      <c r="E47" s="57">
        <f>VLOOKUP(C47,Active!C$21:E$972,3,FALSE)</f>
        <v>6434.986223172732</v>
      </c>
      <c r="F47" s="15" t="s">
        <v>88</v>
      </c>
      <c r="G47" s="12" t="str">
        <f t="shared" si="10"/>
        <v>55491.2620</v>
      </c>
      <c r="H47" s="49">
        <f t="shared" si="11"/>
        <v>6435</v>
      </c>
      <c r="I47" s="58" t="s">
        <v>413</v>
      </c>
      <c r="J47" s="59" t="s">
        <v>414</v>
      </c>
      <c r="K47" s="58" t="s">
        <v>415</v>
      </c>
      <c r="L47" s="58" t="s">
        <v>416</v>
      </c>
      <c r="M47" s="59" t="s">
        <v>115</v>
      </c>
      <c r="N47" s="59" t="s">
        <v>110</v>
      </c>
      <c r="O47" s="60" t="s">
        <v>417</v>
      </c>
      <c r="P47" s="61" t="s">
        <v>412</v>
      </c>
    </row>
    <row r="48" spans="1:16" ht="12.75" customHeight="1" thickBot="1" x14ac:dyDescent="0.25">
      <c r="A48" s="49" t="str">
        <f t="shared" si="6"/>
        <v>BAVM 228 </v>
      </c>
      <c r="B48" s="15" t="str">
        <f t="shared" si="7"/>
        <v>I</v>
      </c>
      <c r="C48" s="49">
        <f t="shared" si="8"/>
        <v>55850.364000000001</v>
      </c>
      <c r="D48" s="12" t="str">
        <f t="shared" si="9"/>
        <v>vis</v>
      </c>
      <c r="E48" s="57">
        <f>VLOOKUP(C48,Active!C$21:E$972,3,FALSE)</f>
        <v>6644.9862752192375</v>
      </c>
      <c r="F48" s="15" t="s">
        <v>88</v>
      </c>
      <c r="G48" s="12" t="str">
        <f t="shared" si="10"/>
        <v>55850.3640</v>
      </c>
      <c r="H48" s="49">
        <f t="shared" si="11"/>
        <v>6645</v>
      </c>
      <c r="I48" s="58" t="s">
        <v>422</v>
      </c>
      <c r="J48" s="59" t="s">
        <v>423</v>
      </c>
      <c r="K48" s="58" t="s">
        <v>424</v>
      </c>
      <c r="L48" s="58" t="s">
        <v>425</v>
      </c>
      <c r="M48" s="59" t="s">
        <v>115</v>
      </c>
      <c r="N48" s="59" t="s">
        <v>119</v>
      </c>
      <c r="O48" s="60" t="s">
        <v>426</v>
      </c>
      <c r="P48" s="61" t="s">
        <v>118</v>
      </c>
    </row>
    <row r="49" spans="1:16" ht="12.75" customHeight="1" thickBot="1" x14ac:dyDescent="0.25">
      <c r="A49" s="49" t="str">
        <f t="shared" si="6"/>
        <v>BAVM 231 </v>
      </c>
      <c r="B49" s="15" t="str">
        <f t="shared" si="7"/>
        <v>I</v>
      </c>
      <c r="C49" s="49">
        <f t="shared" si="8"/>
        <v>56132.514300000003</v>
      </c>
      <c r="D49" s="12" t="str">
        <f t="shared" si="9"/>
        <v>vis</v>
      </c>
      <c r="E49" s="57">
        <f>VLOOKUP(C49,Active!C$21:E$972,3,FALSE)</f>
        <v>6809.9855725913985</v>
      </c>
      <c r="F49" s="15" t="s">
        <v>88</v>
      </c>
      <c r="G49" s="12" t="str">
        <f t="shared" si="10"/>
        <v>56132.5143</v>
      </c>
      <c r="H49" s="49">
        <f t="shared" si="11"/>
        <v>6810</v>
      </c>
      <c r="I49" s="58" t="s">
        <v>433</v>
      </c>
      <c r="J49" s="59" t="s">
        <v>434</v>
      </c>
      <c r="K49" s="58" t="s">
        <v>435</v>
      </c>
      <c r="L49" s="58" t="s">
        <v>436</v>
      </c>
      <c r="M49" s="59" t="s">
        <v>115</v>
      </c>
      <c r="N49" s="59" t="s">
        <v>119</v>
      </c>
      <c r="O49" s="60" t="s">
        <v>437</v>
      </c>
      <c r="P49" s="61" t="s">
        <v>120</v>
      </c>
    </row>
    <row r="50" spans="1:16" ht="12.75" customHeight="1" thickBot="1" x14ac:dyDescent="0.25">
      <c r="A50" s="49" t="str">
        <f t="shared" si="6"/>
        <v>BAVM 231 </v>
      </c>
      <c r="B50" s="15" t="str">
        <f t="shared" si="7"/>
        <v>I</v>
      </c>
      <c r="C50" s="49">
        <f t="shared" si="8"/>
        <v>56132.514499999997</v>
      </c>
      <c r="D50" s="12" t="str">
        <f t="shared" si="9"/>
        <v>vis</v>
      </c>
      <c r="E50" s="57">
        <f>VLOOKUP(C50,Active!C$21:E$972,3,FALSE)</f>
        <v>6809.9856895498378</v>
      </c>
      <c r="F50" s="15" t="s">
        <v>88</v>
      </c>
      <c r="G50" s="12" t="str">
        <f t="shared" si="10"/>
        <v>56132.5145</v>
      </c>
      <c r="H50" s="49">
        <f t="shared" si="11"/>
        <v>6810</v>
      </c>
      <c r="I50" s="58" t="s">
        <v>438</v>
      </c>
      <c r="J50" s="59" t="s">
        <v>434</v>
      </c>
      <c r="K50" s="58" t="s">
        <v>435</v>
      </c>
      <c r="L50" s="58" t="s">
        <v>439</v>
      </c>
      <c r="M50" s="59" t="s">
        <v>115</v>
      </c>
      <c r="N50" s="59" t="s">
        <v>119</v>
      </c>
      <c r="O50" s="60" t="s">
        <v>109</v>
      </c>
      <c r="P50" s="61" t="s">
        <v>120</v>
      </c>
    </row>
    <row r="51" spans="1:16" ht="12.75" customHeight="1" thickBot="1" x14ac:dyDescent="0.25">
      <c r="A51" s="49" t="str">
        <f t="shared" si="6"/>
        <v>BAVM 234 </v>
      </c>
      <c r="B51" s="15" t="str">
        <f t="shared" si="7"/>
        <v>I</v>
      </c>
      <c r="C51" s="49">
        <f t="shared" si="8"/>
        <v>56568.564700000003</v>
      </c>
      <c r="D51" s="12" t="str">
        <f t="shared" si="9"/>
        <v>vis</v>
      </c>
      <c r="E51" s="57">
        <f>VLOOKUP(C51,Active!C$21:E$972,3,FALSE)</f>
        <v>7064.9844494979607</v>
      </c>
      <c r="F51" s="15" t="s">
        <v>88</v>
      </c>
      <c r="G51" s="12" t="str">
        <f t="shared" si="10"/>
        <v>56568.5647</v>
      </c>
      <c r="H51" s="49">
        <f t="shared" si="11"/>
        <v>7065</v>
      </c>
      <c r="I51" s="58" t="s">
        <v>440</v>
      </c>
      <c r="J51" s="59" t="s">
        <v>441</v>
      </c>
      <c r="K51" s="58" t="s">
        <v>442</v>
      </c>
      <c r="L51" s="58" t="s">
        <v>443</v>
      </c>
      <c r="M51" s="59" t="s">
        <v>115</v>
      </c>
      <c r="N51" s="59" t="s">
        <v>119</v>
      </c>
      <c r="O51" s="60" t="s">
        <v>109</v>
      </c>
      <c r="P51" s="61" t="s">
        <v>121</v>
      </c>
    </row>
    <row r="52" spans="1:16" ht="12.75" customHeight="1" thickBot="1" x14ac:dyDescent="0.25">
      <c r="A52" s="49" t="str">
        <f t="shared" si="6"/>
        <v>BAVM 239 </v>
      </c>
      <c r="B52" s="15" t="str">
        <f t="shared" si="7"/>
        <v>I</v>
      </c>
      <c r="C52" s="49">
        <f t="shared" si="8"/>
        <v>56934.505799999999</v>
      </c>
      <c r="D52" s="12" t="str">
        <f t="shared" si="9"/>
        <v>vis</v>
      </c>
      <c r="E52" s="57">
        <f>VLOOKUP(C52,Active!C$21:E$972,3,FALSE)</f>
        <v>7278.9839539450395</v>
      </c>
      <c r="F52" s="15" t="s">
        <v>88</v>
      </c>
      <c r="G52" s="12" t="str">
        <f t="shared" si="10"/>
        <v>56934.5058</v>
      </c>
      <c r="H52" s="49">
        <f t="shared" si="11"/>
        <v>7279</v>
      </c>
      <c r="I52" s="58" t="s">
        <v>444</v>
      </c>
      <c r="J52" s="59" t="s">
        <v>445</v>
      </c>
      <c r="K52" s="58" t="s">
        <v>446</v>
      </c>
      <c r="L52" s="58" t="s">
        <v>447</v>
      </c>
      <c r="M52" s="59" t="s">
        <v>115</v>
      </c>
      <c r="N52" s="59" t="s">
        <v>119</v>
      </c>
      <c r="O52" s="60" t="s">
        <v>109</v>
      </c>
      <c r="P52" s="61" t="s">
        <v>448</v>
      </c>
    </row>
    <row r="53" spans="1:16" ht="12.75" customHeight="1" thickBot="1" x14ac:dyDescent="0.25">
      <c r="A53" s="49" t="str">
        <f t="shared" si="6"/>
        <v> PZ 9.416 </v>
      </c>
      <c r="B53" s="15" t="str">
        <f t="shared" si="7"/>
        <v>II</v>
      </c>
      <c r="C53" s="49">
        <f t="shared" si="8"/>
        <v>18235.28</v>
      </c>
      <c r="D53" s="12" t="str">
        <f t="shared" si="9"/>
        <v>vis</v>
      </c>
      <c r="E53" s="57">
        <f>VLOOKUP(C53,Active!C$21:E$972,3,FALSE)</f>
        <v>-15352.021810878085</v>
      </c>
      <c r="F53" s="15" t="s">
        <v>88</v>
      </c>
      <c r="G53" s="12" t="str">
        <f t="shared" si="10"/>
        <v>18235.28</v>
      </c>
      <c r="H53" s="49">
        <f t="shared" si="11"/>
        <v>-15352.5</v>
      </c>
      <c r="I53" s="58" t="s">
        <v>122</v>
      </c>
      <c r="J53" s="59" t="s">
        <v>123</v>
      </c>
      <c r="K53" s="58">
        <v>-15352.5</v>
      </c>
      <c r="L53" s="58" t="s">
        <v>124</v>
      </c>
      <c r="M53" s="59" t="s">
        <v>91</v>
      </c>
      <c r="N53" s="59"/>
      <c r="O53" s="60" t="s">
        <v>125</v>
      </c>
      <c r="P53" s="60" t="s">
        <v>126</v>
      </c>
    </row>
    <row r="54" spans="1:16" ht="12.75" customHeight="1" thickBot="1" x14ac:dyDescent="0.25">
      <c r="A54" s="49" t="str">
        <f t="shared" si="6"/>
        <v> PZ 5.184 </v>
      </c>
      <c r="B54" s="15" t="str">
        <f t="shared" si="7"/>
        <v>I</v>
      </c>
      <c r="C54" s="49">
        <f t="shared" si="8"/>
        <v>24653.41</v>
      </c>
      <c r="D54" s="12" t="str">
        <f t="shared" si="9"/>
        <v>vis</v>
      </c>
      <c r="E54" s="57">
        <f>VLOOKUP(C54,Active!C$21:E$972,3,FALSE)</f>
        <v>-11598.74938677227</v>
      </c>
      <c r="F54" s="15" t="s">
        <v>88</v>
      </c>
      <c r="G54" s="12" t="str">
        <f t="shared" si="10"/>
        <v>24653.41</v>
      </c>
      <c r="H54" s="49">
        <f t="shared" si="11"/>
        <v>-11599</v>
      </c>
      <c r="I54" s="58" t="s">
        <v>127</v>
      </c>
      <c r="J54" s="59" t="s">
        <v>128</v>
      </c>
      <c r="K54" s="58">
        <v>-11599</v>
      </c>
      <c r="L54" s="58" t="s">
        <v>129</v>
      </c>
      <c r="M54" s="59" t="s">
        <v>91</v>
      </c>
      <c r="N54" s="59"/>
      <c r="O54" s="60" t="s">
        <v>130</v>
      </c>
      <c r="P54" s="60" t="s">
        <v>131</v>
      </c>
    </row>
    <row r="55" spans="1:16" ht="12.75" customHeight="1" thickBot="1" x14ac:dyDescent="0.25">
      <c r="A55" s="49" t="str">
        <f t="shared" si="6"/>
        <v> AN 232.166 </v>
      </c>
      <c r="B55" s="15" t="str">
        <f t="shared" si="7"/>
        <v>I</v>
      </c>
      <c r="C55" s="49">
        <f t="shared" si="8"/>
        <v>24786.34</v>
      </c>
      <c r="D55" s="12" t="str">
        <f t="shared" si="9"/>
        <v>vis</v>
      </c>
      <c r="E55" s="57">
        <f>VLOOKUP(C55,Active!C$21:E$972,3,FALSE)</f>
        <v>-11521.012958352094</v>
      </c>
      <c r="F55" s="15" t="s">
        <v>88</v>
      </c>
      <c r="G55" s="12" t="str">
        <f t="shared" si="10"/>
        <v>24786.34</v>
      </c>
      <c r="H55" s="49">
        <f t="shared" si="11"/>
        <v>-11521</v>
      </c>
      <c r="I55" s="58" t="s">
        <v>132</v>
      </c>
      <c r="J55" s="59" t="s">
        <v>133</v>
      </c>
      <c r="K55" s="58">
        <v>-11521</v>
      </c>
      <c r="L55" s="58" t="s">
        <v>134</v>
      </c>
      <c r="M55" s="59" t="s">
        <v>91</v>
      </c>
      <c r="N55" s="59"/>
      <c r="O55" s="60" t="s">
        <v>135</v>
      </c>
      <c r="P55" s="60" t="s">
        <v>136</v>
      </c>
    </row>
    <row r="56" spans="1:16" ht="12.75" customHeight="1" thickBot="1" x14ac:dyDescent="0.25">
      <c r="A56" s="49" t="str">
        <f t="shared" si="6"/>
        <v> AN 232.166 </v>
      </c>
      <c r="B56" s="15" t="str">
        <f t="shared" si="7"/>
        <v>I</v>
      </c>
      <c r="C56" s="49">
        <f t="shared" si="8"/>
        <v>24979.58</v>
      </c>
      <c r="D56" s="12" t="str">
        <f t="shared" si="9"/>
        <v>vis</v>
      </c>
      <c r="E56" s="57">
        <f>VLOOKUP(C56,Active!C$21:E$972,3,FALSE)</f>
        <v>-11408.007711771827</v>
      </c>
      <c r="F56" s="15" t="s">
        <v>88</v>
      </c>
      <c r="G56" s="12" t="str">
        <f t="shared" si="10"/>
        <v>24979.58</v>
      </c>
      <c r="H56" s="49">
        <f t="shared" si="11"/>
        <v>-11408</v>
      </c>
      <c r="I56" s="58" t="s">
        <v>137</v>
      </c>
      <c r="J56" s="59" t="s">
        <v>138</v>
      </c>
      <c r="K56" s="58">
        <v>-11408</v>
      </c>
      <c r="L56" s="58" t="s">
        <v>139</v>
      </c>
      <c r="M56" s="59" t="s">
        <v>91</v>
      </c>
      <c r="N56" s="59"/>
      <c r="O56" s="60" t="s">
        <v>135</v>
      </c>
      <c r="P56" s="60" t="s">
        <v>136</v>
      </c>
    </row>
    <row r="57" spans="1:16" ht="12.75" customHeight="1" thickBot="1" x14ac:dyDescent="0.25">
      <c r="A57" s="49" t="str">
        <f t="shared" si="6"/>
        <v> AN 232.166 </v>
      </c>
      <c r="B57" s="15" t="str">
        <f t="shared" si="7"/>
        <v>I</v>
      </c>
      <c r="C57" s="49">
        <f t="shared" si="8"/>
        <v>25008.61</v>
      </c>
      <c r="D57" s="12" t="str">
        <f t="shared" si="9"/>
        <v>vis</v>
      </c>
      <c r="E57" s="57">
        <f>VLOOKUP(C57,Active!C$21:E$972,3,FALSE)</f>
        <v>-11391.031193927565</v>
      </c>
      <c r="F57" s="15" t="s">
        <v>88</v>
      </c>
      <c r="G57" s="12" t="str">
        <f t="shared" si="10"/>
        <v>25008.61</v>
      </c>
      <c r="H57" s="49">
        <f t="shared" si="11"/>
        <v>-11391</v>
      </c>
      <c r="I57" s="58" t="s">
        <v>140</v>
      </c>
      <c r="J57" s="59" t="s">
        <v>141</v>
      </c>
      <c r="K57" s="58">
        <v>-11391</v>
      </c>
      <c r="L57" s="58" t="s">
        <v>142</v>
      </c>
      <c r="M57" s="59" t="s">
        <v>91</v>
      </c>
      <c r="N57" s="59"/>
      <c r="O57" s="60" t="s">
        <v>135</v>
      </c>
      <c r="P57" s="60" t="s">
        <v>136</v>
      </c>
    </row>
    <row r="58" spans="1:16" ht="12.75" customHeight="1" thickBot="1" x14ac:dyDescent="0.25">
      <c r="A58" s="49" t="str">
        <f t="shared" si="6"/>
        <v> AN 232.166 </v>
      </c>
      <c r="B58" s="15" t="str">
        <f t="shared" si="7"/>
        <v>I</v>
      </c>
      <c r="C58" s="49">
        <f t="shared" si="8"/>
        <v>25015.5</v>
      </c>
      <c r="D58" s="12" t="str">
        <f t="shared" si="9"/>
        <v>vis</v>
      </c>
      <c r="E58" s="57">
        <f>VLOOKUP(C58,Active!C$21:E$972,3,FALSE)</f>
        <v>-11387.001975603522</v>
      </c>
      <c r="F58" s="15" t="s">
        <v>88</v>
      </c>
      <c r="G58" s="12" t="str">
        <f t="shared" si="10"/>
        <v>25015.50</v>
      </c>
      <c r="H58" s="49">
        <f t="shared" si="11"/>
        <v>-11387</v>
      </c>
      <c r="I58" s="58" t="s">
        <v>143</v>
      </c>
      <c r="J58" s="59" t="s">
        <v>144</v>
      </c>
      <c r="K58" s="58">
        <v>-11387</v>
      </c>
      <c r="L58" s="58" t="s">
        <v>92</v>
      </c>
      <c r="M58" s="59" t="s">
        <v>91</v>
      </c>
      <c r="N58" s="59"/>
      <c r="O58" s="60" t="s">
        <v>135</v>
      </c>
      <c r="P58" s="60" t="s">
        <v>136</v>
      </c>
    </row>
    <row r="59" spans="1:16" ht="12.75" customHeight="1" thickBot="1" x14ac:dyDescent="0.25">
      <c r="A59" s="49" t="str">
        <f t="shared" si="6"/>
        <v> AN 232.166 </v>
      </c>
      <c r="B59" s="15" t="str">
        <f t="shared" si="7"/>
        <v>I</v>
      </c>
      <c r="C59" s="49">
        <f t="shared" si="8"/>
        <v>25032.560000000001</v>
      </c>
      <c r="D59" s="12" t="str">
        <f t="shared" si="9"/>
        <v>vis</v>
      </c>
      <c r="E59" s="57">
        <f>VLOOKUP(C59,Active!C$21:E$972,3,FALSE)</f>
        <v>-11377.025420507996</v>
      </c>
      <c r="F59" s="15" t="s">
        <v>88</v>
      </c>
      <c r="G59" s="12" t="str">
        <f t="shared" si="10"/>
        <v>25032.56</v>
      </c>
      <c r="H59" s="49">
        <f t="shared" si="11"/>
        <v>-11377</v>
      </c>
      <c r="I59" s="58" t="s">
        <v>145</v>
      </c>
      <c r="J59" s="59" t="s">
        <v>146</v>
      </c>
      <c r="K59" s="58">
        <v>-11377</v>
      </c>
      <c r="L59" s="58" t="s">
        <v>147</v>
      </c>
      <c r="M59" s="59" t="s">
        <v>91</v>
      </c>
      <c r="N59" s="59"/>
      <c r="O59" s="60" t="s">
        <v>135</v>
      </c>
      <c r="P59" s="60" t="s">
        <v>136</v>
      </c>
    </row>
    <row r="60" spans="1:16" ht="12.75" customHeight="1" thickBot="1" x14ac:dyDescent="0.25">
      <c r="A60" s="49" t="str">
        <f t="shared" si="6"/>
        <v> AN 232.166 </v>
      </c>
      <c r="B60" s="15" t="str">
        <f t="shared" si="7"/>
        <v>I</v>
      </c>
      <c r="C60" s="49">
        <f t="shared" si="8"/>
        <v>25068.48</v>
      </c>
      <c r="D60" s="12" t="str">
        <f t="shared" si="9"/>
        <v>vis</v>
      </c>
      <c r="E60" s="57">
        <f>VLOOKUP(C60,Active!C$21:E$972,3,FALSE)</f>
        <v>-11356.019684339692</v>
      </c>
      <c r="F60" s="15" t="s">
        <v>88</v>
      </c>
      <c r="G60" s="12" t="str">
        <f t="shared" si="10"/>
        <v>25068.48</v>
      </c>
      <c r="H60" s="49">
        <f t="shared" si="11"/>
        <v>-11356</v>
      </c>
      <c r="I60" s="58" t="s">
        <v>148</v>
      </c>
      <c r="J60" s="59" t="s">
        <v>149</v>
      </c>
      <c r="K60" s="58">
        <v>-11356</v>
      </c>
      <c r="L60" s="58" t="s">
        <v>150</v>
      </c>
      <c r="M60" s="59" t="s">
        <v>91</v>
      </c>
      <c r="N60" s="59"/>
      <c r="O60" s="60" t="s">
        <v>135</v>
      </c>
      <c r="P60" s="60" t="s">
        <v>136</v>
      </c>
    </row>
    <row r="61" spans="1:16" ht="12.75" customHeight="1" thickBot="1" x14ac:dyDescent="0.25">
      <c r="A61" s="49" t="str">
        <f t="shared" si="6"/>
        <v> AN 232.166 </v>
      </c>
      <c r="B61" s="15" t="str">
        <f t="shared" si="7"/>
        <v>I</v>
      </c>
      <c r="C61" s="49">
        <f t="shared" si="8"/>
        <v>25092.41</v>
      </c>
      <c r="D61" s="12" t="str">
        <f t="shared" si="9"/>
        <v>vis</v>
      </c>
      <c r="E61" s="57">
        <f>VLOOKUP(C61,Active!C$21:E$972,3,FALSE)</f>
        <v>-11342.025606764315</v>
      </c>
      <c r="F61" s="15" t="s">
        <v>88</v>
      </c>
      <c r="G61" s="12" t="str">
        <f t="shared" si="10"/>
        <v>25092.41</v>
      </c>
      <c r="H61" s="49">
        <f t="shared" si="11"/>
        <v>-11342</v>
      </c>
      <c r="I61" s="58" t="s">
        <v>151</v>
      </c>
      <c r="J61" s="59" t="s">
        <v>152</v>
      </c>
      <c r="K61" s="58">
        <v>-11342</v>
      </c>
      <c r="L61" s="58" t="s">
        <v>147</v>
      </c>
      <c r="M61" s="59" t="s">
        <v>91</v>
      </c>
      <c r="N61" s="59"/>
      <c r="O61" s="60" t="s">
        <v>135</v>
      </c>
      <c r="P61" s="60" t="s">
        <v>136</v>
      </c>
    </row>
    <row r="62" spans="1:16" ht="12.75" customHeight="1" thickBot="1" x14ac:dyDescent="0.25">
      <c r="A62" s="49" t="str">
        <f t="shared" si="6"/>
        <v> AN 232.166 </v>
      </c>
      <c r="B62" s="15" t="str">
        <f t="shared" si="7"/>
        <v>I</v>
      </c>
      <c r="C62" s="49">
        <f t="shared" si="8"/>
        <v>25121.5</v>
      </c>
      <c r="D62" s="12" t="str">
        <f t="shared" si="9"/>
        <v>vis</v>
      </c>
      <c r="E62" s="57">
        <f>VLOOKUP(C62,Active!C$21:E$972,3,FALSE)</f>
        <v>-11325.014001387479</v>
      </c>
      <c r="F62" s="15" t="s">
        <v>88</v>
      </c>
      <c r="G62" s="12" t="str">
        <f t="shared" si="10"/>
        <v>25121.50</v>
      </c>
      <c r="H62" s="49">
        <f t="shared" si="11"/>
        <v>-11325</v>
      </c>
      <c r="I62" s="58" t="s">
        <v>153</v>
      </c>
      <c r="J62" s="59" t="s">
        <v>154</v>
      </c>
      <c r="K62" s="58">
        <v>-11325</v>
      </c>
      <c r="L62" s="58" t="s">
        <v>134</v>
      </c>
      <c r="M62" s="59" t="s">
        <v>91</v>
      </c>
      <c r="N62" s="59"/>
      <c r="O62" s="60" t="s">
        <v>135</v>
      </c>
      <c r="P62" s="60" t="s">
        <v>136</v>
      </c>
    </row>
    <row r="63" spans="1:16" ht="12.75" customHeight="1" thickBot="1" x14ac:dyDescent="0.25">
      <c r="A63" s="49" t="str">
        <f t="shared" si="6"/>
        <v> AN 232.166 </v>
      </c>
      <c r="B63" s="15" t="str">
        <f t="shared" si="7"/>
        <v>I</v>
      </c>
      <c r="C63" s="49">
        <f t="shared" si="8"/>
        <v>25126.62</v>
      </c>
      <c r="D63" s="12" t="str">
        <f t="shared" si="9"/>
        <v>vis</v>
      </c>
      <c r="E63" s="57">
        <f>VLOOKUP(C63,Active!C$21:E$972,3,FALSE)</f>
        <v>-11322.019865274402</v>
      </c>
      <c r="F63" s="15" t="s">
        <v>88</v>
      </c>
      <c r="G63" s="12" t="str">
        <f t="shared" si="10"/>
        <v>25126.62</v>
      </c>
      <c r="H63" s="49">
        <f t="shared" si="11"/>
        <v>-11322</v>
      </c>
      <c r="I63" s="58" t="s">
        <v>155</v>
      </c>
      <c r="J63" s="59" t="s">
        <v>156</v>
      </c>
      <c r="K63" s="58">
        <v>-11322</v>
      </c>
      <c r="L63" s="58" t="s">
        <v>150</v>
      </c>
      <c r="M63" s="59" t="s">
        <v>91</v>
      </c>
      <c r="N63" s="59"/>
      <c r="O63" s="60" t="s">
        <v>135</v>
      </c>
      <c r="P63" s="60" t="s">
        <v>136</v>
      </c>
    </row>
    <row r="64" spans="1:16" ht="12.75" customHeight="1" thickBot="1" x14ac:dyDescent="0.25">
      <c r="A64" s="49" t="str">
        <f t="shared" si="6"/>
        <v> AN 232.166 </v>
      </c>
      <c r="B64" s="15" t="str">
        <f t="shared" si="7"/>
        <v>I</v>
      </c>
      <c r="C64" s="49">
        <f t="shared" si="8"/>
        <v>25145.43</v>
      </c>
      <c r="D64" s="12" t="str">
        <f t="shared" si="9"/>
        <v>vis</v>
      </c>
      <c r="E64" s="57">
        <f>VLOOKUP(C64,Active!C$21:E$972,3,FALSE)</f>
        <v>-11311.019923812102</v>
      </c>
      <c r="F64" s="15" t="s">
        <v>88</v>
      </c>
      <c r="G64" s="12" t="str">
        <f t="shared" si="10"/>
        <v>25145.43</v>
      </c>
      <c r="H64" s="49">
        <f t="shared" si="11"/>
        <v>-11311</v>
      </c>
      <c r="I64" s="58" t="s">
        <v>157</v>
      </c>
      <c r="J64" s="59" t="s">
        <v>158</v>
      </c>
      <c r="K64" s="58">
        <v>-11311</v>
      </c>
      <c r="L64" s="58" t="s">
        <v>150</v>
      </c>
      <c r="M64" s="59" t="s">
        <v>91</v>
      </c>
      <c r="N64" s="59"/>
      <c r="O64" s="60" t="s">
        <v>135</v>
      </c>
      <c r="P64" s="60" t="s">
        <v>136</v>
      </c>
    </row>
    <row r="65" spans="1:16" ht="12.75" customHeight="1" thickBot="1" x14ac:dyDescent="0.25">
      <c r="A65" s="49" t="str">
        <f t="shared" si="6"/>
        <v> AN 232.166 </v>
      </c>
      <c r="B65" s="15" t="str">
        <f t="shared" si="7"/>
        <v>I</v>
      </c>
      <c r="C65" s="49">
        <f t="shared" si="8"/>
        <v>25150.58</v>
      </c>
      <c r="D65" s="12" t="str">
        <f t="shared" si="9"/>
        <v>vis</v>
      </c>
      <c r="E65" s="57">
        <f>VLOOKUP(C65,Active!C$21:E$972,3,FALSE)</f>
        <v>-11308.008243932736</v>
      </c>
      <c r="F65" s="15" t="s">
        <v>88</v>
      </c>
      <c r="G65" s="12" t="str">
        <f t="shared" si="10"/>
        <v>25150.58</v>
      </c>
      <c r="H65" s="49">
        <f t="shared" si="11"/>
        <v>-11308</v>
      </c>
      <c r="I65" s="58" t="s">
        <v>159</v>
      </c>
      <c r="J65" s="59" t="s">
        <v>160</v>
      </c>
      <c r="K65" s="58">
        <v>-11308</v>
      </c>
      <c r="L65" s="58" t="s">
        <v>139</v>
      </c>
      <c r="M65" s="59" t="s">
        <v>91</v>
      </c>
      <c r="N65" s="59"/>
      <c r="O65" s="60" t="s">
        <v>135</v>
      </c>
      <c r="P65" s="60" t="s">
        <v>136</v>
      </c>
    </row>
    <row r="66" spans="1:16" ht="12.75" customHeight="1" thickBot="1" x14ac:dyDescent="0.25">
      <c r="A66" s="49" t="str">
        <f t="shared" si="6"/>
        <v> AN 232.166 </v>
      </c>
      <c r="B66" s="15" t="str">
        <f t="shared" si="7"/>
        <v>I</v>
      </c>
      <c r="C66" s="49">
        <f t="shared" si="8"/>
        <v>25152.25</v>
      </c>
      <c r="D66" s="12" t="str">
        <f t="shared" si="9"/>
        <v>vis</v>
      </c>
      <c r="E66" s="57">
        <f>VLOOKUP(C66,Active!C$21:E$972,3,FALSE)</f>
        <v>-11307.031640942731</v>
      </c>
      <c r="F66" s="15" t="s">
        <v>88</v>
      </c>
      <c r="G66" s="12" t="str">
        <f t="shared" si="10"/>
        <v>25152.25</v>
      </c>
      <c r="H66" s="49">
        <f t="shared" si="11"/>
        <v>-11307</v>
      </c>
      <c r="I66" s="58" t="s">
        <v>161</v>
      </c>
      <c r="J66" s="59" t="s">
        <v>162</v>
      </c>
      <c r="K66" s="58">
        <v>-11307</v>
      </c>
      <c r="L66" s="58" t="s">
        <v>142</v>
      </c>
      <c r="M66" s="59" t="s">
        <v>91</v>
      </c>
      <c r="N66" s="59"/>
      <c r="O66" s="60" t="s">
        <v>135</v>
      </c>
      <c r="P66" s="60" t="s">
        <v>136</v>
      </c>
    </row>
    <row r="67" spans="1:16" ht="12.75" customHeight="1" thickBot="1" x14ac:dyDescent="0.25">
      <c r="A67" s="49" t="str">
        <f t="shared" si="6"/>
        <v> AN 232.166 </v>
      </c>
      <c r="B67" s="15" t="str">
        <f t="shared" si="7"/>
        <v>I</v>
      </c>
      <c r="C67" s="49">
        <f t="shared" si="8"/>
        <v>25157.4</v>
      </c>
      <c r="D67" s="12" t="str">
        <f t="shared" si="9"/>
        <v>vis</v>
      </c>
      <c r="E67" s="57">
        <f>VLOOKUP(C67,Active!C$21:E$972,3,FALSE)</f>
        <v>-11304.019961063364</v>
      </c>
      <c r="F67" s="15" t="s">
        <v>88</v>
      </c>
      <c r="G67" s="12" t="str">
        <f t="shared" si="10"/>
        <v>25157.40</v>
      </c>
      <c r="H67" s="49">
        <f t="shared" si="11"/>
        <v>-11304</v>
      </c>
      <c r="I67" s="58" t="s">
        <v>163</v>
      </c>
      <c r="J67" s="59" t="s">
        <v>164</v>
      </c>
      <c r="K67" s="58">
        <v>-11304</v>
      </c>
      <c r="L67" s="58" t="s">
        <v>150</v>
      </c>
      <c r="M67" s="59" t="s">
        <v>91</v>
      </c>
      <c r="N67" s="59"/>
      <c r="O67" s="60" t="s">
        <v>135</v>
      </c>
      <c r="P67" s="60" t="s">
        <v>136</v>
      </c>
    </row>
    <row r="68" spans="1:16" ht="12.75" customHeight="1" thickBot="1" x14ac:dyDescent="0.25">
      <c r="A68" s="49" t="str">
        <f t="shared" si="6"/>
        <v> PZ 5.184 </v>
      </c>
      <c r="B68" s="15" t="str">
        <f t="shared" si="7"/>
        <v>I</v>
      </c>
      <c r="C68" s="49">
        <f t="shared" si="8"/>
        <v>25185.26</v>
      </c>
      <c r="D68" s="12" t="str">
        <f t="shared" si="9"/>
        <v>vis</v>
      </c>
      <c r="E68" s="57">
        <f>VLOOKUP(C68,Active!C$21:E$972,3,FALSE)</f>
        <v>-11287.72765010432</v>
      </c>
      <c r="F68" s="15" t="s">
        <v>88</v>
      </c>
      <c r="G68" s="12" t="str">
        <f t="shared" si="10"/>
        <v>25185.26</v>
      </c>
      <c r="H68" s="49">
        <f t="shared" si="11"/>
        <v>-11288</v>
      </c>
      <c r="I68" s="58" t="s">
        <v>165</v>
      </c>
      <c r="J68" s="59" t="s">
        <v>166</v>
      </c>
      <c r="K68" s="58">
        <v>-11288</v>
      </c>
      <c r="L68" s="58" t="s">
        <v>167</v>
      </c>
      <c r="M68" s="59" t="s">
        <v>91</v>
      </c>
      <c r="N68" s="59"/>
      <c r="O68" s="60" t="s">
        <v>130</v>
      </c>
      <c r="P68" s="60" t="s">
        <v>131</v>
      </c>
    </row>
    <row r="69" spans="1:16" ht="12.75" customHeight="1" thickBot="1" x14ac:dyDescent="0.25">
      <c r="A69" s="49" t="str">
        <f t="shared" si="6"/>
        <v> PZ 5.184 </v>
      </c>
      <c r="B69" s="15" t="str">
        <f t="shared" si="7"/>
        <v>I</v>
      </c>
      <c r="C69" s="49">
        <f t="shared" si="8"/>
        <v>27866.48</v>
      </c>
      <c r="D69" s="12" t="str">
        <f t="shared" si="9"/>
        <v>vis</v>
      </c>
      <c r="E69" s="57">
        <f>VLOOKUP(C69,Active!C$21:E$972,3,FALSE)</f>
        <v>-9719.7710819199747</v>
      </c>
      <c r="F69" s="15" t="s">
        <v>88</v>
      </c>
      <c r="G69" s="12" t="str">
        <f t="shared" si="10"/>
        <v>27866.48</v>
      </c>
      <c r="H69" s="49">
        <f t="shared" si="11"/>
        <v>-9720</v>
      </c>
      <c r="I69" s="58" t="s">
        <v>168</v>
      </c>
      <c r="J69" s="59" t="s">
        <v>169</v>
      </c>
      <c r="K69" s="58">
        <v>-9720</v>
      </c>
      <c r="L69" s="58" t="s">
        <v>170</v>
      </c>
      <c r="M69" s="59" t="s">
        <v>91</v>
      </c>
      <c r="N69" s="59"/>
      <c r="O69" s="60" t="s">
        <v>130</v>
      </c>
      <c r="P69" s="60" t="s">
        <v>131</v>
      </c>
    </row>
    <row r="70" spans="1:16" ht="12.75" customHeight="1" thickBot="1" x14ac:dyDescent="0.25">
      <c r="A70" s="49" t="str">
        <f t="shared" si="6"/>
        <v> PZ 9.416 </v>
      </c>
      <c r="B70" s="15" t="str">
        <f t="shared" si="7"/>
        <v>I</v>
      </c>
      <c r="C70" s="49">
        <f t="shared" si="8"/>
        <v>29497.45</v>
      </c>
      <c r="D70" s="12" t="str">
        <f t="shared" si="9"/>
        <v>vis</v>
      </c>
      <c r="E70" s="57">
        <f>VLOOKUP(C70,Active!C$21:E$972,3,FALSE)</f>
        <v>-8765.9925318526075</v>
      </c>
      <c r="F70" s="15" t="s">
        <v>88</v>
      </c>
      <c r="G70" s="12" t="str">
        <f t="shared" si="10"/>
        <v>29497.45</v>
      </c>
      <c r="H70" s="49">
        <f t="shared" si="11"/>
        <v>-8766</v>
      </c>
      <c r="I70" s="58" t="s">
        <v>171</v>
      </c>
      <c r="J70" s="59" t="s">
        <v>172</v>
      </c>
      <c r="K70" s="58">
        <v>-8766</v>
      </c>
      <c r="L70" s="58" t="s">
        <v>173</v>
      </c>
      <c r="M70" s="59" t="s">
        <v>91</v>
      </c>
      <c r="N70" s="59"/>
      <c r="O70" s="60" t="s">
        <v>125</v>
      </c>
      <c r="P70" s="60" t="s">
        <v>126</v>
      </c>
    </row>
    <row r="71" spans="1:16" ht="12.75" customHeight="1" thickBot="1" x14ac:dyDescent="0.25">
      <c r="A71" s="49" t="str">
        <f t="shared" si="6"/>
        <v> PZ 9.416 </v>
      </c>
      <c r="B71" s="15" t="str">
        <f t="shared" si="7"/>
        <v>I</v>
      </c>
      <c r="C71" s="49">
        <f t="shared" si="8"/>
        <v>29521.360000000001</v>
      </c>
      <c r="D71" s="12" t="str">
        <f t="shared" si="9"/>
        <v>vis</v>
      </c>
      <c r="E71" s="57">
        <f>VLOOKUP(C71,Active!C$21:E$972,3,FALSE)</f>
        <v>-8752.0101501214231</v>
      </c>
      <c r="F71" s="15" t="s">
        <v>88</v>
      </c>
      <c r="G71" s="12" t="str">
        <f t="shared" si="10"/>
        <v>29521.36</v>
      </c>
      <c r="H71" s="49">
        <f t="shared" si="11"/>
        <v>-8752</v>
      </c>
      <c r="I71" s="58" t="s">
        <v>174</v>
      </c>
      <c r="J71" s="59" t="s">
        <v>175</v>
      </c>
      <c r="K71" s="58">
        <v>-8752</v>
      </c>
      <c r="L71" s="58" t="s">
        <v>134</v>
      </c>
      <c r="M71" s="59" t="s">
        <v>91</v>
      </c>
      <c r="N71" s="59"/>
      <c r="O71" s="60" t="s">
        <v>125</v>
      </c>
      <c r="P71" s="60" t="s">
        <v>126</v>
      </c>
    </row>
    <row r="72" spans="1:16" ht="12.75" customHeight="1" thickBot="1" x14ac:dyDescent="0.25">
      <c r="A72" s="49" t="str">
        <f t="shared" si="6"/>
        <v> PZ 9.416 </v>
      </c>
      <c r="B72" s="15" t="str">
        <f t="shared" si="7"/>
        <v>I</v>
      </c>
      <c r="C72" s="49">
        <f t="shared" si="8"/>
        <v>32799.47</v>
      </c>
      <c r="D72" s="12" t="str">
        <f t="shared" si="9"/>
        <v>vis</v>
      </c>
      <c r="E72" s="57">
        <f>VLOOKUP(C72,Active!C$21:E$972,3,FALSE)</f>
        <v>-6834.996959957698</v>
      </c>
      <c r="F72" s="15" t="s">
        <v>88</v>
      </c>
      <c r="G72" s="12" t="str">
        <f t="shared" si="10"/>
        <v>32799.47</v>
      </c>
      <c r="H72" s="49">
        <f t="shared" si="11"/>
        <v>-6835</v>
      </c>
      <c r="I72" s="58" t="s">
        <v>176</v>
      </c>
      <c r="J72" s="59" t="s">
        <v>177</v>
      </c>
      <c r="K72" s="58">
        <v>-6835</v>
      </c>
      <c r="L72" s="58" t="s">
        <v>173</v>
      </c>
      <c r="M72" s="59" t="s">
        <v>90</v>
      </c>
      <c r="N72" s="59"/>
      <c r="O72" s="60" t="s">
        <v>125</v>
      </c>
      <c r="P72" s="60" t="s">
        <v>126</v>
      </c>
    </row>
    <row r="73" spans="1:16" ht="12.75" customHeight="1" thickBot="1" x14ac:dyDescent="0.25">
      <c r="A73" s="49" t="str">
        <f t="shared" si="6"/>
        <v> PZ 9.416 </v>
      </c>
      <c r="B73" s="15" t="str">
        <f t="shared" si="7"/>
        <v>I</v>
      </c>
      <c r="C73" s="49">
        <f t="shared" si="8"/>
        <v>32806.300000000003</v>
      </c>
      <c r="D73" s="12" t="str">
        <f t="shared" si="9"/>
        <v>vis</v>
      </c>
      <c r="E73" s="57">
        <f>VLOOKUP(C73,Active!C$21:E$972,3,FALSE)</f>
        <v>-6831.0028291662293</v>
      </c>
      <c r="F73" s="15" t="s">
        <v>88</v>
      </c>
      <c r="G73" s="12" t="str">
        <f t="shared" si="10"/>
        <v>32806.30</v>
      </c>
      <c r="H73" s="49">
        <f t="shared" si="11"/>
        <v>-6831</v>
      </c>
      <c r="I73" s="58" t="s">
        <v>178</v>
      </c>
      <c r="J73" s="59" t="s">
        <v>179</v>
      </c>
      <c r="K73" s="58">
        <v>-6831</v>
      </c>
      <c r="L73" s="58" t="s">
        <v>92</v>
      </c>
      <c r="M73" s="59" t="s">
        <v>90</v>
      </c>
      <c r="N73" s="59"/>
      <c r="O73" s="60" t="s">
        <v>125</v>
      </c>
      <c r="P73" s="60" t="s">
        <v>126</v>
      </c>
    </row>
    <row r="74" spans="1:16" ht="12.75" customHeight="1" thickBot="1" x14ac:dyDescent="0.25">
      <c r="A74" s="49" t="str">
        <f t="shared" si="6"/>
        <v> PZ 9.416 </v>
      </c>
      <c r="B74" s="15" t="str">
        <f t="shared" si="7"/>
        <v>I</v>
      </c>
      <c r="C74" s="49">
        <f t="shared" si="8"/>
        <v>33011.51</v>
      </c>
      <c r="D74" s="12" t="str">
        <f t="shared" si="9"/>
        <v>vis</v>
      </c>
      <c r="E74" s="57">
        <f>VLOOKUP(C74,Active!C$21:E$972,3,FALSE)</f>
        <v>-6710.9976198372269</v>
      </c>
      <c r="F74" s="15" t="s">
        <v>88</v>
      </c>
      <c r="G74" s="12" t="str">
        <f t="shared" si="10"/>
        <v>33011.51</v>
      </c>
      <c r="H74" s="49">
        <f t="shared" si="11"/>
        <v>-6711</v>
      </c>
      <c r="I74" s="58" t="s">
        <v>180</v>
      </c>
      <c r="J74" s="59" t="s">
        <v>181</v>
      </c>
      <c r="K74" s="58">
        <v>-6711</v>
      </c>
      <c r="L74" s="58" t="s">
        <v>182</v>
      </c>
      <c r="M74" s="59" t="s">
        <v>91</v>
      </c>
      <c r="N74" s="59"/>
      <c r="O74" s="60" t="s">
        <v>125</v>
      </c>
      <c r="P74" s="60" t="s">
        <v>126</v>
      </c>
    </row>
    <row r="75" spans="1:16" ht="12.75" customHeight="1" thickBot="1" x14ac:dyDescent="0.25">
      <c r="A75" s="49" t="str">
        <f t="shared" ref="A75:A110" si="12">P75</f>
        <v> PZ 9.416 </v>
      </c>
      <c r="B75" s="15" t="str">
        <f t="shared" ref="B75:B110" si="13">IF(H75=INT(H75),"I","II")</f>
        <v>I</v>
      </c>
      <c r="C75" s="49">
        <f t="shared" ref="C75:C110" si="14">1*G75</f>
        <v>33382.58</v>
      </c>
      <c r="D75" s="12" t="str">
        <f t="shared" ref="D75:D110" si="15">VLOOKUP(F75,I$1:J$5,2,FALSE)</f>
        <v>vis</v>
      </c>
      <c r="E75" s="57">
        <f>VLOOKUP(C75,Active!C$21:E$972,3,FALSE)</f>
        <v>-6493.9987746264032</v>
      </c>
      <c r="F75" s="15" t="s">
        <v>88</v>
      </c>
      <c r="G75" s="12" t="str">
        <f t="shared" ref="G75:G110" si="16">MID(I75,3,LEN(I75)-3)</f>
        <v>33382.58</v>
      </c>
      <c r="H75" s="49">
        <f t="shared" ref="H75:H110" si="17">1*K75</f>
        <v>-6494</v>
      </c>
      <c r="I75" s="58" t="s">
        <v>183</v>
      </c>
      <c r="J75" s="59" t="s">
        <v>184</v>
      </c>
      <c r="K75" s="58">
        <v>-6494</v>
      </c>
      <c r="L75" s="58" t="s">
        <v>182</v>
      </c>
      <c r="M75" s="59" t="s">
        <v>91</v>
      </c>
      <c r="N75" s="59"/>
      <c r="O75" s="60" t="s">
        <v>125</v>
      </c>
      <c r="P75" s="60" t="s">
        <v>126</v>
      </c>
    </row>
    <row r="76" spans="1:16" ht="12.75" customHeight="1" thickBot="1" x14ac:dyDescent="0.25">
      <c r="A76" s="49" t="str">
        <f t="shared" si="12"/>
        <v> BRNO 27 </v>
      </c>
      <c r="B76" s="15" t="str">
        <f t="shared" si="13"/>
        <v>I</v>
      </c>
      <c r="C76" s="49">
        <f t="shared" si="14"/>
        <v>46291.434000000001</v>
      </c>
      <c r="D76" s="12" t="str">
        <f t="shared" si="15"/>
        <v>vis</v>
      </c>
      <c r="E76" s="57">
        <f>VLOOKUP(C76,Active!C$21:E$972,3,FALSE)</f>
        <v>1054.9984792478594</v>
      </c>
      <c r="F76" s="15" t="s">
        <v>88</v>
      </c>
      <c r="G76" s="12" t="str">
        <f t="shared" si="16"/>
        <v>46291.434</v>
      </c>
      <c r="H76" s="49">
        <f t="shared" si="17"/>
        <v>1055</v>
      </c>
      <c r="I76" s="58" t="s">
        <v>208</v>
      </c>
      <c r="J76" s="59" t="s">
        <v>209</v>
      </c>
      <c r="K76" s="58">
        <v>1055</v>
      </c>
      <c r="L76" s="58" t="s">
        <v>89</v>
      </c>
      <c r="M76" s="59" t="s">
        <v>93</v>
      </c>
      <c r="N76" s="59"/>
      <c r="O76" s="60" t="s">
        <v>210</v>
      </c>
      <c r="P76" s="60" t="s">
        <v>211</v>
      </c>
    </row>
    <row r="77" spans="1:16" ht="12.75" customHeight="1" thickBot="1" x14ac:dyDescent="0.25">
      <c r="A77" s="49" t="str">
        <f t="shared" si="12"/>
        <v> BRNO 27 </v>
      </c>
      <c r="B77" s="15" t="str">
        <f t="shared" si="13"/>
        <v>I</v>
      </c>
      <c r="C77" s="49">
        <f t="shared" si="14"/>
        <v>46291.436000000002</v>
      </c>
      <c r="D77" s="12" t="str">
        <f t="shared" si="15"/>
        <v>vis</v>
      </c>
      <c r="E77" s="57">
        <f>VLOOKUP(C77,Active!C$21:E$972,3,FALSE)</f>
        <v>1054.9996488322788</v>
      </c>
      <c r="F77" s="15" t="s">
        <v>88</v>
      </c>
      <c r="G77" s="12" t="str">
        <f t="shared" si="16"/>
        <v>46291.436</v>
      </c>
      <c r="H77" s="49">
        <f t="shared" si="17"/>
        <v>1055</v>
      </c>
      <c r="I77" s="58" t="s">
        <v>212</v>
      </c>
      <c r="J77" s="59" t="s">
        <v>213</v>
      </c>
      <c r="K77" s="58">
        <v>1055</v>
      </c>
      <c r="L77" s="58" t="s">
        <v>99</v>
      </c>
      <c r="M77" s="59" t="s">
        <v>93</v>
      </c>
      <c r="N77" s="59"/>
      <c r="O77" s="60" t="s">
        <v>214</v>
      </c>
      <c r="P77" s="60" t="s">
        <v>211</v>
      </c>
    </row>
    <row r="78" spans="1:16" ht="12.75" customHeight="1" thickBot="1" x14ac:dyDescent="0.25">
      <c r="A78" s="49" t="str">
        <f t="shared" si="12"/>
        <v> BRNO 27 </v>
      </c>
      <c r="B78" s="15" t="str">
        <f t="shared" si="13"/>
        <v>I</v>
      </c>
      <c r="C78" s="49">
        <f t="shared" si="14"/>
        <v>46291.436999999998</v>
      </c>
      <c r="D78" s="12" t="str">
        <f t="shared" si="15"/>
        <v>vis</v>
      </c>
      <c r="E78" s="57">
        <f>VLOOKUP(C78,Active!C$21:E$972,3,FALSE)</f>
        <v>1055.0002336244863</v>
      </c>
      <c r="F78" s="15" t="s">
        <v>88</v>
      </c>
      <c r="G78" s="12" t="str">
        <f t="shared" si="16"/>
        <v>46291.437</v>
      </c>
      <c r="H78" s="49">
        <f t="shared" si="17"/>
        <v>1055</v>
      </c>
      <c r="I78" s="58" t="s">
        <v>215</v>
      </c>
      <c r="J78" s="59" t="s">
        <v>216</v>
      </c>
      <c r="K78" s="58">
        <v>1055</v>
      </c>
      <c r="L78" s="58" t="s">
        <v>102</v>
      </c>
      <c r="M78" s="59" t="s">
        <v>93</v>
      </c>
      <c r="N78" s="59"/>
      <c r="O78" s="60" t="s">
        <v>217</v>
      </c>
      <c r="P78" s="60" t="s">
        <v>211</v>
      </c>
    </row>
    <row r="79" spans="1:16" ht="12.75" customHeight="1" thickBot="1" x14ac:dyDescent="0.25">
      <c r="A79" s="49" t="str">
        <f t="shared" si="12"/>
        <v> BRNO 27 </v>
      </c>
      <c r="B79" s="15" t="str">
        <f t="shared" si="13"/>
        <v>I</v>
      </c>
      <c r="C79" s="49">
        <f t="shared" si="14"/>
        <v>46291.438999999998</v>
      </c>
      <c r="D79" s="12" t="str">
        <f t="shared" si="15"/>
        <v>vis</v>
      </c>
      <c r="E79" s="57">
        <f>VLOOKUP(C79,Active!C$21:E$972,3,FALSE)</f>
        <v>1055.0014032089059</v>
      </c>
      <c r="F79" s="15" t="s">
        <v>88</v>
      </c>
      <c r="G79" s="12" t="str">
        <f t="shared" si="16"/>
        <v>46291.439</v>
      </c>
      <c r="H79" s="49">
        <f t="shared" si="17"/>
        <v>1055</v>
      </c>
      <c r="I79" s="58" t="s">
        <v>218</v>
      </c>
      <c r="J79" s="59" t="s">
        <v>219</v>
      </c>
      <c r="K79" s="58">
        <v>1055</v>
      </c>
      <c r="L79" s="58" t="s">
        <v>98</v>
      </c>
      <c r="M79" s="59" t="s">
        <v>93</v>
      </c>
      <c r="N79" s="59"/>
      <c r="O79" s="60" t="s">
        <v>220</v>
      </c>
      <c r="P79" s="60" t="s">
        <v>211</v>
      </c>
    </row>
    <row r="80" spans="1:16" ht="12.75" customHeight="1" thickBot="1" x14ac:dyDescent="0.25">
      <c r="A80" s="49" t="str">
        <f t="shared" si="12"/>
        <v> BRNO 27 </v>
      </c>
      <c r="B80" s="15" t="str">
        <f t="shared" si="13"/>
        <v>I</v>
      </c>
      <c r="C80" s="49">
        <f t="shared" si="14"/>
        <v>46291.44</v>
      </c>
      <c r="D80" s="12" t="str">
        <f t="shared" si="15"/>
        <v>vis</v>
      </c>
      <c r="E80" s="57">
        <f>VLOOKUP(C80,Active!C$21:E$972,3,FALSE)</f>
        <v>1055.0019880011178</v>
      </c>
      <c r="F80" s="15" t="s">
        <v>88</v>
      </c>
      <c r="G80" s="12" t="str">
        <f t="shared" si="16"/>
        <v>46291.440</v>
      </c>
      <c r="H80" s="49">
        <f t="shared" si="17"/>
        <v>1055</v>
      </c>
      <c r="I80" s="58" t="s">
        <v>221</v>
      </c>
      <c r="J80" s="59" t="s">
        <v>222</v>
      </c>
      <c r="K80" s="58">
        <v>1055</v>
      </c>
      <c r="L80" s="58" t="s">
        <v>106</v>
      </c>
      <c r="M80" s="59" t="s">
        <v>93</v>
      </c>
      <c r="N80" s="59"/>
      <c r="O80" s="60" t="s">
        <v>223</v>
      </c>
      <c r="P80" s="60" t="s">
        <v>211</v>
      </c>
    </row>
    <row r="81" spans="1:16" ht="12.75" customHeight="1" thickBot="1" x14ac:dyDescent="0.25">
      <c r="A81" s="49" t="str">
        <f t="shared" si="12"/>
        <v> BRNO 27 </v>
      </c>
      <c r="B81" s="15" t="str">
        <f t="shared" si="13"/>
        <v>I</v>
      </c>
      <c r="C81" s="49">
        <f t="shared" si="14"/>
        <v>46291.44</v>
      </c>
      <c r="D81" s="12" t="str">
        <f t="shared" si="15"/>
        <v>vis</v>
      </c>
      <c r="E81" s="57">
        <f>VLOOKUP(C81,Active!C$21:E$972,3,FALSE)</f>
        <v>1055.0019880011178</v>
      </c>
      <c r="F81" s="15" t="s">
        <v>88</v>
      </c>
      <c r="G81" s="12" t="str">
        <f t="shared" si="16"/>
        <v>46291.440</v>
      </c>
      <c r="H81" s="49">
        <f t="shared" si="17"/>
        <v>1055</v>
      </c>
      <c r="I81" s="58" t="s">
        <v>221</v>
      </c>
      <c r="J81" s="59" t="s">
        <v>222</v>
      </c>
      <c r="K81" s="58">
        <v>1055</v>
      </c>
      <c r="L81" s="58" t="s">
        <v>106</v>
      </c>
      <c r="M81" s="59" t="s">
        <v>93</v>
      </c>
      <c r="N81" s="59"/>
      <c r="O81" s="60" t="s">
        <v>224</v>
      </c>
      <c r="P81" s="60" t="s">
        <v>211</v>
      </c>
    </row>
    <row r="82" spans="1:16" ht="12.75" customHeight="1" thickBot="1" x14ac:dyDescent="0.25">
      <c r="A82" s="49" t="str">
        <f t="shared" si="12"/>
        <v> BRNO 28 </v>
      </c>
      <c r="B82" s="15" t="str">
        <f t="shared" si="13"/>
        <v>I</v>
      </c>
      <c r="C82" s="49">
        <f t="shared" si="14"/>
        <v>46556.481</v>
      </c>
      <c r="D82" s="12" t="str">
        <f t="shared" si="15"/>
        <v>vis</v>
      </c>
      <c r="E82" s="57">
        <f>VLOOKUP(C82,Active!C$21:E$972,3,FALSE)</f>
        <v>1209.9959000218182</v>
      </c>
      <c r="F82" s="15" t="s">
        <v>88</v>
      </c>
      <c r="G82" s="12" t="str">
        <f t="shared" si="16"/>
        <v>46556.481</v>
      </c>
      <c r="H82" s="49">
        <f t="shared" si="17"/>
        <v>1210</v>
      </c>
      <c r="I82" s="58" t="s">
        <v>225</v>
      </c>
      <c r="J82" s="59" t="s">
        <v>226</v>
      </c>
      <c r="K82" s="58">
        <v>1210</v>
      </c>
      <c r="L82" s="58" t="s">
        <v>107</v>
      </c>
      <c r="M82" s="59" t="s">
        <v>93</v>
      </c>
      <c r="N82" s="59"/>
      <c r="O82" s="60" t="s">
        <v>227</v>
      </c>
      <c r="P82" s="60" t="s">
        <v>228</v>
      </c>
    </row>
    <row r="83" spans="1:16" ht="12.75" customHeight="1" thickBot="1" x14ac:dyDescent="0.25">
      <c r="A83" s="49" t="str">
        <f t="shared" si="12"/>
        <v> BRNO 30 </v>
      </c>
      <c r="B83" s="15" t="str">
        <f t="shared" si="13"/>
        <v>I</v>
      </c>
      <c r="C83" s="49">
        <f t="shared" si="14"/>
        <v>47712.442999999999</v>
      </c>
      <c r="D83" s="12" t="str">
        <f t="shared" si="15"/>
        <v>vis</v>
      </c>
      <c r="E83" s="57">
        <f>VLOOKUP(C83,Active!C$21:E$972,3,FALSE)</f>
        <v>1885.9934721984807</v>
      </c>
      <c r="F83" s="15" t="s">
        <v>88</v>
      </c>
      <c r="G83" s="12" t="str">
        <f t="shared" si="16"/>
        <v>47712.443</v>
      </c>
      <c r="H83" s="49">
        <f t="shared" si="17"/>
        <v>1886</v>
      </c>
      <c r="I83" s="58" t="s">
        <v>232</v>
      </c>
      <c r="J83" s="59" t="s">
        <v>233</v>
      </c>
      <c r="K83" s="58">
        <v>1886</v>
      </c>
      <c r="L83" s="58" t="s">
        <v>234</v>
      </c>
      <c r="M83" s="59" t="s">
        <v>93</v>
      </c>
      <c r="N83" s="59"/>
      <c r="O83" s="60" t="s">
        <v>235</v>
      </c>
      <c r="P83" s="60" t="s">
        <v>236</v>
      </c>
    </row>
    <row r="84" spans="1:16" ht="12.75" customHeight="1" thickBot="1" x14ac:dyDescent="0.25">
      <c r="A84" s="49" t="str">
        <f t="shared" si="12"/>
        <v> BRNO 30 </v>
      </c>
      <c r="B84" s="15" t="str">
        <f t="shared" si="13"/>
        <v>I</v>
      </c>
      <c r="C84" s="49">
        <f t="shared" si="14"/>
        <v>47712.446000000004</v>
      </c>
      <c r="D84" s="12" t="str">
        <f t="shared" si="15"/>
        <v>vis</v>
      </c>
      <c r="E84" s="57">
        <f>VLOOKUP(C84,Active!C$21:E$972,3,FALSE)</f>
        <v>1885.9952265751119</v>
      </c>
      <c r="F84" s="15" t="s">
        <v>88</v>
      </c>
      <c r="G84" s="12" t="str">
        <f t="shared" si="16"/>
        <v>47712.446</v>
      </c>
      <c r="H84" s="49">
        <f t="shared" si="17"/>
        <v>1886</v>
      </c>
      <c r="I84" s="58" t="s">
        <v>237</v>
      </c>
      <c r="J84" s="59" t="s">
        <v>238</v>
      </c>
      <c r="K84" s="58">
        <v>1886</v>
      </c>
      <c r="L84" s="58" t="s">
        <v>105</v>
      </c>
      <c r="M84" s="59" t="s">
        <v>93</v>
      </c>
      <c r="N84" s="59"/>
      <c r="O84" s="60" t="s">
        <v>239</v>
      </c>
      <c r="P84" s="60" t="s">
        <v>236</v>
      </c>
    </row>
    <row r="85" spans="1:16" ht="12.75" customHeight="1" thickBot="1" x14ac:dyDescent="0.25">
      <c r="A85" s="49" t="str">
        <f t="shared" si="12"/>
        <v> BRNO 30 </v>
      </c>
      <c r="B85" s="15" t="str">
        <f t="shared" si="13"/>
        <v>I</v>
      </c>
      <c r="C85" s="49">
        <f t="shared" si="14"/>
        <v>47712.446000000004</v>
      </c>
      <c r="D85" s="12" t="str">
        <f t="shared" si="15"/>
        <v>vis</v>
      </c>
      <c r="E85" s="57">
        <f>VLOOKUP(C85,Active!C$21:E$972,3,FALSE)</f>
        <v>1885.9952265751119</v>
      </c>
      <c r="F85" s="15" t="s">
        <v>88</v>
      </c>
      <c r="G85" s="12" t="str">
        <f t="shared" si="16"/>
        <v>47712.446</v>
      </c>
      <c r="H85" s="49">
        <f t="shared" si="17"/>
        <v>1886</v>
      </c>
      <c r="I85" s="58" t="s">
        <v>237</v>
      </c>
      <c r="J85" s="59" t="s">
        <v>238</v>
      </c>
      <c r="K85" s="58">
        <v>1886</v>
      </c>
      <c r="L85" s="58" t="s">
        <v>105</v>
      </c>
      <c r="M85" s="59" t="s">
        <v>93</v>
      </c>
      <c r="N85" s="59"/>
      <c r="O85" s="60" t="s">
        <v>240</v>
      </c>
      <c r="P85" s="60" t="s">
        <v>236</v>
      </c>
    </row>
    <row r="86" spans="1:16" ht="12.75" customHeight="1" thickBot="1" x14ac:dyDescent="0.25">
      <c r="A86" s="49" t="str">
        <f t="shared" si="12"/>
        <v> BRNO 30 </v>
      </c>
      <c r="B86" s="15" t="str">
        <f t="shared" si="13"/>
        <v>I</v>
      </c>
      <c r="C86" s="49">
        <f t="shared" si="14"/>
        <v>47712.451000000001</v>
      </c>
      <c r="D86" s="12" t="str">
        <f t="shared" si="15"/>
        <v>vis</v>
      </c>
      <c r="E86" s="57">
        <f>VLOOKUP(C86,Active!C$21:E$972,3,FALSE)</f>
        <v>1885.9981505361584</v>
      </c>
      <c r="F86" s="15" t="s">
        <v>88</v>
      </c>
      <c r="G86" s="12" t="str">
        <f t="shared" si="16"/>
        <v>47712.451</v>
      </c>
      <c r="H86" s="49">
        <f t="shared" si="17"/>
        <v>1886</v>
      </c>
      <c r="I86" s="58" t="s">
        <v>241</v>
      </c>
      <c r="J86" s="59" t="s">
        <v>242</v>
      </c>
      <c r="K86" s="58">
        <v>1886</v>
      </c>
      <c r="L86" s="58" t="s">
        <v>89</v>
      </c>
      <c r="M86" s="59" t="s">
        <v>93</v>
      </c>
      <c r="N86" s="59"/>
      <c r="O86" s="60" t="s">
        <v>210</v>
      </c>
      <c r="P86" s="60" t="s">
        <v>236</v>
      </c>
    </row>
    <row r="87" spans="1:16" ht="12.75" customHeight="1" thickBot="1" x14ac:dyDescent="0.25">
      <c r="A87" s="49" t="str">
        <f t="shared" si="12"/>
        <v> BRNO 31 </v>
      </c>
      <c r="B87" s="15" t="str">
        <f t="shared" si="13"/>
        <v>I</v>
      </c>
      <c r="C87" s="49">
        <f t="shared" si="14"/>
        <v>48030.508999999998</v>
      </c>
      <c r="D87" s="12" t="str">
        <f t="shared" si="15"/>
        <v>vis</v>
      </c>
      <c r="E87" s="57">
        <f>VLOOKUP(C87,Active!C$21:E$972,3,FALSE)</f>
        <v>2071.9959911324436</v>
      </c>
      <c r="F87" s="15" t="s">
        <v>88</v>
      </c>
      <c r="G87" s="12" t="str">
        <f t="shared" si="16"/>
        <v>48030.509</v>
      </c>
      <c r="H87" s="49">
        <f t="shared" si="17"/>
        <v>2072</v>
      </c>
      <c r="I87" s="58" t="s">
        <v>246</v>
      </c>
      <c r="J87" s="59" t="s">
        <v>247</v>
      </c>
      <c r="K87" s="58">
        <v>2072</v>
      </c>
      <c r="L87" s="58" t="s">
        <v>107</v>
      </c>
      <c r="M87" s="59" t="s">
        <v>93</v>
      </c>
      <c r="N87" s="59"/>
      <c r="O87" s="60" t="s">
        <v>239</v>
      </c>
      <c r="P87" s="60" t="s">
        <v>248</v>
      </c>
    </row>
    <row r="88" spans="1:16" ht="12.75" customHeight="1" thickBot="1" x14ac:dyDescent="0.25">
      <c r="A88" s="49" t="str">
        <f t="shared" si="12"/>
        <v> BRNO 31 </v>
      </c>
      <c r="B88" s="15" t="str">
        <f t="shared" si="13"/>
        <v>I</v>
      </c>
      <c r="C88" s="49">
        <f t="shared" si="14"/>
        <v>48449.466999999997</v>
      </c>
      <c r="D88" s="12" t="str">
        <f t="shared" si="15"/>
        <v>vis</v>
      </c>
      <c r="E88" s="57">
        <f>VLOOKUP(C88,Active!C$21:E$972,3,FALSE)</f>
        <v>2316.9993656758884</v>
      </c>
      <c r="F88" s="15" t="s">
        <v>88</v>
      </c>
      <c r="G88" s="12" t="str">
        <f t="shared" si="16"/>
        <v>48449.467</v>
      </c>
      <c r="H88" s="49">
        <f t="shared" si="17"/>
        <v>2317</v>
      </c>
      <c r="I88" s="58" t="s">
        <v>260</v>
      </c>
      <c r="J88" s="59" t="s">
        <v>261</v>
      </c>
      <c r="K88" s="58">
        <v>2317</v>
      </c>
      <c r="L88" s="58" t="s">
        <v>99</v>
      </c>
      <c r="M88" s="59" t="s">
        <v>93</v>
      </c>
      <c r="N88" s="59"/>
      <c r="O88" s="60" t="s">
        <v>262</v>
      </c>
      <c r="P88" s="60" t="s">
        <v>248</v>
      </c>
    </row>
    <row r="89" spans="1:16" ht="12.75" customHeight="1" thickBot="1" x14ac:dyDescent="0.25">
      <c r="A89" s="49" t="str">
        <f t="shared" si="12"/>
        <v> BRNO 31 </v>
      </c>
      <c r="B89" s="15" t="str">
        <f t="shared" si="13"/>
        <v>I</v>
      </c>
      <c r="C89" s="49">
        <f t="shared" si="14"/>
        <v>48502.476999999999</v>
      </c>
      <c r="D89" s="12" t="str">
        <f t="shared" si="15"/>
        <v>vis</v>
      </c>
      <c r="E89" s="57">
        <f>VLOOKUP(C89,Active!C$21:E$972,3,FALSE)</f>
        <v>2347.9992007060073</v>
      </c>
      <c r="F89" s="15" t="s">
        <v>88</v>
      </c>
      <c r="G89" s="12" t="str">
        <f t="shared" si="16"/>
        <v>48502.477</v>
      </c>
      <c r="H89" s="49">
        <f t="shared" si="17"/>
        <v>2348</v>
      </c>
      <c r="I89" s="58" t="s">
        <v>265</v>
      </c>
      <c r="J89" s="59" t="s">
        <v>266</v>
      </c>
      <c r="K89" s="58">
        <v>2348</v>
      </c>
      <c r="L89" s="58" t="s">
        <v>99</v>
      </c>
      <c r="M89" s="59" t="s">
        <v>93</v>
      </c>
      <c r="N89" s="59"/>
      <c r="O89" s="60" t="s">
        <v>262</v>
      </c>
      <c r="P89" s="60" t="s">
        <v>248</v>
      </c>
    </row>
    <row r="90" spans="1:16" ht="12.75" customHeight="1" thickBot="1" x14ac:dyDescent="0.25">
      <c r="A90" s="49" t="str">
        <f t="shared" si="12"/>
        <v> BRNO 31 </v>
      </c>
      <c r="B90" s="15" t="str">
        <f t="shared" si="13"/>
        <v>I</v>
      </c>
      <c r="C90" s="49">
        <f t="shared" si="14"/>
        <v>48832.487999999998</v>
      </c>
      <c r="D90" s="12" t="str">
        <f t="shared" si="15"/>
        <v>vis</v>
      </c>
      <c r="E90" s="57">
        <f>VLOOKUP(C90,Active!C$21:E$972,3,FALSE)</f>
        <v>2540.9870625834665</v>
      </c>
      <c r="F90" s="15" t="s">
        <v>88</v>
      </c>
      <c r="G90" s="12" t="str">
        <f t="shared" si="16"/>
        <v>48832.488</v>
      </c>
      <c r="H90" s="49">
        <f t="shared" si="17"/>
        <v>2541</v>
      </c>
      <c r="I90" s="58" t="s">
        <v>281</v>
      </c>
      <c r="J90" s="59" t="s">
        <v>282</v>
      </c>
      <c r="K90" s="58">
        <v>2541</v>
      </c>
      <c r="L90" s="58" t="s">
        <v>283</v>
      </c>
      <c r="M90" s="59" t="s">
        <v>93</v>
      </c>
      <c r="N90" s="59"/>
      <c r="O90" s="60" t="s">
        <v>284</v>
      </c>
      <c r="P90" s="60" t="s">
        <v>248</v>
      </c>
    </row>
    <row r="91" spans="1:16" ht="12.75" customHeight="1" thickBot="1" x14ac:dyDescent="0.25">
      <c r="A91" s="49" t="str">
        <f t="shared" si="12"/>
        <v> BRNO 31 </v>
      </c>
      <c r="B91" s="15" t="str">
        <f t="shared" si="13"/>
        <v>I</v>
      </c>
      <c r="C91" s="49">
        <f t="shared" si="14"/>
        <v>48832.493000000002</v>
      </c>
      <c r="D91" s="12" t="str">
        <f t="shared" si="15"/>
        <v>vis</v>
      </c>
      <c r="E91" s="57">
        <f>VLOOKUP(C91,Active!C$21:E$972,3,FALSE)</f>
        <v>2540.9899865445173</v>
      </c>
      <c r="F91" s="15" t="s">
        <v>88</v>
      </c>
      <c r="G91" s="12" t="str">
        <f t="shared" si="16"/>
        <v>48832.493</v>
      </c>
      <c r="H91" s="49">
        <f t="shared" si="17"/>
        <v>2541</v>
      </c>
      <c r="I91" s="58" t="s">
        <v>285</v>
      </c>
      <c r="J91" s="59" t="s">
        <v>286</v>
      </c>
      <c r="K91" s="58">
        <v>2541</v>
      </c>
      <c r="L91" s="58" t="s">
        <v>273</v>
      </c>
      <c r="M91" s="59" t="s">
        <v>93</v>
      </c>
      <c r="N91" s="59"/>
      <c r="O91" s="60" t="s">
        <v>287</v>
      </c>
      <c r="P91" s="60" t="s">
        <v>248</v>
      </c>
    </row>
    <row r="92" spans="1:16" ht="12.75" customHeight="1" thickBot="1" x14ac:dyDescent="0.25">
      <c r="A92" s="49" t="str">
        <f t="shared" si="12"/>
        <v> BRNO 31 </v>
      </c>
      <c r="B92" s="15" t="str">
        <f t="shared" si="13"/>
        <v>I</v>
      </c>
      <c r="C92" s="49">
        <f t="shared" si="14"/>
        <v>48832.502999999997</v>
      </c>
      <c r="D92" s="12" t="str">
        <f t="shared" si="15"/>
        <v>vis</v>
      </c>
      <c r="E92" s="57">
        <f>VLOOKUP(C92,Active!C$21:E$972,3,FALSE)</f>
        <v>2540.9958344666102</v>
      </c>
      <c r="F92" s="15" t="s">
        <v>88</v>
      </c>
      <c r="G92" s="12" t="str">
        <f t="shared" si="16"/>
        <v>48832.503</v>
      </c>
      <c r="H92" s="49">
        <f t="shared" si="17"/>
        <v>2541</v>
      </c>
      <c r="I92" s="58" t="s">
        <v>288</v>
      </c>
      <c r="J92" s="59" t="s">
        <v>289</v>
      </c>
      <c r="K92" s="58">
        <v>2541</v>
      </c>
      <c r="L92" s="58" t="s">
        <v>107</v>
      </c>
      <c r="M92" s="59" t="s">
        <v>93</v>
      </c>
      <c r="N92" s="59"/>
      <c r="O92" s="60" t="s">
        <v>290</v>
      </c>
      <c r="P92" s="60" t="s">
        <v>248</v>
      </c>
    </row>
    <row r="93" spans="1:16" ht="12.75" customHeight="1" thickBot="1" x14ac:dyDescent="0.25">
      <c r="A93" s="49" t="str">
        <f t="shared" si="12"/>
        <v> BRNO 31 </v>
      </c>
      <c r="B93" s="15" t="str">
        <f t="shared" si="13"/>
        <v>I</v>
      </c>
      <c r="C93" s="49">
        <f t="shared" si="14"/>
        <v>49116.364000000001</v>
      </c>
      <c r="D93" s="12" t="str">
        <f t="shared" si="15"/>
        <v>vis</v>
      </c>
      <c r="E93" s="57">
        <f>VLOOKUP(C93,Active!C$21:E$972,3,FALSE)</f>
        <v>2706.9955358717102</v>
      </c>
      <c r="F93" s="15" t="s">
        <v>88</v>
      </c>
      <c r="G93" s="12" t="str">
        <f t="shared" si="16"/>
        <v>49116.364</v>
      </c>
      <c r="H93" s="49">
        <f t="shared" si="17"/>
        <v>2707</v>
      </c>
      <c r="I93" s="58" t="s">
        <v>297</v>
      </c>
      <c r="J93" s="59" t="s">
        <v>298</v>
      </c>
      <c r="K93" s="58">
        <v>2707</v>
      </c>
      <c r="L93" s="58" t="s">
        <v>105</v>
      </c>
      <c r="M93" s="59" t="s">
        <v>93</v>
      </c>
      <c r="N93" s="59"/>
      <c r="O93" s="60" t="s">
        <v>299</v>
      </c>
      <c r="P93" s="60" t="s">
        <v>248</v>
      </c>
    </row>
    <row r="94" spans="1:16" ht="12.75" customHeight="1" thickBot="1" x14ac:dyDescent="0.25">
      <c r="A94" s="49" t="str">
        <f t="shared" si="12"/>
        <v> BRNO 31 </v>
      </c>
      <c r="B94" s="15" t="str">
        <f t="shared" si="13"/>
        <v>I</v>
      </c>
      <c r="C94" s="49">
        <f t="shared" si="14"/>
        <v>49581.504000000001</v>
      </c>
      <c r="D94" s="12" t="str">
        <f t="shared" si="15"/>
        <v>vis</v>
      </c>
      <c r="E94" s="57">
        <f>VLOOKUP(C94,Active!C$21:E$972,3,FALSE)</f>
        <v>2979.0057842382244</v>
      </c>
      <c r="F94" s="15" t="s">
        <v>88</v>
      </c>
      <c r="G94" s="12" t="str">
        <f t="shared" si="16"/>
        <v>49581.504</v>
      </c>
      <c r="H94" s="49">
        <f t="shared" si="17"/>
        <v>2979</v>
      </c>
      <c r="I94" s="58" t="s">
        <v>303</v>
      </c>
      <c r="J94" s="59" t="s">
        <v>304</v>
      </c>
      <c r="K94" s="58">
        <v>2979</v>
      </c>
      <c r="L94" s="58" t="s">
        <v>305</v>
      </c>
      <c r="M94" s="59" t="s">
        <v>93</v>
      </c>
      <c r="N94" s="59"/>
      <c r="O94" s="60" t="s">
        <v>306</v>
      </c>
      <c r="P94" s="60" t="s">
        <v>248</v>
      </c>
    </row>
    <row r="95" spans="1:16" ht="12.75" customHeight="1" thickBot="1" x14ac:dyDescent="0.25">
      <c r="A95" s="49" t="str">
        <f t="shared" si="12"/>
        <v> BRNO 32 </v>
      </c>
      <c r="B95" s="15" t="str">
        <f t="shared" si="13"/>
        <v>I</v>
      </c>
      <c r="C95" s="49">
        <f t="shared" si="14"/>
        <v>49935.460899999998</v>
      </c>
      <c r="D95" s="12" t="str">
        <f t="shared" si="15"/>
        <v>vis</v>
      </c>
      <c r="E95" s="57">
        <f>VLOOKUP(C95,Active!C$21:E$972,3,FALSE)</f>
        <v>3185.9970218871922</v>
      </c>
      <c r="F95" s="15" t="s">
        <v>88</v>
      </c>
      <c r="G95" s="12" t="str">
        <f t="shared" si="16"/>
        <v>49935.4609</v>
      </c>
      <c r="H95" s="49">
        <f t="shared" si="17"/>
        <v>3186</v>
      </c>
      <c r="I95" s="58" t="s">
        <v>311</v>
      </c>
      <c r="J95" s="59" t="s">
        <v>312</v>
      </c>
      <c r="K95" s="58">
        <v>3186</v>
      </c>
      <c r="L95" s="58" t="s">
        <v>313</v>
      </c>
      <c r="M95" s="59" t="s">
        <v>93</v>
      </c>
      <c r="N95" s="59"/>
      <c r="O95" s="60" t="s">
        <v>306</v>
      </c>
      <c r="P95" s="60" t="s">
        <v>314</v>
      </c>
    </row>
    <row r="96" spans="1:16" ht="12.75" customHeight="1" thickBot="1" x14ac:dyDescent="0.25">
      <c r="A96" s="49" t="str">
        <f t="shared" si="12"/>
        <v> BRNO 32 </v>
      </c>
      <c r="B96" s="15" t="str">
        <f t="shared" si="13"/>
        <v>I</v>
      </c>
      <c r="C96" s="49">
        <f t="shared" si="14"/>
        <v>50306.539599999996</v>
      </c>
      <c r="D96" s="12" t="str">
        <f t="shared" si="15"/>
        <v>vis</v>
      </c>
      <c r="E96" s="57">
        <f>VLOOKUP(C96,Active!C$21:E$972,3,FALSE)</f>
        <v>3403.0009547902382</v>
      </c>
      <c r="F96" s="15" t="str">
        <f>LEFT(M96,1)</f>
        <v>V</v>
      </c>
      <c r="G96" s="12" t="str">
        <f t="shared" si="16"/>
        <v>50306.5396</v>
      </c>
      <c r="H96" s="49">
        <f t="shared" si="17"/>
        <v>3403</v>
      </c>
      <c r="I96" s="58" t="s">
        <v>321</v>
      </c>
      <c r="J96" s="59" t="s">
        <v>322</v>
      </c>
      <c r="K96" s="58">
        <v>3403</v>
      </c>
      <c r="L96" s="58" t="s">
        <v>323</v>
      </c>
      <c r="M96" s="59" t="s">
        <v>93</v>
      </c>
      <c r="N96" s="59"/>
      <c r="O96" s="60" t="s">
        <v>324</v>
      </c>
      <c r="P96" s="60" t="s">
        <v>314</v>
      </c>
    </row>
    <row r="97" spans="1:16" ht="12.75" customHeight="1" thickBot="1" x14ac:dyDescent="0.25">
      <c r="A97" s="49" t="str">
        <f t="shared" si="12"/>
        <v> BRNO 32 </v>
      </c>
      <c r="B97" s="15" t="str">
        <f t="shared" si="13"/>
        <v>I</v>
      </c>
      <c r="C97" s="49">
        <f t="shared" si="14"/>
        <v>50318.5164</v>
      </c>
      <c r="D97" s="12" t="str">
        <f t="shared" si="15"/>
        <v>vis</v>
      </c>
      <c r="E97" s="57">
        <f>VLOOKUP(C97,Active!C$21:E$972,3,FALSE)</f>
        <v>3410.004894126002</v>
      </c>
      <c r="F97" s="15" t="str">
        <f>LEFT(M97,1)</f>
        <v>V</v>
      </c>
      <c r="G97" s="12" t="str">
        <f t="shared" si="16"/>
        <v>50318.5164</v>
      </c>
      <c r="H97" s="49">
        <f t="shared" si="17"/>
        <v>3410</v>
      </c>
      <c r="I97" s="58" t="s">
        <v>327</v>
      </c>
      <c r="J97" s="59" t="s">
        <v>328</v>
      </c>
      <c r="K97" s="58">
        <v>3410</v>
      </c>
      <c r="L97" s="58" t="s">
        <v>329</v>
      </c>
      <c r="M97" s="59" t="s">
        <v>93</v>
      </c>
      <c r="N97" s="59"/>
      <c r="O97" s="60" t="s">
        <v>330</v>
      </c>
      <c r="P97" s="60" t="s">
        <v>314</v>
      </c>
    </row>
    <row r="98" spans="1:16" ht="12.75" customHeight="1" thickBot="1" x14ac:dyDescent="0.25">
      <c r="A98" s="49" t="str">
        <f t="shared" si="12"/>
        <v> BRNO 32 </v>
      </c>
      <c r="B98" s="15" t="str">
        <f t="shared" si="13"/>
        <v>I</v>
      </c>
      <c r="C98" s="49">
        <f t="shared" si="14"/>
        <v>50631.441299999999</v>
      </c>
      <c r="D98" s="12" t="str">
        <f t="shared" si="15"/>
        <v>vis</v>
      </c>
      <c r="E98" s="57">
        <f>VLOOKUP(C98,Active!C$21:E$972,3,FALSE)</f>
        <v>3593.0009378312657</v>
      </c>
      <c r="F98" s="15" t="s">
        <v>88</v>
      </c>
      <c r="G98" s="12" t="str">
        <f t="shared" si="16"/>
        <v>50631.4413</v>
      </c>
      <c r="H98" s="49">
        <f t="shared" si="17"/>
        <v>3593</v>
      </c>
      <c r="I98" s="58" t="s">
        <v>334</v>
      </c>
      <c r="J98" s="59" t="s">
        <v>335</v>
      </c>
      <c r="K98" s="58">
        <v>3593</v>
      </c>
      <c r="L98" s="58" t="s">
        <v>323</v>
      </c>
      <c r="M98" s="59" t="s">
        <v>93</v>
      </c>
      <c r="N98" s="59"/>
      <c r="O98" s="60" t="s">
        <v>336</v>
      </c>
      <c r="P98" s="60" t="s">
        <v>314</v>
      </c>
    </row>
    <row r="99" spans="1:16" ht="12.75" customHeight="1" thickBot="1" x14ac:dyDescent="0.25">
      <c r="A99" s="49" t="str">
        <f t="shared" si="12"/>
        <v> BRNO 32 </v>
      </c>
      <c r="B99" s="15" t="str">
        <f t="shared" si="13"/>
        <v>I</v>
      </c>
      <c r="C99" s="49">
        <f t="shared" si="14"/>
        <v>51014.4692</v>
      </c>
      <c r="D99" s="12" t="str">
        <f t="shared" si="15"/>
        <v>vis</v>
      </c>
      <c r="E99" s="57">
        <f>VLOOKUP(C99,Active!C$21:E$972,3,FALSE)</f>
        <v>3816.9926698050899</v>
      </c>
      <c r="F99" s="15" t="s">
        <v>88</v>
      </c>
      <c r="G99" s="12" t="str">
        <f t="shared" si="16"/>
        <v>51014.4692</v>
      </c>
      <c r="H99" s="49">
        <f t="shared" si="17"/>
        <v>3817</v>
      </c>
      <c r="I99" s="58" t="s">
        <v>340</v>
      </c>
      <c r="J99" s="59" t="s">
        <v>341</v>
      </c>
      <c r="K99" s="58">
        <v>3817</v>
      </c>
      <c r="L99" s="58" t="s">
        <v>342</v>
      </c>
      <c r="M99" s="59" t="s">
        <v>93</v>
      </c>
      <c r="N99" s="59"/>
      <c r="O99" s="60" t="s">
        <v>336</v>
      </c>
      <c r="P99" s="60" t="s">
        <v>314</v>
      </c>
    </row>
    <row r="100" spans="1:16" ht="12.75" customHeight="1" thickBot="1" x14ac:dyDescent="0.25">
      <c r="A100" s="49" t="str">
        <f t="shared" si="12"/>
        <v> BRNO 32 </v>
      </c>
      <c r="B100" s="15" t="str">
        <f t="shared" si="13"/>
        <v>I</v>
      </c>
      <c r="C100" s="49">
        <f t="shared" si="14"/>
        <v>51014.479700000004</v>
      </c>
      <c r="D100" s="12" t="str">
        <f t="shared" si="15"/>
        <v>vis</v>
      </c>
      <c r="E100" s="57">
        <f>VLOOKUP(C100,Active!C$21:E$972,3,FALSE)</f>
        <v>3816.998810123293</v>
      </c>
      <c r="F100" s="15" t="s">
        <v>88</v>
      </c>
      <c r="G100" s="12" t="str">
        <f t="shared" si="16"/>
        <v>51014.4797</v>
      </c>
      <c r="H100" s="49">
        <f t="shared" si="17"/>
        <v>3817</v>
      </c>
      <c r="I100" s="58" t="s">
        <v>343</v>
      </c>
      <c r="J100" s="59" t="s">
        <v>344</v>
      </c>
      <c r="K100" s="58">
        <v>3817</v>
      </c>
      <c r="L100" s="58" t="s">
        <v>345</v>
      </c>
      <c r="M100" s="59" t="s">
        <v>93</v>
      </c>
      <c r="N100" s="59"/>
      <c r="O100" s="60" t="s">
        <v>346</v>
      </c>
      <c r="P100" s="60" t="s">
        <v>314</v>
      </c>
    </row>
    <row r="101" spans="1:16" ht="12.75" customHeight="1" thickBot="1" x14ac:dyDescent="0.25">
      <c r="A101" s="49" t="str">
        <f t="shared" si="12"/>
        <v> BRNO 32 </v>
      </c>
      <c r="B101" s="15" t="str">
        <f t="shared" si="13"/>
        <v>I</v>
      </c>
      <c r="C101" s="49">
        <f t="shared" si="14"/>
        <v>51433.436199999996</v>
      </c>
      <c r="D101" s="12" t="str">
        <f t="shared" si="15"/>
        <v>vis</v>
      </c>
      <c r="E101" s="57">
        <f>VLOOKUP(C101,Active!C$21:E$972,3,FALSE)</f>
        <v>4062.0013074784201</v>
      </c>
      <c r="F101" s="15" t="s">
        <v>88</v>
      </c>
      <c r="G101" s="12" t="str">
        <f t="shared" si="16"/>
        <v>51433.4362</v>
      </c>
      <c r="H101" s="49">
        <f t="shared" si="17"/>
        <v>4062</v>
      </c>
      <c r="I101" s="58" t="s">
        <v>347</v>
      </c>
      <c r="J101" s="59" t="s">
        <v>348</v>
      </c>
      <c r="K101" s="58">
        <v>4062</v>
      </c>
      <c r="L101" s="58" t="s">
        <v>97</v>
      </c>
      <c r="M101" s="59" t="s">
        <v>93</v>
      </c>
      <c r="N101" s="59"/>
      <c r="O101" s="60" t="s">
        <v>330</v>
      </c>
      <c r="P101" s="60" t="s">
        <v>314</v>
      </c>
    </row>
    <row r="102" spans="1:16" ht="12.75" customHeight="1" thickBot="1" x14ac:dyDescent="0.25">
      <c r="A102" s="49" t="str">
        <f t="shared" si="12"/>
        <v> JAAVSO 39;102 </v>
      </c>
      <c r="B102" s="15" t="str">
        <f t="shared" si="13"/>
        <v>I</v>
      </c>
      <c r="C102" s="49">
        <f t="shared" si="14"/>
        <v>53933.43</v>
      </c>
      <c r="D102" s="12" t="str">
        <f t="shared" si="15"/>
        <v>vis</v>
      </c>
      <c r="E102" s="57">
        <f>VLOOKUP(C102,Active!C$21:E$972,3,FALSE)</f>
        <v>5523.9782057300163</v>
      </c>
      <c r="F102" s="15" t="s">
        <v>88</v>
      </c>
      <c r="G102" s="12" t="str">
        <f t="shared" si="16"/>
        <v>53933.430</v>
      </c>
      <c r="H102" s="49">
        <f t="shared" si="17"/>
        <v>5524</v>
      </c>
      <c r="I102" s="58" t="s">
        <v>373</v>
      </c>
      <c r="J102" s="59" t="s">
        <v>374</v>
      </c>
      <c r="K102" s="58" t="s">
        <v>375</v>
      </c>
      <c r="L102" s="58" t="s">
        <v>376</v>
      </c>
      <c r="M102" s="59" t="s">
        <v>115</v>
      </c>
      <c r="N102" s="59" t="s">
        <v>110</v>
      </c>
      <c r="O102" s="60" t="s">
        <v>377</v>
      </c>
      <c r="P102" s="60" t="s">
        <v>378</v>
      </c>
    </row>
    <row r="103" spans="1:16" ht="12.75" customHeight="1" thickBot="1" x14ac:dyDescent="0.25">
      <c r="A103" s="49" t="str">
        <f t="shared" si="12"/>
        <v>OEJV 0074 </v>
      </c>
      <c r="B103" s="15" t="str">
        <f t="shared" si="13"/>
        <v>I</v>
      </c>
      <c r="C103" s="49">
        <f t="shared" si="14"/>
        <v>53945.415000000001</v>
      </c>
      <c r="D103" s="12" t="str">
        <f t="shared" si="15"/>
        <v>vis</v>
      </c>
      <c r="E103" s="57" t="e">
        <f>VLOOKUP(C103,Active!C$21:E$972,3,FALSE)</f>
        <v>#N/A</v>
      </c>
      <c r="F103" s="15" t="s">
        <v>88</v>
      </c>
      <c r="G103" s="12" t="str">
        <f t="shared" si="16"/>
        <v>53945.415</v>
      </c>
      <c r="H103" s="49">
        <f t="shared" si="17"/>
        <v>5531</v>
      </c>
      <c r="I103" s="58" t="s">
        <v>379</v>
      </c>
      <c r="J103" s="59" t="s">
        <v>380</v>
      </c>
      <c r="K103" s="58" t="s">
        <v>381</v>
      </c>
      <c r="L103" s="58" t="s">
        <v>283</v>
      </c>
      <c r="M103" s="59" t="s">
        <v>93</v>
      </c>
      <c r="N103" s="59"/>
      <c r="O103" s="60" t="s">
        <v>382</v>
      </c>
      <c r="P103" s="61" t="s">
        <v>117</v>
      </c>
    </row>
    <row r="104" spans="1:16" ht="12.75" customHeight="1" thickBot="1" x14ac:dyDescent="0.25">
      <c r="A104" s="49" t="str">
        <f t="shared" si="12"/>
        <v>BAVM 193 </v>
      </c>
      <c r="B104" s="15" t="str">
        <f t="shared" si="13"/>
        <v>I</v>
      </c>
      <c r="C104" s="49">
        <f t="shared" si="14"/>
        <v>54364.3655</v>
      </c>
      <c r="D104" s="12" t="str">
        <f t="shared" si="15"/>
        <v>vis</v>
      </c>
      <c r="E104" s="57">
        <f>VLOOKUP(C104,Active!C$21:E$972,3,FALSE)</f>
        <v>5775.9859289637698</v>
      </c>
      <c r="F104" s="15" t="s">
        <v>88</v>
      </c>
      <c r="G104" s="12" t="str">
        <f t="shared" si="16"/>
        <v>54364.3655</v>
      </c>
      <c r="H104" s="49">
        <f t="shared" si="17"/>
        <v>5776</v>
      </c>
      <c r="I104" s="58" t="s">
        <v>383</v>
      </c>
      <c r="J104" s="59" t="s">
        <v>384</v>
      </c>
      <c r="K104" s="58" t="s">
        <v>385</v>
      </c>
      <c r="L104" s="58" t="s">
        <v>386</v>
      </c>
      <c r="M104" s="59" t="s">
        <v>115</v>
      </c>
      <c r="N104" s="59" t="s">
        <v>119</v>
      </c>
      <c r="O104" s="60" t="s">
        <v>109</v>
      </c>
      <c r="P104" s="61" t="s">
        <v>387</v>
      </c>
    </row>
    <row r="105" spans="1:16" ht="12.75" customHeight="1" thickBot="1" x14ac:dyDescent="0.25">
      <c r="A105" s="49" t="str">
        <f t="shared" si="12"/>
        <v>BAVM 203 </v>
      </c>
      <c r="B105" s="15" t="str">
        <f t="shared" si="13"/>
        <v>I</v>
      </c>
      <c r="C105" s="49">
        <f t="shared" si="14"/>
        <v>54718.336199999998</v>
      </c>
      <c r="D105" s="12" t="str">
        <f t="shared" si="15"/>
        <v>vis</v>
      </c>
      <c r="E105" s="57">
        <f>VLOOKUP(C105,Active!C$21:E$972,3,FALSE)</f>
        <v>5982.9852367452304</v>
      </c>
      <c r="F105" s="15" t="s">
        <v>88</v>
      </c>
      <c r="G105" s="12" t="str">
        <f t="shared" si="16"/>
        <v>54718.3362</v>
      </c>
      <c r="H105" s="49">
        <f t="shared" si="17"/>
        <v>5983</v>
      </c>
      <c r="I105" s="58" t="s">
        <v>388</v>
      </c>
      <c r="J105" s="59" t="s">
        <v>389</v>
      </c>
      <c r="K105" s="58" t="s">
        <v>390</v>
      </c>
      <c r="L105" s="58" t="s">
        <v>391</v>
      </c>
      <c r="M105" s="59" t="s">
        <v>115</v>
      </c>
      <c r="N105" s="59" t="s">
        <v>119</v>
      </c>
      <c r="O105" s="60" t="s">
        <v>109</v>
      </c>
      <c r="P105" s="61" t="s">
        <v>392</v>
      </c>
    </row>
    <row r="106" spans="1:16" ht="12.75" customHeight="1" thickBot="1" x14ac:dyDescent="0.25">
      <c r="A106" s="49" t="str">
        <f t="shared" si="12"/>
        <v>BAVM 203 </v>
      </c>
      <c r="B106" s="15" t="str">
        <f t="shared" si="13"/>
        <v>I</v>
      </c>
      <c r="C106" s="49">
        <f t="shared" si="14"/>
        <v>54800.418100000003</v>
      </c>
      <c r="D106" s="12" t="str">
        <f t="shared" si="15"/>
        <v>vis</v>
      </c>
      <c r="E106" s="57">
        <f>VLOOKUP(C106,Active!C$21:E$972,3,FALSE)</f>
        <v>6030.9860924131935</v>
      </c>
      <c r="F106" s="15" t="s">
        <v>88</v>
      </c>
      <c r="G106" s="12" t="str">
        <f t="shared" si="16"/>
        <v>54800.4181</v>
      </c>
      <c r="H106" s="49">
        <f t="shared" si="17"/>
        <v>6031</v>
      </c>
      <c r="I106" s="58" t="s">
        <v>393</v>
      </c>
      <c r="J106" s="59" t="s">
        <v>394</v>
      </c>
      <c r="K106" s="58" t="s">
        <v>395</v>
      </c>
      <c r="L106" s="58" t="s">
        <v>396</v>
      </c>
      <c r="M106" s="59" t="s">
        <v>115</v>
      </c>
      <c r="N106" s="59" t="s">
        <v>119</v>
      </c>
      <c r="O106" s="60" t="s">
        <v>109</v>
      </c>
      <c r="P106" s="61" t="s">
        <v>392</v>
      </c>
    </row>
    <row r="107" spans="1:16" ht="12.75" customHeight="1" thickBot="1" x14ac:dyDescent="0.25">
      <c r="A107" s="49" t="str">
        <f t="shared" si="12"/>
        <v>BAVM 212 </v>
      </c>
      <c r="B107" s="15" t="str">
        <f t="shared" si="13"/>
        <v>I</v>
      </c>
      <c r="C107" s="49">
        <f t="shared" si="14"/>
        <v>55125.320800000001</v>
      </c>
      <c r="D107" s="12" t="str">
        <f t="shared" si="15"/>
        <v>vis</v>
      </c>
      <c r="E107" s="57">
        <f>VLOOKUP(C107,Active!C$21:E$972,3,FALSE)</f>
        <v>6220.986660246429</v>
      </c>
      <c r="F107" s="15" t="s">
        <v>88</v>
      </c>
      <c r="G107" s="12" t="str">
        <f t="shared" si="16"/>
        <v>55125.3208</v>
      </c>
      <c r="H107" s="49">
        <f t="shared" si="17"/>
        <v>6221</v>
      </c>
      <c r="I107" s="58" t="s">
        <v>403</v>
      </c>
      <c r="J107" s="59" t="s">
        <v>404</v>
      </c>
      <c r="K107" s="58" t="s">
        <v>405</v>
      </c>
      <c r="L107" s="58" t="s">
        <v>406</v>
      </c>
      <c r="M107" s="59" t="s">
        <v>115</v>
      </c>
      <c r="N107" s="59" t="s">
        <v>119</v>
      </c>
      <c r="O107" s="60" t="s">
        <v>109</v>
      </c>
      <c r="P107" s="61" t="s">
        <v>407</v>
      </c>
    </row>
    <row r="108" spans="1:16" ht="12.75" customHeight="1" thickBot="1" x14ac:dyDescent="0.25">
      <c r="A108" s="49" t="str">
        <f t="shared" si="12"/>
        <v>BAVM 225 </v>
      </c>
      <c r="B108" s="15" t="str">
        <f t="shared" si="13"/>
        <v>I</v>
      </c>
      <c r="C108" s="49">
        <f t="shared" si="14"/>
        <v>55802.483099999998</v>
      </c>
      <c r="D108" s="12" t="str">
        <f t="shared" si="15"/>
        <v>vis</v>
      </c>
      <c r="E108" s="57">
        <f>VLOOKUP(C108,Active!C$21:E$972,3,FALSE)</f>
        <v>6616.9858979113023</v>
      </c>
      <c r="F108" s="15" t="s">
        <v>88</v>
      </c>
      <c r="G108" s="12" t="str">
        <f t="shared" si="16"/>
        <v>55802.4831</v>
      </c>
      <c r="H108" s="49">
        <f t="shared" si="17"/>
        <v>6617</v>
      </c>
      <c r="I108" s="58" t="s">
        <v>418</v>
      </c>
      <c r="J108" s="59" t="s">
        <v>419</v>
      </c>
      <c r="K108" s="58" t="s">
        <v>420</v>
      </c>
      <c r="L108" s="58" t="s">
        <v>386</v>
      </c>
      <c r="M108" s="59" t="s">
        <v>115</v>
      </c>
      <c r="N108" s="59" t="s">
        <v>119</v>
      </c>
      <c r="O108" s="60" t="s">
        <v>109</v>
      </c>
      <c r="P108" s="61" t="s">
        <v>421</v>
      </c>
    </row>
    <row r="109" spans="1:16" ht="12.75" customHeight="1" thickBot="1" x14ac:dyDescent="0.25">
      <c r="A109" s="49" t="str">
        <f t="shared" si="12"/>
        <v>BAVM 225 </v>
      </c>
      <c r="B109" s="15" t="str">
        <f t="shared" si="13"/>
        <v>I</v>
      </c>
      <c r="C109" s="49">
        <f t="shared" si="14"/>
        <v>55850.364500000003</v>
      </c>
      <c r="D109" s="12" t="str">
        <f t="shared" si="15"/>
        <v>vis</v>
      </c>
      <c r="E109" s="57">
        <f>VLOOKUP(C109,Active!C$21:E$972,3,FALSE)</f>
        <v>6644.986567615344</v>
      </c>
      <c r="F109" s="15" t="s">
        <v>88</v>
      </c>
      <c r="G109" s="12" t="str">
        <f t="shared" si="16"/>
        <v>55850.3645</v>
      </c>
      <c r="H109" s="49">
        <f t="shared" si="17"/>
        <v>6645</v>
      </c>
      <c r="I109" s="58" t="s">
        <v>427</v>
      </c>
      <c r="J109" s="59" t="s">
        <v>423</v>
      </c>
      <c r="K109" s="58" t="s">
        <v>424</v>
      </c>
      <c r="L109" s="58" t="s">
        <v>428</v>
      </c>
      <c r="M109" s="59" t="s">
        <v>115</v>
      </c>
      <c r="N109" s="59" t="s">
        <v>119</v>
      </c>
      <c r="O109" s="60" t="s">
        <v>109</v>
      </c>
      <c r="P109" s="61" t="s">
        <v>421</v>
      </c>
    </row>
    <row r="110" spans="1:16" ht="12.75" customHeight="1" thickBot="1" x14ac:dyDescent="0.25">
      <c r="A110" s="49" t="str">
        <f t="shared" si="12"/>
        <v>BAVM 225 </v>
      </c>
      <c r="B110" s="15" t="str">
        <f t="shared" si="13"/>
        <v>I</v>
      </c>
      <c r="C110" s="49">
        <f t="shared" si="14"/>
        <v>55879.434399999998</v>
      </c>
      <c r="D110" s="12" t="str">
        <f t="shared" si="15"/>
        <v>vis</v>
      </c>
      <c r="E110" s="57">
        <f>VLOOKUP(C110,Active!C$21:E$972,3,FALSE)</f>
        <v>6661.9864186687655</v>
      </c>
      <c r="F110" s="15" t="s">
        <v>88</v>
      </c>
      <c r="G110" s="12" t="str">
        <f t="shared" si="16"/>
        <v>55879.4344</v>
      </c>
      <c r="H110" s="49">
        <f t="shared" si="17"/>
        <v>6662</v>
      </c>
      <c r="I110" s="58" t="s">
        <v>429</v>
      </c>
      <c r="J110" s="59" t="s">
        <v>430</v>
      </c>
      <c r="K110" s="58" t="s">
        <v>431</v>
      </c>
      <c r="L110" s="58" t="s">
        <v>432</v>
      </c>
      <c r="M110" s="59" t="s">
        <v>115</v>
      </c>
      <c r="N110" s="59" t="s">
        <v>119</v>
      </c>
      <c r="O110" s="60" t="s">
        <v>109</v>
      </c>
      <c r="P110" s="61" t="s">
        <v>421</v>
      </c>
    </row>
    <row r="111" spans="1:16" x14ac:dyDescent="0.2">
      <c r="B111" s="15"/>
      <c r="F111" s="15"/>
    </row>
    <row r="112" spans="1:16" x14ac:dyDescent="0.2">
      <c r="B112" s="15"/>
      <c r="F112" s="15"/>
    </row>
    <row r="113" spans="2:6" x14ac:dyDescent="0.2">
      <c r="B113" s="15"/>
      <c r="F113" s="15"/>
    </row>
    <row r="114" spans="2:6" x14ac:dyDescent="0.2">
      <c r="B114" s="15"/>
      <c r="F114" s="15"/>
    </row>
    <row r="115" spans="2:6" x14ac:dyDescent="0.2">
      <c r="B115" s="15"/>
      <c r="F115" s="15"/>
    </row>
    <row r="116" spans="2:6" x14ac:dyDescent="0.2">
      <c r="B116" s="15"/>
      <c r="F116" s="15"/>
    </row>
    <row r="117" spans="2:6" x14ac:dyDescent="0.2">
      <c r="B117" s="15"/>
      <c r="F117" s="15"/>
    </row>
    <row r="118" spans="2:6" x14ac:dyDescent="0.2">
      <c r="B118" s="15"/>
      <c r="F118" s="15"/>
    </row>
    <row r="119" spans="2:6" x14ac:dyDescent="0.2">
      <c r="B119" s="15"/>
      <c r="F119" s="15"/>
    </row>
    <row r="120" spans="2:6" x14ac:dyDescent="0.2">
      <c r="B120" s="15"/>
      <c r="F120" s="15"/>
    </row>
    <row r="121" spans="2:6" x14ac:dyDescent="0.2">
      <c r="B121" s="15"/>
      <c r="F121" s="15"/>
    </row>
    <row r="122" spans="2:6" x14ac:dyDescent="0.2">
      <c r="B122" s="15"/>
      <c r="F122" s="15"/>
    </row>
    <row r="123" spans="2:6" x14ac:dyDescent="0.2">
      <c r="B123" s="15"/>
      <c r="F123" s="15"/>
    </row>
    <row r="124" spans="2:6" x14ac:dyDescent="0.2">
      <c r="B124" s="15"/>
      <c r="F124" s="15"/>
    </row>
    <row r="125" spans="2:6" x14ac:dyDescent="0.2">
      <c r="B125" s="15"/>
      <c r="F125" s="15"/>
    </row>
    <row r="126" spans="2:6" x14ac:dyDescent="0.2">
      <c r="B126" s="15"/>
      <c r="F126" s="15"/>
    </row>
    <row r="127" spans="2:6" x14ac:dyDescent="0.2">
      <c r="B127" s="15"/>
      <c r="F127" s="15"/>
    </row>
    <row r="128" spans="2:6" x14ac:dyDescent="0.2">
      <c r="B128" s="15"/>
      <c r="F128" s="15"/>
    </row>
    <row r="129" spans="2:6" x14ac:dyDescent="0.2">
      <c r="B129" s="15"/>
      <c r="F129" s="15"/>
    </row>
    <row r="130" spans="2:6" x14ac:dyDescent="0.2">
      <c r="B130" s="15"/>
      <c r="F130" s="15"/>
    </row>
    <row r="131" spans="2:6" x14ac:dyDescent="0.2">
      <c r="B131" s="15"/>
      <c r="F131" s="15"/>
    </row>
    <row r="132" spans="2:6" x14ac:dyDescent="0.2">
      <c r="B132" s="15"/>
      <c r="F132" s="15"/>
    </row>
    <row r="133" spans="2:6" x14ac:dyDescent="0.2">
      <c r="B133" s="15"/>
      <c r="F133" s="15"/>
    </row>
    <row r="134" spans="2:6" x14ac:dyDescent="0.2">
      <c r="B134" s="15"/>
      <c r="F134" s="15"/>
    </row>
    <row r="135" spans="2:6" x14ac:dyDescent="0.2">
      <c r="B135" s="15"/>
      <c r="F135" s="15"/>
    </row>
    <row r="136" spans="2:6" x14ac:dyDescent="0.2">
      <c r="B136" s="15"/>
      <c r="F136" s="15"/>
    </row>
    <row r="137" spans="2:6" x14ac:dyDescent="0.2">
      <c r="B137" s="15"/>
      <c r="F137" s="15"/>
    </row>
    <row r="138" spans="2:6" x14ac:dyDescent="0.2">
      <c r="B138" s="15"/>
      <c r="F138" s="15"/>
    </row>
    <row r="139" spans="2:6" x14ac:dyDescent="0.2">
      <c r="B139" s="15"/>
      <c r="F139" s="15"/>
    </row>
    <row r="140" spans="2:6" x14ac:dyDescent="0.2">
      <c r="B140" s="15"/>
      <c r="F140" s="15"/>
    </row>
    <row r="141" spans="2:6" x14ac:dyDescent="0.2">
      <c r="B141" s="15"/>
      <c r="F141" s="15"/>
    </row>
    <row r="142" spans="2:6" x14ac:dyDescent="0.2">
      <c r="B142" s="15"/>
      <c r="F142" s="15"/>
    </row>
    <row r="143" spans="2:6" x14ac:dyDescent="0.2">
      <c r="B143" s="15"/>
      <c r="F143" s="15"/>
    </row>
    <row r="144" spans="2:6" x14ac:dyDescent="0.2">
      <c r="B144" s="15"/>
      <c r="F144" s="15"/>
    </row>
    <row r="145" spans="2:6" x14ac:dyDescent="0.2">
      <c r="B145" s="15"/>
      <c r="F145" s="15"/>
    </row>
    <row r="146" spans="2:6" x14ac:dyDescent="0.2">
      <c r="B146" s="15"/>
      <c r="F146" s="15"/>
    </row>
    <row r="147" spans="2:6" x14ac:dyDescent="0.2">
      <c r="B147" s="15"/>
      <c r="F147" s="15"/>
    </row>
    <row r="148" spans="2:6" x14ac:dyDescent="0.2">
      <c r="B148" s="15"/>
      <c r="F148" s="15"/>
    </row>
    <row r="149" spans="2:6" x14ac:dyDescent="0.2">
      <c r="B149" s="15"/>
      <c r="F149" s="15"/>
    </row>
    <row r="150" spans="2:6" x14ac:dyDescent="0.2">
      <c r="B150" s="15"/>
      <c r="F150" s="15"/>
    </row>
    <row r="151" spans="2:6" x14ac:dyDescent="0.2">
      <c r="B151" s="15"/>
      <c r="F151" s="15"/>
    </row>
    <row r="152" spans="2:6" x14ac:dyDescent="0.2">
      <c r="B152" s="15"/>
      <c r="F152" s="15"/>
    </row>
    <row r="153" spans="2:6" x14ac:dyDescent="0.2">
      <c r="B153" s="15"/>
      <c r="F153" s="15"/>
    </row>
    <row r="154" spans="2:6" x14ac:dyDescent="0.2">
      <c r="B154" s="15"/>
      <c r="F154" s="15"/>
    </row>
    <row r="155" spans="2:6" x14ac:dyDescent="0.2">
      <c r="B155" s="15"/>
      <c r="F155" s="15"/>
    </row>
    <row r="156" spans="2:6" x14ac:dyDescent="0.2">
      <c r="B156" s="15"/>
      <c r="F156" s="15"/>
    </row>
    <row r="157" spans="2:6" x14ac:dyDescent="0.2">
      <c r="B157" s="15"/>
      <c r="F157" s="15"/>
    </row>
    <row r="158" spans="2:6" x14ac:dyDescent="0.2">
      <c r="B158" s="15"/>
      <c r="F158" s="15"/>
    </row>
    <row r="159" spans="2:6" x14ac:dyDescent="0.2">
      <c r="B159" s="15"/>
      <c r="F159" s="15"/>
    </row>
    <row r="160" spans="2:6" x14ac:dyDescent="0.2">
      <c r="B160" s="15"/>
      <c r="F160" s="15"/>
    </row>
    <row r="161" spans="2:6" x14ac:dyDescent="0.2">
      <c r="B161" s="15"/>
      <c r="F161" s="15"/>
    </row>
    <row r="162" spans="2:6" x14ac:dyDescent="0.2">
      <c r="B162" s="15"/>
      <c r="F162" s="15"/>
    </row>
    <row r="163" spans="2:6" x14ac:dyDescent="0.2">
      <c r="B163" s="15"/>
      <c r="F163" s="15"/>
    </row>
    <row r="164" spans="2:6" x14ac:dyDescent="0.2">
      <c r="B164" s="15"/>
      <c r="F164" s="15"/>
    </row>
    <row r="165" spans="2:6" x14ac:dyDescent="0.2">
      <c r="B165" s="15"/>
      <c r="F165" s="15"/>
    </row>
    <row r="166" spans="2:6" x14ac:dyDescent="0.2">
      <c r="B166" s="15"/>
      <c r="F166" s="15"/>
    </row>
    <row r="167" spans="2:6" x14ac:dyDescent="0.2">
      <c r="B167" s="15"/>
      <c r="F167" s="15"/>
    </row>
    <row r="168" spans="2:6" x14ac:dyDescent="0.2">
      <c r="B168" s="15"/>
      <c r="F168" s="15"/>
    </row>
    <row r="169" spans="2:6" x14ac:dyDescent="0.2">
      <c r="B169" s="15"/>
      <c r="F169" s="15"/>
    </row>
    <row r="170" spans="2:6" x14ac:dyDescent="0.2">
      <c r="B170" s="15"/>
      <c r="F170" s="15"/>
    </row>
    <row r="171" spans="2:6" x14ac:dyDescent="0.2">
      <c r="B171" s="15"/>
      <c r="F171" s="15"/>
    </row>
    <row r="172" spans="2:6" x14ac:dyDescent="0.2">
      <c r="B172" s="15"/>
      <c r="F172" s="15"/>
    </row>
    <row r="173" spans="2:6" x14ac:dyDescent="0.2">
      <c r="B173" s="15"/>
      <c r="F173" s="15"/>
    </row>
    <row r="174" spans="2:6" x14ac:dyDescent="0.2">
      <c r="B174" s="15"/>
      <c r="F174" s="15"/>
    </row>
    <row r="175" spans="2:6" x14ac:dyDescent="0.2">
      <c r="B175" s="15"/>
      <c r="F175" s="15"/>
    </row>
    <row r="176" spans="2:6" x14ac:dyDescent="0.2">
      <c r="B176" s="15"/>
      <c r="F176" s="15"/>
    </row>
    <row r="177" spans="2:6" x14ac:dyDescent="0.2">
      <c r="B177" s="15"/>
      <c r="F177" s="15"/>
    </row>
    <row r="178" spans="2:6" x14ac:dyDescent="0.2">
      <c r="B178" s="15"/>
      <c r="F178" s="15"/>
    </row>
    <row r="179" spans="2:6" x14ac:dyDescent="0.2">
      <c r="B179" s="15"/>
      <c r="F179" s="15"/>
    </row>
    <row r="180" spans="2:6" x14ac:dyDescent="0.2">
      <c r="B180" s="15"/>
      <c r="F180" s="15"/>
    </row>
    <row r="181" spans="2:6" x14ac:dyDescent="0.2">
      <c r="B181" s="15"/>
      <c r="F181" s="15"/>
    </row>
    <row r="182" spans="2:6" x14ac:dyDescent="0.2">
      <c r="B182" s="15"/>
      <c r="F182" s="15"/>
    </row>
    <row r="183" spans="2:6" x14ac:dyDescent="0.2">
      <c r="B183" s="15"/>
      <c r="F183" s="15"/>
    </row>
    <row r="184" spans="2:6" x14ac:dyDescent="0.2">
      <c r="B184" s="15"/>
      <c r="F184" s="15"/>
    </row>
    <row r="185" spans="2:6" x14ac:dyDescent="0.2">
      <c r="B185" s="15"/>
      <c r="F185" s="15"/>
    </row>
    <row r="186" spans="2:6" x14ac:dyDescent="0.2">
      <c r="B186" s="15"/>
      <c r="F186" s="15"/>
    </row>
    <row r="187" spans="2:6" x14ac:dyDescent="0.2">
      <c r="B187" s="15"/>
      <c r="F187" s="15"/>
    </row>
    <row r="188" spans="2:6" x14ac:dyDescent="0.2">
      <c r="B188" s="15"/>
      <c r="F188" s="15"/>
    </row>
    <row r="189" spans="2:6" x14ac:dyDescent="0.2">
      <c r="B189" s="15"/>
      <c r="F189" s="15"/>
    </row>
    <row r="190" spans="2:6" x14ac:dyDescent="0.2">
      <c r="B190" s="15"/>
      <c r="F190" s="15"/>
    </row>
    <row r="191" spans="2:6" x14ac:dyDescent="0.2">
      <c r="B191" s="15"/>
      <c r="F191" s="15"/>
    </row>
    <row r="192" spans="2:6" x14ac:dyDescent="0.2">
      <c r="B192" s="15"/>
      <c r="F192" s="15"/>
    </row>
    <row r="193" spans="2:6" x14ac:dyDescent="0.2">
      <c r="B193" s="15"/>
      <c r="F193" s="15"/>
    </row>
    <row r="194" spans="2:6" x14ac:dyDescent="0.2">
      <c r="B194" s="15"/>
      <c r="F194" s="15"/>
    </row>
    <row r="195" spans="2:6" x14ac:dyDescent="0.2">
      <c r="B195" s="15"/>
      <c r="F195" s="15"/>
    </row>
    <row r="196" spans="2:6" x14ac:dyDescent="0.2">
      <c r="B196" s="15"/>
      <c r="F196" s="15"/>
    </row>
    <row r="197" spans="2:6" x14ac:dyDescent="0.2">
      <c r="B197" s="15"/>
      <c r="F197" s="15"/>
    </row>
    <row r="198" spans="2:6" x14ac:dyDescent="0.2">
      <c r="B198" s="15"/>
      <c r="F198" s="15"/>
    </row>
    <row r="199" spans="2:6" x14ac:dyDescent="0.2">
      <c r="B199" s="15"/>
      <c r="F199" s="15"/>
    </row>
    <row r="200" spans="2:6" x14ac:dyDescent="0.2">
      <c r="B200" s="15"/>
      <c r="F200" s="15"/>
    </row>
    <row r="201" spans="2:6" x14ac:dyDescent="0.2">
      <c r="B201" s="15"/>
      <c r="F201" s="15"/>
    </row>
    <row r="202" spans="2:6" x14ac:dyDescent="0.2">
      <c r="B202" s="15"/>
      <c r="F202" s="15"/>
    </row>
    <row r="203" spans="2:6" x14ac:dyDescent="0.2">
      <c r="B203" s="15"/>
      <c r="F203" s="15"/>
    </row>
    <row r="204" spans="2:6" x14ac:dyDescent="0.2">
      <c r="B204" s="15"/>
      <c r="F204" s="15"/>
    </row>
    <row r="205" spans="2:6" x14ac:dyDescent="0.2">
      <c r="B205" s="15"/>
      <c r="F205" s="15"/>
    </row>
    <row r="206" spans="2:6" x14ac:dyDescent="0.2">
      <c r="B206" s="15"/>
      <c r="F206" s="15"/>
    </row>
    <row r="207" spans="2:6" x14ac:dyDescent="0.2">
      <c r="B207" s="15"/>
      <c r="F207" s="15"/>
    </row>
    <row r="208" spans="2:6" x14ac:dyDescent="0.2">
      <c r="B208" s="15"/>
      <c r="F208" s="15"/>
    </row>
    <row r="209" spans="2:6" x14ac:dyDescent="0.2">
      <c r="B209" s="15"/>
      <c r="F209" s="15"/>
    </row>
    <row r="210" spans="2:6" x14ac:dyDescent="0.2">
      <c r="B210" s="15"/>
      <c r="F210" s="15"/>
    </row>
    <row r="211" spans="2:6" x14ac:dyDescent="0.2">
      <c r="B211" s="15"/>
      <c r="F211" s="15"/>
    </row>
    <row r="212" spans="2:6" x14ac:dyDescent="0.2">
      <c r="B212" s="15"/>
      <c r="F212" s="15"/>
    </row>
    <row r="213" spans="2:6" x14ac:dyDescent="0.2">
      <c r="B213" s="15"/>
      <c r="F213" s="15"/>
    </row>
    <row r="214" spans="2:6" x14ac:dyDescent="0.2">
      <c r="B214" s="15"/>
      <c r="F214" s="15"/>
    </row>
    <row r="215" spans="2:6" x14ac:dyDescent="0.2">
      <c r="B215" s="15"/>
      <c r="F215" s="15"/>
    </row>
    <row r="216" spans="2:6" x14ac:dyDescent="0.2">
      <c r="B216" s="15"/>
      <c r="F216" s="15"/>
    </row>
    <row r="217" spans="2:6" x14ac:dyDescent="0.2">
      <c r="B217" s="15"/>
      <c r="F217" s="15"/>
    </row>
    <row r="218" spans="2:6" x14ac:dyDescent="0.2">
      <c r="B218" s="15"/>
      <c r="F218" s="15"/>
    </row>
    <row r="219" spans="2:6" x14ac:dyDescent="0.2">
      <c r="B219" s="15"/>
      <c r="F219" s="15"/>
    </row>
    <row r="220" spans="2:6" x14ac:dyDescent="0.2">
      <c r="B220" s="15"/>
      <c r="F220" s="15"/>
    </row>
    <row r="221" spans="2:6" x14ac:dyDescent="0.2">
      <c r="B221" s="15"/>
      <c r="F221" s="15"/>
    </row>
    <row r="222" spans="2:6" x14ac:dyDescent="0.2">
      <c r="B222" s="15"/>
      <c r="F222" s="15"/>
    </row>
    <row r="223" spans="2:6" x14ac:dyDescent="0.2">
      <c r="B223" s="15"/>
      <c r="F223" s="15"/>
    </row>
    <row r="224" spans="2:6" x14ac:dyDescent="0.2">
      <c r="B224" s="15"/>
      <c r="F224" s="15"/>
    </row>
    <row r="225" spans="2:6" x14ac:dyDescent="0.2">
      <c r="B225" s="15"/>
      <c r="F225" s="15"/>
    </row>
    <row r="226" spans="2:6" x14ac:dyDescent="0.2">
      <c r="B226" s="15"/>
      <c r="F226" s="15"/>
    </row>
    <row r="227" spans="2:6" x14ac:dyDescent="0.2">
      <c r="B227" s="15"/>
      <c r="F227" s="15"/>
    </row>
    <row r="228" spans="2:6" x14ac:dyDescent="0.2">
      <c r="B228" s="15"/>
      <c r="F228" s="15"/>
    </row>
    <row r="229" spans="2:6" x14ac:dyDescent="0.2">
      <c r="B229" s="15"/>
      <c r="F229" s="15"/>
    </row>
    <row r="230" spans="2:6" x14ac:dyDescent="0.2">
      <c r="B230" s="15"/>
      <c r="F230" s="15"/>
    </row>
    <row r="231" spans="2:6" x14ac:dyDescent="0.2">
      <c r="B231" s="15"/>
      <c r="F231" s="15"/>
    </row>
    <row r="232" spans="2:6" x14ac:dyDescent="0.2">
      <c r="B232" s="15"/>
      <c r="F232" s="15"/>
    </row>
    <row r="233" spans="2:6" x14ac:dyDescent="0.2">
      <c r="B233" s="15"/>
      <c r="F233" s="15"/>
    </row>
    <row r="234" spans="2:6" x14ac:dyDescent="0.2">
      <c r="B234" s="15"/>
      <c r="F234" s="15"/>
    </row>
    <row r="235" spans="2:6" x14ac:dyDescent="0.2">
      <c r="B235" s="15"/>
      <c r="F235" s="15"/>
    </row>
    <row r="236" spans="2:6" x14ac:dyDescent="0.2">
      <c r="B236" s="15"/>
      <c r="F236" s="15"/>
    </row>
    <row r="237" spans="2:6" x14ac:dyDescent="0.2">
      <c r="B237" s="15"/>
      <c r="F237" s="15"/>
    </row>
    <row r="238" spans="2:6" x14ac:dyDescent="0.2">
      <c r="B238" s="15"/>
      <c r="F238" s="15"/>
    </row>
    <row r="239" spans="2:6" x14ac:dyDescent="0.2">
      <c r="B239" s="15"/>
      <c r="F239" s="15"/>
    </row>
    <row r="240" spans="2:6" x14ac:dyDescent="0.2">
      <c r="B240" s="15"/>
      <c r="F240" s="15"/>
    </row>
    <row r="241" spans="2:6" x14ac:dyDescent="0.2">
      <c r="B241" s="15"/>
      <c r="F241" s="15"/>
    </row>
    <row r="242" spans="2:6" x14ac:dyDescent="0.2">
      <c r="B242" s="15"/>
      <c r="F242" s="15"/>
    </row>
    <row r="243" spans="2:6" x14ac:dyDescent="0.2">
      <c r="B243" s="15"/>
      <c r="F243" s="15"/>
    </row>
    <row r="244" spans="2:6" x14ac:dyDescent="0.2">
      <c r="B244" s="15"/>
      <c r="F244" s="15"/>
    </row>
    <row r="245" spans="2:6" x14ac:dyDescent="0.2">
      <c r="B245" s="15"/>
      <c r="F245" s="15"/>
    </row>
    <row r="246" spans="2:6" x14ac:dyDescent="0.2">
      <c r="B246" s="15"/>
      <c r="F246" s="15"/>
    </row>
    <row r="247" spans="2:6" x14ac:dyDescent="0.2">
      <c r="B247" s="15"/>
      <c r="F247" s="15"/>
    </row>
    <row r="248" spans="2:6" x14ac:dyDescent="0.2">
      <c r="B248" s="15"/>
      <c r="F248" s="15"/>
    </row>
    <row r="249" spans="2:6" x14ac:dyDescent="0.2">
      <c r="B249" s="15"/>
      <c r="F249" s="15"/>
    </row>
    <row r="250" spans="2:6" x14ac:dyDescent="0.2">
      <c r="B250" s="15"/>
      <c r="F250" s="15"/>
    </row>
    <row r="251" spans="2:6" x14ac:dyDescent="0.2">
      <c r="B251" s="15"/>
      <c r="F251" s="15"/>
    </row>
    <row r="252" spans="2:6" x14ac:dyDescent="0.2">
      <c r="B252" s="15"/>
      <c r="F252" s="15"/>
    </row>
    <row r="253" spans="2:6" x14ac:dyDescent="0.2">
      <c r="B253" s="15"/>
      <c r="F253" s="15"/>
    </row>
    <row r="254" spans="2:6" x14ac:dyDescent="0.2">
      <c r="B254" s="15"/>
      <c r="F254" s="15"/>
    </row>
    <row r="255" spans="2:6" x14ac:dyDescent="0.2">
      <c r="B255" s="15"/>
      <c r="F255" s="15"/>
    </row>
    <row r="256" spans="2:6" x14ac:dyDescent="0.2">
      <c r="B256" s="15"/>
      <c r="F256" s="15"/>
    </row>
    <row r="257" spans="2:6" x14ac:dyDescent="0.2">
      <c r="B257" s="15"/>
      <c r="F257" s="15"/>
    </row>
    <row r="258" spans="2:6" x14ac:dyDescent="0.2">
      <c r="B258" s="15"/>
      <c r="F258" s="15"/>
    </row>
    <row r="259" spans="2:6" x14ac:dyDescent="0.2">
      <c r="B259" s="15"/>
      <c r="F259" s="15"/>
    </row>
    <row r="260" spans="2:6" x14ac:dyDescent="0.2">
      <c r="B260" s="15"/>
      <c r="F260" s="15"/>
    </row>
    <row r="261" spans="2:6" x14ac:dyDescent="0.2">
      <c r="B261" s="15"/>
      <c r="F261" s="15"/>
    </row>
    <row r="262" spans="2:6" x14ac:dyDescent="0.2">
      <c r="B262" s="15"/>
      <c r="F262" s="15"/>
    </row>
    <row r="263" spans="2:6" x14ac:dyDescent="0.2">
      <c r="B263" s="15"/>
      <c r="F263" s="15"/>
    </row>
    <row r="264" spans="2:6" x14ac:dyDescent="0.2">
      <c r="B264" s="15"/>
      <c r="F264" s="15"/>
    </row>
    <row r="265" spans="2:6" x14ac:dyDescent="0.2">
      <c r="B265" s="15"/>
      <c r="F265" s="15"/>
    </row>
    <row r="266" spans="2:6" x14ac:dyDescent="0.2">
      <c r="B266" s="15"/>
      <c r="F266" s="15"/>
    </row>
    <row r="267" spans="2:6" x14ac:dyDescent="0.2">
      <c r="B267" s="15"/>
      <c r="F267" s="15"/>
    </row>
    <row r="268" spans="2:6" x14ac:dyDescent="0.2">
      <c r="B268" s="15"/>
      <c r="F268" s="15"/>
    </row>
    <row r="269" spans="2:6" x14ac:dyDescent="0.2">
      <c r="B269" s="15"/>
      <c r="F269" s="15"/>
    </row>
    <row r="270" spans="2:6" x14ac:dyDescent="0.2">
      <c r="B270" s="15"/>
      <c r="F270" s="15"/>
    </row>
    <row r="271" spans="2:6" x14ac:dyDescent="0.2">
      <c r="B271" s="15"/>
      <c r="F271" s="15"/>
    </row>
    <row r="272" spans="2:6" x14ac:dyDescent="0.2">
      <c r="B272" s="15"/>
      <c r="F272" s="15"/>
    </row>
    <row r="273" spans="2:6" x14ac:dyDescent="0.2">
      <c r="B273" s="15"/>
      <c r="F273" s="15"/>
    </row>
    <row r="274" spans="2:6" x14ac:dyDescent="0.2">
      <c r="B274" s="15"/>
      <c r="F274" s="15"/>
    </row>
    <row r="275" spans="2:6" x14ac:dyDescent="0.2">
      <c r="B275" s="15"/>
      <c r="F275" s="15"/>
    </row>
    <row r="276" spans="2:6" x14ac:dyDescent="0.2">
      <c r="B276" s="15"/>
      <c r="F276" s="15"/>
    </row>
    <row r="277" spans="2:6" x14ac:dyDescent="0.2">
      <c r="B277" s="15"/>
      <c r="F277" s="15"/>
    </row>
    <row r="278" spans="2:6" x14ac:dyDescent="0.2">
      <c r="B278" s="15"/>
      <c r="F278" s="15"/>
    </row>
    <row r="279" spans="2:6" x14ac:dyDescent="0.2">
      <c r="B279" s="15"/>
      <c r="F279" s="15"/>
    </row>
    <row r="280" spans="2:6" x14ac:dyDescent="0.2">
      <c r="B280" s="15"/>
      <c r="F280" s="15"/>
    </row>
    <row r="281" spans="2:6" x14ac:dyDescent="0.2">
      <c r="B281" s="15"/>
      <c r="F281" s="15"/>
    </row>
    <row r="282" spans="2:6" x14ac:dyDescent="0.2">
      <c r="B282" s="15"/>
      <c r="F282" s="15"/>
    </row>
    <row r="283" spans="2:6" x14ac:dyDescent="0.2">
      <c r="B283" s="15"/>
      <c r="F283" s="15"/>
    </row>
    <row r="284" spans="2:6" x14ac:dyDescent="0.2">
      <c r="B284" s="15"/>
      <c r="F284" s="15"/>
    </row>
    <row r="285" spans="2:6" x14ac:dyDescent="0.2">
      <c r="B285" s="15"/>
      <c r="F285" s="15"/>
    </row>
    <row r="286" spans="2:6" x14ac:dyDescent="0.2">
      <c r="B286" s="15"/>
      <c r="F286" s="15"/>
    </row>
    <row r="287" spans="2:6" x14ac:dyDescent="0.2">
      <c r="B287" s="15"/>
      <c r="F287" s="15"/>
    </row>
    <row r="288" spans="2:6" x14ac:dyDescent="0.2">
      <c r="B288" s="15"/>
      <c r="F288" s="15"/>
    </row>
    <row r="289" spans="2:6" x14ac:dyDescent="0.2">
      <c r="B289" s="15"/>
      <c r="F289" s="15"/>
    </row>
    <row r="290" spans="2:6" x14ac:dyDescent="0.2">
      <c r="B290" s="15"/>
      <c r="F290" s="15"/>
    </row>
    <row r="291" spans="2:6" x14ac:dyDescent="0.2">
      <c r="B291" s="15"/>
      <c r="F291" s="15"/>
    </row>
    <row r="292" spans="2:6" x14ac:dyDescent="0.2">
      <c r="B292" s="15"/>
      <c r="F292" s="15"/>
    </row>
    <row r="293" spans="2:6" x14ac:dyDescent="0.2">
      <c r="B293" s="15"/>
      <c r="F293" s="15"/>
    </row>
    <row r="294" spans="2:6" x14ac:dyDescent="0.2">
      <c r="B294" s="15"/>
      <c r="F294" s="15"/>
    </row>
    <row r="295" spans="2:6" x14ac:dyDescent="0.2">
      <c r="B295" s="15"/>
      <c r="F295" s="15"/>
    </row>
    <row r="296" spans="2:6" x14ac:dyDescent="0.2">
      <c r="B296" s="15"/>
      <c r="F296" s="15"/>
    </row>
    <row r="297" spans="2:6" x14ac:dyDescent="0.2">
      <c r="B297" s="15"/>
      <c r="F297" s="15"/>
    </row>
    <row r="298" spans="2:6" x14ac:dyDescent="0.2">
      <c r="B298" s="15"/>
      <c r="F298" s="15"/>
    </row>
    <row r="299" spans="2:6" x14ac:dyDescent="0.2">
      <c r="B299" s="15"/>
      <c r="F299" s="15"/>
    </row>
    <row r="300" spans="2:6" x14ac:dyDescent="0.2">
      <c r="B300" s="15"/>
      <c r="F300" s="15"/>
    </row>
    <row r="301" spans="2:6" x14ac:dyDescent="0.2">
      <c r="B301" s="15"/>
      <c r="F301" s="15"/>
    </row>
    <row r="302" spans="2:6" x14ac:dyDescent="0.2">
      <c r="B302" s="15"/>
      <c r="F302" s="15"/>
    </row>
    <row r="303" spans="2:6" x14ac:dyDescent="0.2">
      <c r="B303" s="15"/>
      <c r="F303" s="15"/>
    </row>
    <row r="304" spans="2:6" x14ac:dyDescent="0.2">
      <c r="B304" s="15"/>
      <c r="F304" s="15"/>
    </row>
    <row r="305" spans="2:6" x14ac:dyDescent="0.2">
      <c r="B305" s="15"/>
      <c r="F305" s="15"/>
    </row>
    <row r="306" spans="2:6" x14ac:dyDescent="0.2">
      <c r="B306" s="15"/>
      <c r="F306" s="15"/>
    </row>
    <row r="307" spans="2:6" x14ac:dyDescent="0.2">
      <c r="B307" s="15"/>
      <c r="F307" s="15"/>
    </row>
    <row r="308" spans="2:6" x14ac:dyDescent="0.2">
      <c r="B308" s="15"/>
      <c r="F308" s="15"/>
    </row>
    <row r="309" spans="2:6" x14ac:dyDescent="0.2">
      <c r="B309" s="15"/>
      <c r="F309" s="15"/>
    </row>
    <row r="310" spans="2:6" x14ac:dyDescent="0.2">
      <c r="B310" s="15"/>
      <c r="F310" s="15"/>
    </row>
    <row r="311" spans="2:6" x14ac:dyDescent="0.2">
      <c r="B311" s="15"/>
      <c r="F311" s="15"/>
    </row>
    <row r="312" spans="2:6" x14ac:dyDescent="0.2">
      <c r="B312" s="15"/>
      <c r="F312" s="15"/>
    </row>
    <row r="313" spans="2:6" x14ac:dyDescent="0.2">
      <c r="B313" s="15"/>
      <c r="F313" s="15"/>
    </row>
    <row r="314" spans="2:6" x14ac:dyDescent="0.2">
      <c r="B314" s="15"/>
      <c r="F314" s="15"/>
    </row>
    <row r="315" spans="2:6" x14ac:dyDescent="0.2">
      <c r="B315" s="15"/>
      <c r="F315" s="15"/>
    </row>
    <row r="316" spans="2:6" x14ac:dyDescent="0.2">
      <c r="B316" s="15"/>
      <c r="F316" s="15"/>
    </row>
    <row r="317" spans="2:6" x14ac:dyDescent="0.2">
      <c r="B317" s="15"/>
      <c r="F317" s="15"/>
    </row>
    <row r="318" spans="2:6" x14ac:dyDescent="0.2">
      <c r="B318" s="15"/>
      <c r="F318" s="15"/>
    </row>
    <row r="319" spans="2:6" x14ac:dyDescent="0.2">
      <c r="B319" s="15"/>
      <c r="F319" s="15"/>
    </row>
    <row r="320" spans="2:6" x14ac:dyDescent="0.2">
      <c r="B320" s="15"/>
      <c r="F320" s="15"/>
    </row>
    <row r="321" spans="2:6" x14ac:dyDescent="0.2">
      <c r="B321" s="15"/>
      <c r="F321" s="15"/>
    </row>
    <row r="322" spans="2:6" x14ac:dyDescent="0.2">
      <c r="B322" s="15"/>
      <c r="F322" s="15"/>
    </row>
    <row r="323" spans="2:6" x14ac:dyDescent="0.2">
      <c r="B323" s="15"/>
      <c r="F323" s="15"/>
    </row>
    <row r="324" spans="2:6" x14ac:dyDescent="0.2">
      <c r="B324" s="15"/>
      <c r="F324" s="15"/>
    </row>
    <row r="325" spans="2:6" x14ac:dyDescent="0.2">
      <c r="B325" s="15"/>
      <c r="F325" s="15"/>
    </row>
    <row r="326" spans="2:6" x14ac:dyDescent="0.2">
      <c r="B326" s="15"/>
      <c r="F326" s="15"/>
    </row>
    <row r="327" spans="2:6" x14ac:dyDescent="0.2">
      <c r="B327" s="15"/>
      <c r="F327" s="15"/>
    </row>
    <row r="328" spans="2:6" x14ac:dyDescent="0.2">
      <c r="B328" s="15"/>
      <c r="F328" s="15"/>
    </row>
    <row r="329" spans="2:6" x14ac:dyDescent="0.2">
      <c r="B329" s="15"/>
      <c r="F329" s="15"/>
    </row>
    <row r="330" spans="2:6" x14ac:dyDescent="0.2">
      <c r="B330" s="15"/>
      <c r="F330" s="15"/>
    </row>
    <row r="331" spans="2:6" x14ac:dyDescent="0.2">
      <c r="B331" s="15"/>
      <c r="F331" s="15"/>
    </row>
    <row r="332" spans="2:6" x14ac:dyDescent="0.2">
      <c r="B332" s="15"/>
      <c r="F332" s="15"/>
    </row>
    <row r="333" spans="2:6" x14ac:dyDescent="0.2">
      <c r="B333" s="15"/>
      <c r="F333" s="15"/>
    </row>
    <row r="334" spans="2:6" x14ac:dyDescent="0.2">
      <c r="B334" s="15"/>
      <c r="F334" s="15"/>
    </row>
    <row r="335" spans="2:6" x14ac:dyDescent="0.2">
      <c r="B335" s="15"/>
      <c r="F335" s="15"/>
    </row>
    <row r="336" spans="2:6" x14ac:dyDescent="0.2">
      <c r="B336" s="15"/>
      <c r="F336" s="15"/>
    </row>
    <row r="337" spans="2:6" x14ac:dyDescent="0.2">
      <c r="B337" s="15"/>
      <c r="F337" s="15"/>
    </row>
    <row r="338" spans="2:6" x14ac:dyDescent="0.2">
      <c r="B338" s="15"/>
      <c r="F338" s="15"/>
    </row>
    <row r="339" spans="2:6" x14ac:dyDescent="0.2">
      <c r="B339" s="15"/>
      <c r="F339" s="15"/>
    </row>
    <row r="340" spans="2:6" x14ac:dyDescent="0.2">
      <c r="B340" s="15"/>
      <c r="F340" s="15"/>
    </row>
    <row r="341" spans="2:6" x14ac:dyDescent="0.2">
      <c r="B341" s="15"/>
      <c r="F341" s="15"/>
    </row>
    <row r="342" spans="2:6" x14ac:dyDescent="0.2">
      <c r="B342" s="15"/>
      <c r="F342" s="15"/>
    </row>
    <row r="343" spans="2:6" x14ac:dyDescent="0.2">
      <c r="B343" s="15"/>
      <c r="F343" s="15"/>
    </row>
    <row r="344" spans="2:6" x14ac:dyDescent="0.2">
      <c r="B344" s="15"/>
      <c r="F344" s="15"/>
    </row>
    <row r="345" spans="2:6" x14ac:dyDescent="0.2">
      <c r="B345" s="15"/>
      <c r="F345" s="15"/>
    </row>
    <row r="346" spans="2:6" x14ac:dyDescent="0.2">
      <c r="B346" s="15"/>
      <c r="F346" s="15"/>
    </row>
    <row r="347" spans="2:6" x14ac:dyDescent="0.2">
      <c r="B347" s="15"/>
      <c r="F347" s="15"/>
    </row>
    <row r="348" spans="2:6" x14ac:dyDescent="0.2">
      <c r="B348" s="15"/>
      <c r="F348" s="15"/>
    </row>
    <row r="349" spans="2:6" x14ac:dyDescent="0.2">
      <c r="B349" s="15"/>
      <c r="F349" s="15"/>
    </row>
    <row r="350" spans="2:6" x14ac:dyDescent="0.2">
      <c r="B350" s="15"/>
      <c r="F350" s="15"/>
    </row>
    <row r="351" spans="2:6" x14ac:dyDescent="0.2">
      <c r="B351" s="15"/>
      <c r="F351" s="15"/>
    </row>
    <row r="352" spans="2:6" x14ac:dyDescent="0.2">
      <c r="B352" s="15"/>
      <c r="F352" s="15"/>
    </row>
    <row r="353" spans="2:6" x14ac:dyDescent="0.2">
      <c r="B353" s="15"/>
      <c r="F353" s="15"/>
    </row>
    <row r="354" spans="2:6" x14ac:dyDescent="0.2">
      <c r="B354" s="15"/>
      <c r="F354" s="15"/>
    </row>
    <row r="355" spans="2:6" x14ac:dyDescent="0.2">
      <c r="B355" s="15"/>
      <c r="F355" s="15"/>
    </row>
    <row r="356" spans="2:6" x14ac:dyDescent="0.2">
      <c r="B356" s="15"/>
      <c r="F356" s="15"/>
    </row>
    <row r="357" spans="2:6" x14ac:dyDescent="0.2">
      <c r="B357" s="15"/>
      <c r="F357" s="15"/>
    </row>
    <row r="358" spans="2:6" x14ac:dyDescent="0.2">
      <c r="B358" s="15"/>
      <c r="F358" s="15"/>
    </row>
    <row r="359" spans="2:6" x14ac:dyDescent="0.2">
      <c r="B359" s="15"/>
      <c r="F359" s="15"/>
    </row>
    <row r="360" spans="2:6" x14ac:dyDescent="0.2">
      <c r="B360" s="15"/>
      <c r="F360" s="15"/>
    </row>
    <row r="361" spans="2:6" x14ac:dyDescent="0.2">
      <c r="B361" s="15"/>
      <c r="F361" s="15"/>
    </row>
    <row r="362" spans="2:6" x14ac:dyDescent="0.2">
      <c r="B362" s="15"/>
      <c r="F362" s="15"/>
    </row>
    <row r="363" spans="2:6" x14ac:dyDescent="0.2">
      <c r="B363" s="15"/>
      <c r="F363" s="15"/>
    </row>
    <row r="364" spans="2:6" x14ac:dyDescent="0.2">
      <c r="B364" s="15"/>
      <c r="F364" s="15"/>
    </row>
    <row r="365" spans="2:6" x14ac:dyDescent="0.2">
      <c r="B365" s="15"/>
      <c r="F365" s="15"/>
    </row>
    <row r="366" spans="2:6" x14ac:dyDescent="0.2">
      <c r="B366" s="15"/>
      <c r="F366" s="15"/>
    </row>
    <row r="367" spans="2:6" x14ac:dyDescent="0.2">
      <c r="B367" s="15"/>
      <c r="F367" s="15"/>
    </row>
    <row r="368" spans="2:6" x14ac:dyDescent="0.2">
      <c r="B368" s="15"/>
      <c r="F368" s="15"/>
    </row>
    <row r="369" spans="2:6" x14ac:dyDescent="0.2">
      <c r="B369" s="15"/>
      <c r="F369" s="15"/>
    </row>
    <row r="370" spans="2:6" x14ac:dyDescent="0.2">
      <c r="B370" s="15"/>
      <c r="F370" s="15"/>
    </row>
    <row r="371" spans="2:6" x14ac:dyDescent="0.2">
      <c r="B371" s="15"/>
      <c r="F371" s="15"/>
    </row>
    <row r="372" spans="2:6" x14ac:dyDescent="0.2">
      <c r="B372" s="15"/>
      <c r="F372" s="15"/>
    </row>
    <row r="373" spans="2:6" x14ac:dyDescent="0.2">
      <c r="B373" s="15"/>
      <c r="F373" s="15"/>
    </row>
    <row r="374" spans="2:6" x14ac:dyDescent="0.2">
      <c r="B374" s="15"/>
      <c r="F374" s="15"/>
    </row>
    <row r="375" spans="2:6" x14ac:dyDescent="0.2">
      <c r="B375" s="15"/>
      <c r="F375" s="15"/>
    </row>
    <row r="376" spans="2:6" x14ac:dyDescent="0.2">
      <c r="B376" s="15"/>
      <c r="F376" s="15"/>
    </row>
    <row r="377" spans="2:6" x14ac:dyDescent="0.2">
      <c r="B377" s="15"/>
      <c r="F377" s="15"/>
    </row>
    <row r="378" spans="2:6" x14ac:dyDescent="0.2">
      <c r="B378" s="15"/>
      <c r="F378" s="15"/>
    </row>
    <row r="379" spans="2:6" x14ac:dyDescent="0.2">
      <c r="B379" s="15"/>
      <c r="F379" s="15"/>
    </row>
    <row r="380" spans="2:6" x14ac:dyDescent="0.2">
      <c r="B380" s="15"/>
      <c r="F380" s="15"/>
    </row>
    <row r="381" spans="2:6" x14ac:dyDescent="0.2">
      <c r="B381" s="15"/>
      <c r="F381" s="15"/>
    </row>
    <row r="382" spans="2:6" x14ac:dyDescent="0.2">
      <c r="B382" s="15"/>
      <c r="F382" s="15"/>
    </row>
    <row r="383" spans="2:6" x14ac:dyDescent="0.2">
      <c r="B383" s="15"/>
      <c r="F383" s="15"/>
    </row>
    <row r="384" spans="2:6" x14ac:dyDescent="0.2">
      <c r="B384" s="15"/>
      <c r="F384" s="15"/>
    </row>
    <row r="385" spans="2:6" x14ac:dyDescent="0.2">
      <c r="B385" s="15"/>
      <c r="F385" s="15"/>
    </row>
    <row r="386" spans="2:6" x14ac:dyDescent="0.2">
      <c r="B386" s="15"/>
      <c r="F386" s="15"/>
    </row>
    <row r="387" spans="2:6" x14ac:dyDescent="0.2">
      <c r="B387" s="15"/>
      <c r="F387" s="15"/>
    </row>
    <row r="388" spans="2:6" x14ac:dyDescent="0.2">
      <c r="B388" s="15"/>
      <c r="F388" s="15"/>
    </row>
    <row r="389" spans="2:6" x14ac:dyDescent="0.2">
      <c r="B389" s="15"/>
      <c r="F389" s="15"/>
    </row>
    <row r="390" spans="2:6" x14ac:dyDescent="0.2">
      <c r="B390" s="15"/>
      <c r="F390" s="15"/>
    </row>
    <row r="391" spans="2:6" x14ac:dyDescent="0.2">
      <c r="B391" s="15"/>
      <c r="F391" s="15"/>
    </row>
    <row r="392" spans="2:6" x14ac:dyDescent="0.2">
      <c r="B392" s="15"/>
      <c r="F392" s="15"/>
    </row>
    <row r="393" spans="2:6" x14ac:dyDescent="0.2">
      <c r="B393" s="15"/>
      <c r="F393" s="15"/>
    </row>
    <row r="394" spans="2:6" x14ac:dyDescent="0.2">
      <c r="B394" s="15"/>
      <c r="F394" s="15"/>
    </row>
    <row r="395" spans="2:6" x14ac:dyDescent="0.2">
      <c r="B395" s="15"/>
      <c r="F395" s="15"/>
    </row>
    <row r="396" spans="2:6" x14ac:dyDescent="0.2">
      <c r="B396" s="15"/>
      <c r="F396" s="15"/>
    </row>
    <row r="397" spans="2:6" x14ac:dyDescent="0.2">
      <c r="B397" s="15"/>
      <c r="F397" s="15"/>
    </row>
    <row r="398" spans="2:6" x14ac:dyDescent="0.2">
      <c r="B398" s="15"/>
      <c r="F398" s="15"/>
    </row>
    <row r="399" spans="2:6" x14ac:dyDescent="0.2">
      <c r="B399" s="15"/>
      <c r="F399" s="15"/>
    </row>
    <row r="400" spans="2:6" x14ac:dyDescent="0.2">
      <c r="B400" s="15"/>
      <c r="F400" s="15"/>
    </row>
    <row r="401" spans="2:6" x14ac:dyDescent="0.2">
      <c r="B401" s="15"/>
      <c r="F401" s="15"/>
    </row>
    <row r="402" spans="2:6" x14ac:dyDescent="0.2">
      <c r="B402" s="15"/>
      <c r="F402" s="15"/>
    </row>
    <row r="403" spans="2:6" x14ac:dyDescent="0.2">
      <c r="B403" s="15"/>
      <c r="F403" s="15"/>
    </row>
    <row r="404" spans="2:6" x14ac:dyDescent="0.2">
      <c r="B404" s="15"/>
      <c r="F404" s="15"/>
    </row>
    <row r="405" spans="2:6" x14ac:dyDescent="0.2">
      <c r="B405" s="15"/>
      <c r="F405" s="15"/>
    </row>
    <row r="406" spans="2:6" x14ac:dyDescent="0.2">
      <c r="B406" s="15"/>
      <c r="F406" s="15"/>
    </row>
    <row r="407" spans="2:6" x14ac:dyDescent="0.2">
      <c r="B407" s="15"/>
      <c r="F407" s="15"/>
    </row>
    <row r="408" spans="2:6" x14ac:dyDescent="0.2">
      <c r="B408" s="15"/>
      <c r="F408" s="15"/>
    </row>
    <row r="409" spans="2:6" x14ac:dyDescent="0.2">
      <c r="B409" s="15"/>
      <c r="F409" s="15"/>
    </row>
    <row r="410" spans="2:6" x14ac:dyDescent="0.2">
      <c r="B410" s="15"/>
      <c r="F410" s="15"/>
    </row>
    <row r="411" spans="2:6" x14ac:dyDescent="0.2">
      <c r="B411" s="15"/>
      <c r="F411" s="15"/>
    </row>
    <row r="412" spans="2:6" x14ac:dyDescent="0.2">
      <c r="B412" s="15"/>
      <c r="F412" s="15"/>
    </row>
    <row r="413" spans="2:6" x14ac:dyDescent="0.2">
      <c r="B413" s="15"/>
      <c r="F413" s="15"/>
    </row>
    <row r="414" spans="2:6" x14ac:dyDescent="0.2">
      <c r="B414" s="15"/>
      <c r="F414" s="15"/>
    </row>
    <row r="415" spans="2:6" x14ac:dyDescent="0.2">
      <c r="B415" s="15"/>
      <c r="F415" s="15"/>
    </row>
    <row r="416" spans="2:6" x14ac:dyDescent="0.2">
      <c r="B416" s="15"/>
      <c r="F416" s="15"/>
    </row>
    <row r="417" spans="2:6" x14ac:dyDescent="0.2">
      <c r="B417" s="15"/>
      <c r="F417" s="15"/>
    </row>
    <row r="418" spans="2:6" x14ac:dyDescent="0.2">
      <c r="B418" s="15"/>
      <c r="F418" s="15"/>
    </row>
    <row r="419" spans="2:6" x14ac:dyDescent="0.2">
      <c r="B419" s="15"/>
      <c r="F419" s="15"/>
    </row>
    <row r="420" spans="2:6" x14ac:dyDescent="0.2">
      <c r="B420" s="15"/>
      <c r="F420" s="15"/>
    </row>
    <row r="421" spans="2:6" x14ac:dyDescent="0.2">
      <c r="B421" s="15"/>
      <c r="F421" s="15"/>
    </row>
    <row r="422" spans="2:6" x14ac:dyDescent="0.2">
      <c r="B422" s="15"/>
      <c r="F422" s="15"/>
    </row>
    <row r="423" spans="2:6" x14ac:dyDescent="0.2">
      <c r="B423" s="15"/>
      <c r="F423" s="15"/>
    </row>
    <row r="424" spans="2:6" x14ac:dyDescent="0.2">
      <c r="B424" s="15"/>
      <c r="F424" s="15"/>
    </row>
    <row r="425" spans="2:6" x14ac:dyDescent="0.2">
      <c r="B425" s="15"/>
      <c r="F425" s="15"/>
    </row>
    <row r="426" spans="2:6" x14ac:dyDescent="0.2">
      <c r="B426" s="15"/>
      <c r="F426" s="15"/>
    </row>
    <row r="427" spans="2:6" x14ac:dyDescent="0.2">
      <c r="B427" s="15"/>
      <c r="F427" s="15"/>
    </row>
    <row r="428" spans="2:6" x14ac:dyDescent="0.2">
      <c r="B428" s="15"/>
      <c r="F428" s="15"/>
    </row>
    <row r="429" spans="2:6" x14ac:dyDescent="0.2">
      <c r="B429" s="15"/>
      <c r="F429" s="15"/>
    </row>
    <row r="430" spans="2:6" x14ac:dyDescent="0.2">
      <c r="B430" s="15"/>
      <c r="F430" s="15"/>
    </row>
    <row r="431" spans="2:6" x14ac:dyDescent="0.2">
      <c r="B431" s="15"/>
      <c r="F431" s="15"/>
    </row>
    <row r="432" spans="2:6" x14ac:dyDescent="0.2">
      <c r="B432" s="15"/>
      <c r="F432" s="15"/>
    </row>
    <row r="433" spans="2:6" x14ac:dyDescent="0.2">
      <c r="B433" s="15"/>
      <c r="F433" s="15"/>
    </row>
    <row r="434" spans="2:6" x14ac:dyDescent="0.2">
      <c r="B434" s="15"/>
      <c r="F434" s="15"/>
    </row>
    <row r="435" spans="2:6" x14ac:dyDescent="0.2">
      <c r="B435" s="15"/>
      <c r="F435" s="15"/>
    </row>
    <row r="436" spans="2:6" x14ac:dyDescent="0.2">
      <c r="B436" s="15"/>
      <c r="F436" s="15"/>
    </row>
    <row r="437" spans="2:6" x14ac:dyDescent="0.2">
      <c r="B437" s="15"/>
      <c r="F437" s="15"/>
    </row>
    <row r="438" spans="2:6" x14ac:dyDescent="0.2">
      <c r="B438" s="15"/>
      <c r="F438" s="15"/>
    </row>
    <row r="439" spans="2:6" x14ac:dyDescent="0.2">
      <c r="B439" s="15"/>
      <c r="F439" s="15"/>
    </row>
    <row r="440" spans="2:6" x14ac:dyDescent="0.2">
      <c r="B440" s="15"/>
      <c r="F440" s="15"/>
    </row>
    <row r="441" spans="2:6" x14ac:dyDescent="0.2">
      <c r="B441" s="15"/>
      <c r="F441" s="15"/>
    </row>
    <row r="442" spans="2:6" x14ac:dyDescent="0.2">
      <c r="B442" s="15"/>
      <c r="F442" s="15"/>
    </row>
    <row r="443" spans="2:6" x14ac:dyDescent="0.2">
      <c r="B443" s="15"/>
      <c r="F443" s="15"/>
    </row>
    <row r="444" spans="2:6" x14ac:dyDescent="0.2">
      <c r="B444" s="15"/>
      <c r="F444" s="15"/>
    </row>
    <row r="445" spans="2:6" x14ac:dyDescent="0.2">
      <c r="B445" s="15"/>
      <c r="F445" s="15"/>
    </row>
    <row r="446" spans="2:6" x14ac:dyDescent="0.2">
      <c r="B446" s="15"/>
      <c r="F446" s="15"/>
    </row>
    <row r="447" spans="2:6" x14ac:dyDescent="0.2">
      <c r="B447" s="15"/>
      <c r="F447" s="15"/>
    </row>
    <row r="448" spans="2:6" x14ac:dyDescent="0.2">
      <c r="B448" s="15"/>
      <c r="F448" s="15"/>
    </row>
    <row r="449" spans="2:6" x14ac:dyDescent="0.2">
      <c r="B449" s="15"/>
      <c r="F449" s="15"/>
    </row>
    <row r="450" spans="2:6" x14ac:dyDescent="0.2">
      <c r="B450" s="15"/>
      <c r="F450" s="15"/>
    </row>
    <row r="451" spans="2:6" x14ac:dyDescent="0.2">
      <c r="B451" s="15"/>
      <c r="F451" s="15"/>
    </row>
    <row r="452" spans="2:6" x14ac:dyDescent="0.2">
      <c r="B452" s="15"/>
      <c r="F452" s="15"/>
    </row>
    <row r="453" spans="2:6" x14ac:dyDescent="0.2">
      <c r="B453" s="15"/>
      <c r="F453" s="15"/>
    </row>
    <row r="454" spans="2:6" x14ac:dyDescent="0.2">
      <c r="B454" s="15"/>
      <c r="F454" s="15"/>
    </row>
    <row r="455" spans="2:6" x14ac:dyDescent="0.2">
      <c r="B455" s="15"/>
      <c r="F455" s="15"/>
    </row>
    <row r="456" spans="2:6" x14ac:dyDescent="0.2">
      <c r="B456" s="15"/>
      <c r="F456" s="15"/>
    </row>
    <row r="457" spans="2:6" x14ac:dyDescent="0.2">
      <c r="B457" s="15"/>
      <c r="F457" s="15"/>
    </row>
    <row r="458" spans="2:6" x14ac:dyDescent="0.2">
      <c r="B458" s="15"/>
      <c r="F458" s="15"/>
    </row>
    <row r="459" spans="2:6" x14ac:dyDescent="0.2">
      <c r="B459" s="15"/>
      <c r="F459" s="15"/>
    </row>
    <row r="460" spans="2:6" x14ac:dyDescent="0.2">
      <c r="B460" s="15"/>
      <c r="F460" s="15"/>
    </row>
    <row r="461" spans="2:6" x14ac:dyDescent="0.2">
      <c r="B461" s="15"/>
      <c r="F461" s="15"/>
    </row>
    <row r="462" spans="2:6" x14ac:dyDescent="0.2">
      <c r="B462" s="15"/>
      <c r="F462" s="15"/>
    </row>
    <row r="463" spans="2:6" x14ac:dyDescent="0.2">
      <c r="B463" s="15"/>
      <c r="F463" s="15"/>
    </row>
    <row r="464" spans="2:6" x14ac:dyDescent="0.2">
      <c r="B464" s="15"/>
      <c r="F464" s="15"/>
    </row>
    <row r="465" spans="2:6" x14ac:dyDescent="0.2">
      <c r="B465" s="15"/>
      <c r="F465" s="15"/>
    </row>
    <row r="466" spans="2:6" x14ac:dyDescent="0.2">
      <c r="B466" s="15"/>
      <c r="F466" s="15"/>
    </row>
    <row r="467" spans="2:6" x14ac:dyDescent="0.2">
      <c r="B467" s="15"/>
      <c r="F467" s="15"/>
    </row>
    <row r="468" spans="2:6" x14ac:dyDescent="0.2">
      <c r="B468" s="15"/>
      <c r="F468" s="15"/>
    </row>
    <row r="469" spans="2:6" x14ac:dyDescent="0.2">
      <c r="B469" s="15"/>
      <c r="F469" s="15"/>
    </row>
    <row r="470" spans="2:6" x14ac:dyDescent="0.2">
      <c r="B470" s="15"/>
      <c r="F470" s="15"/>
    </row>
    <row r="471" spans="2:6" x14ac:dyDescent="0.2">
      <c r="B471" s="15"/>
      <c r="F471" s="15"/>
    </row>
    <row r="472" spans="2:6" x14ac:dyDescent="0.2">
      <c r="B472" s="15"/>
      <c r="F472" s="15"/>
    </row>
    <row r="473" spans="2:6" x14ac:dyDescent="0.2">
      <c r="B473" s="15"/>
      <c r="F473" s="15"/>
    </row>
    <row r="474" spans="2:6" x14ac:dyDescent="0.2">
      <c r="B474" s="15"/>
      <c r="F474" s="15"/>
    </row>
    <row r="475" spans="2:6" x14ac:dyDescent="0.2">
      <c r="B475" s="15"/>
      <c r="F475" s="15"/>
    </row>
    <row r="476" spans="2:6" x14ac:dyDescent="0.2">
      <c r="B476" s="15"/>
      <c r="F476" s="15"/>
    </row>
    <row r="477" spans="2:6" x14ac:dyDescent="0.2">
      <c r="B477" s="15"/>
      <c r="F477" s="15"/>
    </row>
    <row r="478" spans="2:6" x14ac:dyDescent="0.2">
      <c r="B478" s="15"/>
      <c r="F478" s="15"/>
    </row>
    <row r="479" spans="2:6" x14ac:dyDescent="0.2">
      <c r="B479" s="15"/>
      <c r="F479" s="15"/>
    </row>
    <row r="480" spans="2:6" x14ac:dyDescent="0.2">
      <c r="B480" s="15"/>
      <c r="F480" s="15"/>
    </row>
    <row r="481" spans="2:6" x14ac:dyDescent="0.2">
      <c r="B481" s="15"/>
      <c r="F481" s="15"/>
    </row>
    <row r="482" spans="2:6" x14ac:dyDescent="0.2">
      <c r="B482" s="15"/>
      <c r="F482" s="15"/>
    </row>
    <row r="483" spans="2:6" x14ac:dyDescent="0.2">
      <c r="B483" s="15"/>
      <c r="F483" s="15"/>
    </row>
    <row r="484" spans="2:6" x14ac:dyDescent="0.2">
      <c r="B484" s="15"/>
      <c r="F484" s="15"/>
    </row>
    <row r="485" spans="2:6" x14ac:dyDescent="0.2">
      <c r="B485" s="15"/>
      <c r="F485" s="15"/>
    </row>
    <row r="486" spans="2:6" x14ac:dyDescent="0.2">
      <c r="B486" s="15"/>
      <c r="F486" s="15"/>
    </row>
    <row r="487" spans="2:6" x14ac:dyDescent="0.2">
      <c r="B487" s="15"/>
      <c r="F487" s="15"/>
    </row>
    <row r="488" spans="2:6" x14ac:dyDescent="0.2">
      <c r="B488" s="15"/>
      <c r="F488" s="15"/>
    </row>
    <row r="489" spans="2:6" x14ac:dyDescent="0.2">
      <c r="B489" s="15"/>
      <c r="F489" s="15"/>
    </row>
    <row r="490" spans="2:6" x14ac:dyDescent="0.2">
      <c r="B490" s="15"/>
      <c r="F490" s="15"/>
    </row>
    <row r="491" spans="2:6" x14ac:dyDescent="0.2">
      <c r="B491" s="15"/>
      <c r="F491" s="15"/>
    </row>
    <row r="492" spans="2:6" x14ac:dyDescent="0.2">
      <c r="B492" s="15"/>
      <c r="F492" s="15"/>
    </row>
    <row r="493" spans="2:6" x14ac:dyDescent="0.2">
      <c r="B493" s="15"/>
      <c r="F493" s="15"/>
    </row>
    <row r="494" spans="2:6" x14ac:dyDescent="0.2">
      <c r="B494" s="15"/>
      <c r="F494" s="15"/>
    </row>
    <row r="495" spans="2:6" x14ac:dyDescent="0.2">
      <c r="B495" s="15"/>
      <c r="F495" s="15"/>
    </row>
    <row r="496" spans="2:6" x14ac:dyDescent="0.2">
      <c r="B496" s="15"/>
      <c r="F496" s="15"/>
    </row>
    <row r="497" spans="2:6" x14ac:dyDescent="0.2">
      <c r="B497" s="15"/>
      <c r="F497" s="15"/>
    </row>
    <row r="498" spans="2:6" x14ac:dyDescent="0.2">
      <c r="B498" s="15"/>
      <c r="F498" s="15"/>
    </row>
    <row r="499" spans="2:6" x14ac:dyDescent="0.2">
      <c r="B499" s="15"/>
      <c r="F499" s="15"/>
    </row>
    <row r="500" spans="2:6" x14ac:dyDescent="0.2">
      <c r="B500" s="15"/>
      <c r="F500" s="15"/>
    </row>
    <row r="501" spans="2:6" x14ac:dyDescent="0.2">
      <c r="B501" s="15"/>
      <c r="F501" s="15"/>
    </row>
    <row r="502" spans="2:6" x14ac:dyDescent="0.2">
      <c r="B502" s="15"/>
      <c r="F502" s="15"/>
    </row>
    <row r="503" spans="2:6" x14ac:dyDescent="0.2">
      <c r="B503" s="15"/>
      <c r="F503" s="15"/>
    </row>
    <row r="504" spans="2:6" x14ac:dyDescent="0.2">
      <c r="B504" s="15"/>
      <c r="F504" s="15"/>
    </row>
    <row r="505" spans="2:6" x14ac:dyDescent="0.2">
      <c r="B505" s="15"/>
      <c r="F505" s="15"/>
    </row>
    <row r="506" spans="2:6" x14ac:dyDescent="0.2">
      <c r="B506" s="15"/>
      <c r="F506" s="15"/>
    </row>
    <row r="507" spans="2:6" x14ac:dyDescent="0.2">
      <c r="B507" s="15"/>
      <c r="F507" s="15"/>
    </row>
    <row r="508" spans="2:6" x14ac:dyDescent="0.2">
      <c r="B508" s="15"/>
      <c r="F508" s="15"/>
    </row>
    <row r="509" spans="2:6" x14ac:dyDescent="0.2">
      <c r="B509" s="15"/>
      <c r="F509" s="15"/>
    </row>
    <row r="510" spans="2:6" x14ac:dyDescent="0.2">
      <c r="B510" s="15"/>
      <c r="F510" s="15"/>
    </row>
    <row r="511" spans="2:6" x14ac:dyDescent="0.2">
      <c r="B511" s="15"/>
      <c r="F511" s="15"/>
    </row>
    <row r="512" spans="2:6" x14ac:dyDescent="0.2">
      <c r="B512" s="15"/>
      <c r="F512" s="15"/>
    </row>
    <row r="513" spans="2:6" x14ac:dyDescent="0.2">
      <c r="B513" s="15"/>
      <c r="F513" s="15"/>
    </row>
    <row r="514" spans="2:6" x14ac:dyDescent="0.2">
      <c r="B514" s="15"/>
      <c r="F514" s="15"/>
    </row>
    <row r="515" spans="2:6" x14ac:dyDescent="0.2">
      <c r="B515" s="15"/>
      <c r="F515" s="15"/>
    </row>
    <row r="516" spans="2:6" x14ac:dyDescent="0.2">
      <c r="B516" s="15"/>
      <c r="F516" s="15"/>
    </row>
    <row r="517" spans="2:6" x14ac:dyDescent="0.2">
      <c r="B517" s="15"/>
      <c r="F517" s="15"/>
    </row>
    <row r="518" spans="2:6" x14ac:dyDescent="0.2">
      <c r="B518" s="15"/>
      <c r="F518" s="15"/>
    </row>
    <row r="519" spans="2:6" x14ac:dyDescent="0.2">
      <c r="B519" s="15"/>
      <c r="F519" s="15"/>
    </row>
    <row r="520" spans="2:6" x14ac:dyDescent="0.2">
      <c r="B520" s="15"/>
      <c r="F520" s="15"/>
    </row>
    <row r="521" spans="2:6" x14ac:dyDescent="0.2">
      <c r="B521" s="15"/>
      <c r="F521" s="15"/>
    </row>
    <row r="522" spans="2:6" x14ac:dyDescent="0.2">
      <c r="B522" s="15"/>
      <c r="F522" s="15"/>
    </row>
    <row r="523" spans="2:6" x14ac:dyDescent="0.2">
      <c r="B523" s="15"/>
      <c r="F523" s="15"/>
    </row>
    <row r="524" spans="2:6" x14ac:dyDescent="0.2">
      <c r="B524" s="15"/>
      <c r="F524" s="15"/>
    </row>
    <row r="525" spans="2:6" x14ac:dyDescent="0.2">
      <c r="B525" s="15"/>
      <c r="F525" s="15"/>
    </row>
    <row r="526" spans="2:6" x14ac:dyDescent="0.2">
      <c r="B526" s="15"/>
      <c r="F526" s="15"/>
    </row>
    <row r="527" spans="2:6" x14ac:dyDescent="0.2">
      <c r="B527" s="15"/>
      <c r="F527" s="15"/>
    </row>
    <row r="528" spans="2:6" x14ac:dyDescent="0.2">
      <c r="B528" s="15"/>
      <c r="F528" s="15"/>
    </row>
    <row r="529" spans="2:6" x14ac:dyDescent="0.2">
      <c r="B529" s="15"/>
      <c r="F529" s="15"/>
    </row>
    <row r="530" spans="2:6" x14ac:dyDescent="0.2">
      <c r="B530" s="15"/>
      <c r="F530" s="15"/>
    </row>
    <row r="531" spans="2:6" x14ac:dyDescent="0.2">
      <c r="B531" s="15"/>
      <c r="F531" s="15"/>
    </row>
    <row r="532" spans="2:6" x14ac:dyDescent="0.2">
      <c r="B532" s="15"/>
      <c r="F532" s="15"/>
    </row>
    <row r="533" spans="2:6" x14ac:dyDescent="0.2">
      <c r="B533" s="15"/>
      <c r="F533" s="15"/>
    </row>
    <row r="534" spans="2:6" x14ac:dyDescent="0.2">
      <c r="B534" s="15"/>
      <c r="F534" s="15"/>
    </row>
    <row r="535" spans="2:6" x14ac:dyDescent="0.2">
      <c r="B535" s="15"/>
      <c r="F535" s="15"/>
    </row>
    <row r="536" spans="2:6" x14ac:dyDescent="0.2">
      <c r="B536" s="15"/>
      <c r="F536" s="15"/>
    </row>
    <row r="537" spans="2:6" x14ac:dyDescent="0.2">
      <c r="B537" s="15"/>
      <c r="F537" s="15"/>
    </row>
    <row r="538" spans="2:6" x14ac:dyDescent="0.2">
      <c r="B538" s="15"/>
      <c r="F538" s="15"/>
    </row>
    <row r="539" spans="2:6" x14ac:dyDescent="0.2">
      <c r="B539" s="15"/>
      <c r="F539" s="15"/>
    </row>
    <row r="540" spans="2:6" x14ac:dyDescent="0.2">
      <c r="B540" s="15"/>
      <c r="F540" s="15"/>
    </row>
    <row r="541" spans="2:6" x14ac:dyDescent="0.2">
      <c r="B541" s="15"/>
      <c r="F541" s="15"/>
    </row>
    <row r="542" spans="2:6" x14ac:dyDescent="0.2">
      <c r="B542" s="15"/>
      <c r="F542" s="15"/>
    </row>
    <row r="543" spans="2:6" x14ac:dyDescent="0.2">
      <c r="B543" s="15"/>
      <c r="F543" s="15"/>
    </row>
    <row r="544" spans="2:6" x14ac:dyDescent="0.2">
      <c r="B544" s="15"/>
      <c r="F544" s="15"/>
    </row>
    <row r="545" spans="2:6" x14ac:dyDescent="0.2">
      <c r="B545" s="15"/>
      <c r="F545" s="15"/>
    </row>
    <row r="546" spans="2:6" x14ac:dyDescent="0.2">
      <c r="B546" s="15"/>
      <c r="F546" s="15"/>
    </row>
    <row r="547" spans="2:6" x14ac:dyDescent="0.2">
      <c r="B547" s="15"/>
      <c r="F547" s="15"/>
    </row>
    <row r="548" spans="2:6" x14ac:dyDescent="0.2">
      <c r="B548" s="15"/>
      <c r="F548" s="15"/>
    </row>
    <row r="549" spans="2:6" x14ac:dyDescent="0.2">
      <c r="B549" s="15"/>
      <c r="F549" s="15"/>
    </row>
    <row r="550" spans="2:6" x14ac:dyDescent="0.2">
      <c r="B550" s="15"/>
      <c r="F550" s="15"/>
    </row>
    <row r="551" spans="2:6" x14ac:dyDescent="0.2">
      <c r="B551" s="15"/>
      <c r="F551" s="15"/>
    </row>
    <row r="552" spans="2:6" x14ac:dyDescent="0.2">
      <c r="B552" s="15"/>
      <c r="F552" s="15"/>
    </row>
    <row r="553" spans="2:6" x14ac:dyDescent="0.2">
      <c r="B553" s="15"/>
      <c r="F553" s="15"/>
    </row>
    <row r="554" spans="2:6" x14ac:dyDescent="0.2">
      <c r="B554" s="15"/>
      <c r="F554" s="15"/>
    </row>
    <row r="555" spans="2:6" x14ac:dyDescent="0.2">
      <c r="B555" s="15"/>
      <c r="F555" s="15"/>
    </row>
    <row r="556" spans="2:6" x14ac:dyDescent="0.2">
      <c r="B556" s="15"/>
      <c r="F556" s="15"/>
    </row>
    <row r="557" spans="2:6" x14ac:dyDescent="0.2">
      <c r="B557" s="15"/>
      <c r="F557" s="15"/>
    </row>
    <row r="558" spans="2:6" x14ac:dyDescent="0.2">
      <c r="B558" s="15"/>
      <c r="F558" s="15"/>
    </row>
    <row r="559" spans="2:6" x14ac:dyDescent="0.2">
      <c r="B559" s="15"/>
      <c r="F559" s="15"/>
    </row>
    <row r="560" spans="2:6" x14ac:dyDescent="0.2">
      <c r="B560" s="15"/>
      <c r="F560" s="15"/>
    </row>
    <row r="561" spans="2:6" x14ac:dyDescent="0.2">
      <c r="B561" s="15"/>
      <c r="F561" s="15"/>
    </row>
    <row r="562" spans="2:6" x14ac:dyDescent="0.2">
      <c r="B562" s="15"/>
      <c r="F562" s="15"/>
    </row>
    <row r="563" spans="2:6" x14ac:dyDescent="0.2">
      <c r="B563" s="15"/>
      <c r="F563" s="15"/>
    </row>
    <row r="564" spans="2:6" x14ac:dyDescent="0.2">
      <c r="B564" s="15"/>
      <c r="F564" s="15"/>
    </row>
    <row r="565" spans="2:6" x14ac:dyDescent="0.2">
      <c r="B565" s="15"/>
      <c r="F565" s="15"/>
    </row>
    <row r="566" spans="2:6" x14ac:dyDescent="0.2">
      <c r="B566" s="15"/>
      <c r="F566" s="15"/>
    </row>
    <row r="567" spans="2:6" x14ac:dyDescent="0.2">
      <c r="B567" s="15"/>
      <c r="F567" s="15"/>
    </row>
    <row r="568" spans="2:6" x14ac:dyDescent="0.2">
      <c r="B568" s="15"/>
      <c r="F568" s="15"/>
    </row>
    <row r="569" spans="2:6" x14ac:dyDescent="0.2">
      <c r="B569" s="15"/>
      <c r="F569" s="15"/>
    </row>
    <row r="570" spans="2:6" x14ac:dyDescent="0.2">
      <c r="B570" s="15"/>
      <c r="F570" s="15"/>
    </row>
    <row r="571" spans="2:6" x14ac:dyDescent="0.2">
      <c r="B571" s="15"/>
      <c r="F571" s="15"/>
    </row>
    <row r="572" spans="2:6" x14ac:dyDescent="0.2">
      <c r="B572" s="15"/>
      <c r="F572" s="15"/>
    </row>
    <row r="573" spans="2:6" x14ac:dyDescent="0.2">
      <c r="B573" s="15"/>
      <c r="F573" s="15"/>
    </row>
    <row r="574" spans="2:6" x14ac:dyDescent="0.2">
      <c r="B574" s="15"/>
      <c r="F574" s="15"/>
    </row>
    <row r="575" spans="2:6" x14ac:dyDescent="0.2">
      <c r="B575" s="15"/>
      <c r="F575" s="15"/>
    </row>
    <row r="576" spans="2:6" x14ac:dyDescent="0.2">
      <c r="B576" s="15"/>
      <c r="F576" s="15"/>
    </row>
    <row r="577" spans="2:6" x14ac:dyDescent="0.2">
      <c r="B577" s="15"/>
      <c r="F577" s="15"/>
    </row>
    <row r="578" spans="2:6" x14ac:dyDescent="0.2">
      <c r="B578" s="15"/>
      <c r="F578" s="15"/>
    </row>
    <row r="579" spans="2:6" x14ac:dyDescent="0.2">
      <c r="B579" s="15"/>
      <c r="F579" s="15"/>
    </row>
    <row r="580" spans="2:6" x14ac:dyDescent="0.2">
      <c r="B580" s="15"/>
      <c r="F580" s="15"/>
    </row>
    <row r="581" spans="2:6" x14ac:dyDescent="0.2">
      <c r="B581" s="15"/>
      <c r="F581" s="15"/>
    </row>
    <row r="582" spans="2:6" x14ac:dyDescent="0.2">
      <c r="B582" s="15"/>
      <c r="F582" s="15"/>
    </row>
    <row r="583" spans="2:6" x14ac:dyDescent="0.2">
      <c r="B583" s="15"/>
      <c r="F583" s="15"/>
    </row>
    <row r="584" spans="2:6" x14ac:dyDescent="0.2">
      <c r="B584" s="15"/>
      <c r="F584" s="15"/>
    </row>
    <row r="585" spans="2:6" x14ac:dyDescent="0.2">
      <c r="B585" s="15"/>
      <c r="F585" s="15"/>
    </row>
    <row r="586" spans="2:6" x14ac:dyDescent="0.2">
      <c r="B586" s="15"/>
      <c r="F586" s="15"/>
    </row>
    <row r="587" spans="2:6" x14ac:dyDescent="0.2">
      <c r="B587" s="15"/>
      <c r="F587" s="15"/>
    </row>
    <row r="588" spans="2:6" x14ac:dyDescent="0.2">
      <c r="B588" s="15"/>
      <c r="F588" s="15"/>
    </row>
    <row r="589" spans="2:6" x14ac:dyDescent="0.2">
      <c r="B589" s="15"/>
      <c r="F589" s="15"/>
    </row>
    <row r="590" spans="2:6" x14ac:dyDescent="0.2">
      <c r="B590" s="15"/>
      <c r="F590" s="15"/>
    </row>
    <row r="591" spans="2:6" x14ac:dyDescent="0.2">
      <c r="B591" s="15"/>
      <c r="F591" s="15"/>
    </row>
    <row r="592" spans="2:6" x14ac:dyDescent="0.2">
      <c r="B592" s="15"/>
      <c r="F592" s="15"/>
    </row>
    <row r="593" spans="2:6" x14ac:dyDescent="0.2">
      <c r="B593" s="15"/>
      <c r="F593" s="15"/>
    </row>
    <row r="594" spans="2:6" x14ac:dyDescent="0.2">
      <c r="B594" s="15"/>
      <c r="F594" s="15"/>
    </row>
    <row r="595" spans="2:6" x14ac:dyDescent="0.2">
      <c r="B595" s="15"/>
      <c r="F595" s="15"/>
    </row>
    <row r="596" spans="2:6" x14ac:dyDescent="0.2">
      <c r="B596" s="15"/>
      <c r="F596" s="15"/>
    </row>
    <row r="597" spans="2:6" x14ac:dyDescent="0.2">
      <c r="B597" s="15"/>
      <c r="F597" s="15"/>
    </row>
    <row r="598" spans="2:6" x14ac:dyDescent="0.2">
      <c r="B598" s="15"/>
      <c r="F598" s="15"/>
    </row>
    <row r="599" spans="2:6" x14ac:dyDescent="0.2">
      <c r="B599" s="15"/>
      <c r="F599" s="15"/>
    </row>
    <row r="600" spans="2:6" x14ac:dyDescent="0.2">
      <c r="B600" s="15"/>
      <c r="F600" s="15"/>
    </row>
    <row r="601" spans="2:6" x14ac:dyDescent="0.2">
      <c r="B601" s="15"/>
      <c r="F601" s="15"/>
    </row>
    <row r="602" spans="2:6" x14ac:dyDescent="0.2">
      <c r="B602" s="15"/>
      <c r="F602" s="15"/>
    </row>
    <row r="603" spans="2:6" x14ac:dyDescent="0.2">
      <c r="B603" s="15"/>
      <c r="F603" s="15"/>
    </row>
    <row r="604" spans="2:6" x14ac:dyDescent="0.2">
      <c r="B604" s="15"/>
      <c r="F604" s="15"/>
    </row>
    <row r="605" spans="2:6" x14ac:dyDescent="0.2">
      <c r="B605" s="15"/>
      <c r="F605" s="15"/>
    </row>
    <row r="606" spans="2:6" x14ac:dyDescent="0.2">
      <c r="B606" s="15"/>
      <c r="F606" s="15"/>
    </row>
    <row r="607" spans="2:6" x14ac:dyDescent="0.2">
      <c r="B607" s="15"/>
      <c r="F607" s="15"/>
    </row>
    <row r="608" spans="2:6" x14ac:dyDescent="0.2">
      <c r="B608" s="15"/>
      <c r="F608" s="15"/>
    </row>
    <row r="609" spans="2:6" x14ac:dyDescent="0.2">
      <c r="B609" s="15"/>
      <c r="F609" s="15"/>
    </row>
    <row r="610" spans="2:6" x14ac:dyDescent="0.2">
      <c r="B610" s="15"/>
      <c r="F610" s="15"/>
    </row>
    <row r="611" spans="2:6" x14ac:dyDescent="0.2">
      <c r="B611" s="15"/>
      <c r="F611" s="15"/>
    </row>
    <row r="612" spans="2:6" x14ac:dyDescent="0.2">
      <c r="B612" s="15"/>
      <c r="F612" s="15"/>
    </row>
    <row r="613" spans="2:6" x14ac:dyDescent="0.2">
      <c r="B613" s="15"/>
      <c r="F613" s="15"/>
    </row>
    <row r="614" spans="2:6" x14ac:dyDescent="0.2">
      <c r="B614" s="15"/>
      <c r="F614" s="15"/>
    </row>
    <row r="615" spans="2:6" x14ac:dyDescent="0.2">
      <c r="B615" s="15"/>
      <c r="F615" s="15"/>
    </row>
    <row r="616" spans="2:6" x14ac:dyDescent="0.2">
      <c r="B616" s="15"/>
      <c r="F616" s="15"/>
    </row>
    <row r="617" spans="2:6" x14ac:dyDescent="0.2">
      <c r="B617" s="15"/>
      <c r="F617" s="15"/>
    </row>
    <row r="618" spans="2:6" x14ac:dyDescent="0.2">
      <c r="B618" s="15"/>
      <c r="F618" s="15"/>
    </row>
    <row r="619" spans="2:6" x14ac:dyDescent="0.2">
      <c r="B619" s="15"/>
      <c r="F619" s="15"/>
    </row>
    <row r="620" spans="2:6" x14ac:dyDescent="0.2">
      <c r="B620" s="15"/>
      <c r="F620" s="15"/>
    </row>
    <row r="621" spans="2:6" x14ac:dyDescent="0.2">
      <c r="B621" s="15"/>
      <c r="F621" s="15"/>
    </row>
    <row r="622" spans="2:6" x14ac:dyDescent="0.2">
      <c r="B622" s="15"/>
      <c r="F622" s="15"/>
    </row>
    <row r="623" spans="2:6" x14ac:dyDescent="0.2">
      <c r="B623" s="15"/>
      <c r="F623" s="15"/>
    </row>
    <row r="624" spans="2:6" x14ac:dyDescent="0.2">
      <c r="B624" s="15"/>
      <c r="F624" s="15"/>
    </row>
    <row r="625" spans="2:6" x14ac:dyDescent="0.2">
      <c r="B625" s="15"/>
      <c r="F625" s="15"/>
    </row>
    <row r="626" spans="2:6" x14ac:dyDescent="0.2">
      <c r="B626" s="15"/>
      <c r="F626" s="15"/>
    </row>
    <row r="627" spans="2:6" x14ac:dyDescent="0.2">
      <c r="B627" s="15"/>
      <c r="F627" s="15"/>
    </row>
    <row r="628" spans="2:6" x14ac:dyDescent="0.2">
      <c r="B628" s="15"/>
      <c r="F628" s="15"/>
    </row>
    <row r="629" spans="2:6" x14ac:dyDescent="0.2">
      <c r="B629" s="15"/>
      <c r="F629" s="15"/>
    </row>
    <row r="630" spans="2:6" x14ac:dyDescent="0.2">
      <c r="B630" s="15"/>
      <c r="F630" s="15"/>
    </row>
    <row r="631" spans="2:6" x14ac:dyDescent="0.2">
      <c r="B631" s="15"/>
      <c r="F631" s="15"/>
    </row>
    <row r="632" spans="2:6" x14ac:dyDescent="0.2">
      <c r="B632" s="15"/>
      <c r="F632" s="15"/>
    </row>
    <row r="633" spans="2:6" x14ac:dyDescent="0.2">
      <c r="B633" s="15"/>
      <c r="F633" s="15"/>
    </row>
    <row r="634" spans="2:6" x14ac:dyDescent="0.2">
      <c r="B634" s="15"/>
      <c r="F634" s="15"/>
    </row>
    <row r="635" spans="2:6" x14ac:dyDescent="0.2">
      <c r="B635" s="15"/>
      <c r="F635" s="15"/>
    </row>
    <row r="636" spans="2:6" x14ac:dyDescent="0.2">
      <c r="B636" s="15"/>
      <c r="F636" s="15"/>
    </row>
    <row r="637" spans="2:6" x14ac:dyDescent="0.2">
      <c r="B637" s="15"/>
      <c r="F637" s="15"/>
    </row>
    <row r="638" spans="2:6" x14ac:dyDescent="0.2">
      <c r="B638" s="15"/>
      <c r="F638" s="15"/>
    </row>
    <row r="639" spans="2:6" x14ac:dyDescent="0.2">
      <c r="B639" s="15"/>
      <c r="F639" s="15"/>
    </row>
    <row r="640" spans="2:6" x14ac:dyDescent="0.2">
      <c r="B640" s="15"/>
      <c r="F640" s="15"/>
    </row>
    <row r="641" spans="2:6" x14ac:dyDescent="0.2">
      <c r="B641" s="15"/>
      <c r="F641" s="15"/>
    </row>
    <row r="642" spans="2:6" x14ac:dyDescent="0.2">
      <c r="B642" s="15"/>
      <c r="F642" s="15"/>
    </row>
    <row r="643" spans="2:6" x14ac:dyDescent="0.2">
      <c r="B643" s="15"/>
      <c r="F643" s="15"/>
    </row>
    <row r="644" spans="2:6" x14ac:dyDescent="0.2">
      <c r="B644" s="15"/>
      <c r="F644" s="15"/>
    </row>
    <row r="645" spans="2:6" x14ac:dyDescent="0.2">
      <c r="B645" s="15"/>
      <c r="F645" s="15"/>
    </row>
    <row r="646" spans="2:6" x14ac:dyDescent="0.2">
      <c r="B646" s="15"/>
      <c r="F646" s="15"/>
    </row>
    <row r="647" spans="2:6" x14ac:dyDescent="0.2">
      <c r="B647" s="15"/>
      <c r="F647" s="15"/>
    </row>
    <row r="648" spans="2:6" x14ac:dyDescent="0.2">
      <c r="B648" s="15"/>
      <c r="F648" s="15"/>
    </row>
    <row r="649" spans="2:6" x14ac:dyDescent="0.2">
      <c r="B649" s="15"/>
      <c r="F649" s="15"/>
    </row>
    <row r="650" spans="2:6" x14ac:dyDescent="0.2">
      <c r="B650" s="15"/>
      <c r="F650" s="15"/>
    </row>
    <row r="651" spans="2:6" x14ac:dyDescent="0.2">
      <c r="B651" s="15"/>
      <c r="F651" s="15"/>
    </row>
    <row r="652" spans="2:6" x14ac:dyDescent="0.2">
      <c r="B652" s="15"/>
      <c r="F652" s="15"/>
    </row>
    <row r="653" spans="2:6" x14ac:dyDescent="0.2">
      <c r="B653" s="15"/>
      <c r="F653" s="15"/>
    </row>
    <row r="654" spans="2:6" x14ac:dyDescent="0.2">
      <c r="B654" s="15"/>
      <c r="F654" s="15"/>
    </row>
    <row r="655" spans="2:6" x14ac:dyDescent="0.2">
      <c r="B655" s="15"/>
      <c r="F655" s="15"/>
    </row>
    <row r="656" spans="2:6" x14ac:dyDescent="0.2">
      <c r="B656" s="15"/>
      <c r="F656" s="15"/>
    </row>
    <row r="657" spans="2:6" x14ac:dyDescent="0.2">
      <c r="B657" s="15"/>
      <c r="F657" s="15"/>
    </row>
    <row r="658" spans="2:6" x14ac:dyDescent="0.2">
      <c r="B658" s="15"/>
      <c r="F658" s="15"/>
    </row>
    <row r="659" spans="2:6" x14ac:dyDescent="0.2">
      <c r="B659" s="15"/>
      <c r="F659" s="15"/>
    </row>
    <row r="660" spans="2:6" x14ac:dyDescent="0.2">
      <c r="B660" s="15"/>
      <c r="F660" s="15"/>
    </row>
    <row r="661" spans="2:6" x14ac:dyDescent="0.2">
      <c r="B661" s="15"/>
      <c r="F661" s="15"/>
    </row>
    <row r="662" spans="2:6" x14ac:dyDescent="0.2">
      <c r="B662" s="15"/>
      <c r="F662" s="15"/>
    </row>
    <row r="663" spans="2:6" x14ac:dyDescent="0.2">
      <c r="B663" s="15"/>
      <c r="F663" s="15"/>
    </row>
    <row r="664" spans="2:6" x14ac:dyDescent="0.2">
      <c r="B664" s="15"/>
      <c r="F664" s="15"/>
    </row>
    <row r="665" spans="2:6" x14ac:dyDescent="0.2">
      <c r="B665" s="15"/>
      <c r="F665" s="15"/>
    </row>
    <row r="666" spans="2:6" x14ac:dyDescent="0.2">
      <c r="B666" s="15"/>
      <c r="F666" s="15"/>
    </row>
    <row r="667" spans="2:6" x14ac:dyDescent="0.2">
      <c r="B667" s="15"/>
      <c r="F667" s="15"/>
    </row>
    <row r="668" spans="2:6" x14ac:dyDescent="0.2">
      <c r="B668" s="15"/>
      <c r="F668" s="15"/>
    </row>
    <row r="669" spans="2:6" x14ac:dyDescent="0.2">
      <c r="B669" s="15"/>
      <c r="F669" s="15"/>
    </row>
    <row r="670" spans="2:6" x14ac:dyDescent="0.2">
      <c r="B670" s="15"/>
      <c r="F670" s="15"/>
    </row>
    <row r="671" spans="2:6" x14ac:dyDescent="0.2">
      <c r="B671" s="15"/>
      <c r="F671" s="15"/>
    </row>
    <row r="672" spans="2:6" x14ac:dyDescent="0.2">
      <c r="B672" s="15"/>
      <c r="F672" s="15"/>
    </row>
    <row r="673" spans="2:6" x14ac:dyDescent="0.2">
      <c r="B673" s="15"/>
      <c r="F673" s="15"/>
    </row>
    <row r="674" spans="2:6" x14ac:dyDescent="0.2">
      <c r="B674" s="15"/>
      <c r="F674" s="15"/>
    </row>
    <row r="675" spans="2:6" x14ac:dyDescent="0.2">
      <c r="B675" s="15"/>
      <c r="F675" s="15"/>
    </row>
    <row r="676" spans="2:6" x14ac:dyDescent="0.2">
      <c r="B676" s="15"/>
      <c r="F676" s="15"/>
    </row>
    <row r="677" spans="2:6" x14ac:dyDescent="0.2">
      <c r="B677" s="15"/>
      <c r="F677" s="15"/>
    </row>
    <row r="678" spans="2:6" x14ac:dyDescent="0.2">
      <c r="B678" s="15"/>
      <c r="F678" s="15"/>
    </row>
    <row r="679" spans="2:6" x14ac:dyDescent="0.2">
      <c r="B679" s="15"/>
      <c r="F679" s="15"/>
    </row>
    <row r="680" spans="2:6" x14ac:dyDescent="0.2">
      <c r="B680" s="15"/>
      <c r="F680" s="15"/>
    </row>
    <row r="681" spans="2:6" x14ac:dyDescent="0.2">
      <c r="B681" s="15"/>
      <c r="F681" s="15"/>
    </row>
    <row r="682" spans="2:6" x14ac:dyDescent="0.2">
      <c r="B682" s="15"/>
      <c r="F682" s="15"/>
    </row>
    <row r="683" spans="2:6" x14ac:dyDescent="0.2">
      <c r="B683" s="15"/>
      <c r="F683" s="15"/>
    </row>
    <row r="684" spans="2:6" x14ac:dyDescent="0.2">
      <c r="B684" s="15"/>
      <c r="F684" s="15"/>
    </row>
    <row r="685" spans="2:6" x14ac:dyDescent="0.2">
      <c r="B685" s="15"/>
      <c r="F685" s="15"/>
    </row>
    <row r="686" spans="2:6" x14ac:dyDescent="0.2">
      <c r="B686" s="15"/>
      <c r="F686" s="15"/>
    </row>
    <row r="687" spans="2:6" x14ac:dyDescent="0.2">
      <c r="B687" s="15"/>
      <c r="F687" s="15"/>
    </row>
    <row r="688" spans="2:6" x14ac:dyDescent="0.2">
      <c r="B688" s="15"/>
      <c r="F688" s="15"/>
    </row>
    <row r="689" spans="2:6" x14ac:dyDescent="0.2">
      <c r="B689" s="15"/>
      <c r="F689" s="15"/>
    </row>
    <row r="690" spans="2:6" x14ac:dyDescent="0.2">
      <c r="B690" s="15"/>
      <c r="F690" s="15"/>
    </row>
    <row r="691" spans="2:6" x14ac:dyDescent="0.2">
      <c r="B691" s="15"/>
      <c r="F691" s="15"/>
    </row>
    <row r="692" spans="2:6" x14ac:dyDescent="0.2">
      <c r="B692" s="15"/>
      <c r="F692" s="15"/>
    </row>
    <row r="693" spans="2:6" x14ac:dyDescent="0.2">
      <c r="B693" s="15"/>
      <c r="F693" s="15"/>
    </row>
    <row r="694" spans="2:6" x14ac:dyDescent="0.2">
      <c r="B694" s="15"/>
      <c r="F694" s="15"/>
    </row>
    <row r="695" spans="2:6" x14ac:dyDescent="0.2">
      <c r="B695" s="15"/>
      <c r="F695" s="15"/>
    </row>
    <row r="696" spans="2:6" x14ac:dyDescent="0.2">
      <c r="B696" s="15"/>
      <c r="F696" s="15"/>
    </row>
    <row r="697" spans="2:6" x14ac:dyDescent="0.2">
      <c r="B697" s="15"/>
      <c r="F697" s="15"/>
    </row>
    <row r="698" spans="2:6" x14ac:dyDescent="0.2">
      <c r="B698" s="15"/>
      <c r="F698" s="15"/>
    </row>
    <row r="699" spans="2:6" x14ac:dyDescent="0.2">
      <c r="B699" s="15"/>
      <c r="F699" s="15"/>
    </row>
    <row r="700" spans="2:6" x14ac:dyDescent="0.2">
      <c r="B700" s="15"/>
      <c r="F700" s="15"/>
    </row>
    <row r="701" spans="2:6" x14ac:dyDescent="0.2">
      <c r="B701" s="15"/>
      <c r="F701" s="15"/>
    </row>
    <row r="702" spans="2:6" x14ac:dyDescent="0.2">
      <c r="B702" s="15"/>
      <c r="F702" s="15"/>
    </row>
    <row r="703" spans="2:6" x14ac:dyDescent="0.2">
      <c r="B703" s="15"/>
      <c r="F703" s="15"/>
    </row>
    <row r="704" spans="2:6" x14ac:dyDescent="0.2">
      <c r="B704" s="15"/>
      <c r="F704" s="15"/>
    </row>
    <row r="705" spans="2:6" x14ac:dyDescent="0.2">
      <c r="B705" s="15"/>
      <c r="F705" s="15"/>
    </row>
    <row r="706" spans="2:6" x14ac:dyDescent="0.2">
      <c r="B706" s="15"/>
      <c r="F706" s="15"/>
    </row>
    <row r="707" spans="2:6" x14ac:dyDescent="0.2">
      <c r="B707" s="15"/>
      <c r="F707" s="15"/>
    </row>
    <row r="708" spans="2:6" x14ac:dyDescent="0.2">
      <c r="B708" s="15"/>
      <c r="F708" s="15"/>
    </row>
    <row r="709" spans="2:6" x14ac:dyDescent="0.2">
      <c r="B709" s="15"/>
      <c r="F709" s="15"/>
    </row>
    <row r="710" spans="2:6" x14ac:dyDescent="0.2">
      <c r="B710" s="15"/>
      <c r="F710" s="15"/>
    </row>
    <row r="711" spans="2:6" x14ac:dyDescent="0.2">
      <c r="B711" s="15"/>
      <c r="F711" s="15"/>
    </row>
    <row r="712" spans="2:6" x14ac:dyDescent="0.2">
      <c r="B712" s="15"/>
      <c r="F712" s="15"/>
    </row>
    <row r="713" spans="2:6" x14ac:dyDescent="0.2">
      <c r="B713" s="15"/>
      <c r="F713" s="15"/>
    </row>
    <row r="714" spans="2:6" x14ac:dyDescent="0.2">
      <c r="B714" s="15"/>
      <c r="F714" s="15"/>
    </row>
    <row r="715" spans="2:6" x14ac:dyDescent="0.2">
      <c r="B715" s="15"/>
      <c r="F715" s="15"/>
    </row>
    <row r="716" spans="2:6" x14ac:dyDescent="0.2">
      <c r="B716" s="15"/>
      <c r="F716" s="15"/>
    </row>
    <row r="717" spans="2:6" x14ac:dyDescent="0.2">
      <c r="B717" s="15"/>
      <c r="F717" s="15"/>
    </row>
    <row r="718" spans="2:6" x14ac:dyDescent="0.2">
      <c r="B718" s="15"/>
      <c r="F718" s="15"/>
    </row>
    <row r="719" spans="2:6" x14ac:dyDescent="0.2">
      <c r="B719" s="15"/>
      <c r="F719" s="15"/>
    </row>
    <row r="720" spans="2:6" x14ac:dyDescent="0.2">
      <c r="B720" s="15"/>
      <c r="F720" s="15"/>
    </row>
    <row r="721" spans="2:6" x14ac:dyDescent="0.2">
      <c r="B721" s="15"/>
      <c r="F721" s="15"/>
    </row>
    <row r="722" spans="2:6" x14ac:dyDescent="0.2">
      <c r="B722" s="15"/>
      <c r="F722" s="15"/>
    </row>
    <row r="723" spans="2:6" x14ac:dyDescent="0.2">
      <c r="B723" s="15"/>
      <c r="F723" s="15"/>
    </row>
    <row r="724" spans="2:6" x14ac:dyDescent="0.2">
      <c r="B724" s="15"/>
      <c r="F724" s="15"/>
    </row>
    <row r="725" spans="2:6" x14ac:dyDescent="0.2">
      <c r="B725" s="15"/>
      <c r="F725" s="15"/>
    </row>
    <row r="726" spans="2:6" x14ac:dyDescent="0.2">
      <c r="B726" s="15"/>
      <c r="F726" s="15"/>
    </row>
    <row r="727" spans="2:6" x14ac:dyDescent="0.2">
      <c r="B727" s="15"/>
      <c r="F727" s="15"/>
    </row>
    <row r="728" spans="2:6" x14ac:dyDescent="0.2">
      <c r="B728" s="15"/>
      <c r="F728" s="15"/>
    </row>
    <row r="729" spans="2:6" x14ac:dyDescent="0.2">
      <c r="B729" s="15"/>
      <c r="F729" s="15"/>
    </row>
    <row r="730" spans="2:6" x14ac:dyDescent="0.2">
      <c r="B730" s="15"/>
      <c r="F730" s="15"/>
    </row>
    <row r="731" spans="2:6" x14ac:dyDescent="0.2">
      <c r="B731" s="15"/>
      <c r="F731" s="15"/>
    </row>
    <row r="732" spans="2:6" x14ac:dyDescent="0.2">
      <c r="B732" s="15"/>
      <c r="F732" s="15"/>
    </row>
    <row r="733" spans="2:6" x14ac:dyDescent="0.2">
      <c r="B733" s="15"/>
      <c r="F733" s="15"/>
    </row>
    <row r="734" spans="2:6" x14ac:dyDescent="0.2">
      <c r="B734" s="15"/>
      <c r="F734" s="15"/>
    </row>
    <row r="735" spans="2:6" x14ac:dyDescent="0.2">
      <c r="B735" s="15"/>
      <c r="F735" s="15"/>
    </row>
    <row r="736" spans="2:6" x14ac:dyDescent="0.2">
      <c r="B736" s="15"/>
      <c r="F736" s="15"/>
    </row>
    <row r="737" spans="2:6" x14ac:dyDescent="0.2">
      <c r="B737" s="15"/>
      <c r="F737" s="15"/>
    </row>
    <row r="738" spans="2:6" x14ac:dyDescent="0.2">
      <c r="B738" s="15"/>
      <c r="F738" s="15"/>
    </row>
    <row r="739" spans="2:6" x14ac:dyDescent="0.2">
      <c r="B739" s="15"/>
      <c r="F739" s="15"/>
    </row>
    <row r="740" spans="2:6" x14ac:dyDescent="0.2">
      <c r="B740" s="15"/>
      <c r="F740" s="15"/>
    </row>
    <row r="741" spans="2:6" x14ac:dyDescent="0.2">
      <c r="B741" s="15"/>
      <c r="F741" s="15"/>
    </row>
    <row r="742" spans="2:6" x14ac:dyDescent="0.2">
      <c r="B742" s="15"/>
      <c r="F742" s="15"/>
    </row>
    <row r="743" spans="2:6" x14ac:dyDescent="0.2">
      <c r="B743" s="15"/>
      <c r="F743" s="15"/>
    </row>
    <row r="744" spans="2:6" x14ac:dyDescent="0.2">
      <c r="B744" s="15"/>
      <c r="F744" s="15"/>
    </row>
    <row r="745" spans="2:6" x14ac:dyDescent="0.2">
      <c r="B745" s="15"/>
      <c r="F745" s="15"/>
    </row>
    <row r="746" spans="2:6" x14ac:dyDescent="0.2">
      <c r="B746" s="15"/>
      <c r="F746" s="15"/>
    </row>
    <row r="747" spans="2:6" x14ac:dyDescent="0.2">
      <c r="B747" s="15"/>
      <c r="F747" s="15"/>
    </row>
    <row r="748" spans="2:6" x14ac:dyDescent="0.2">
      <c r="B748" s="15"/>
      <c r="F748" s="15"/>
    </row>
    <row r="749" spans="2:6" x14ac:dyDescent="0.2">
      <c r="B749" s="15"/>
      <c r="F749" s="15"/>
    </row>
    <row r="750" spans="2:6" x14ac:dyDescent="0.2">
      <c r="B750" s="15"/>
      <c r="F750" s="15"/>
    </row>
    <row r="751" spans="2:6" x14ac:dyDescent="0.2">
      <c r="B751" s="15"/>
      <c r="F751" s="15"/>
    </row>
    <row r="752" spans="2:6" x14ac:dyDescent="0.2">
      <c r="B752" s="15"/>
      <c r="F752" s="15"/>
    </row>
    <row r="753" spans="2:6" x14ac:dyDescent="0.2">
      <c r="B753" s="15"/>
      <c r="F753" s="15"/>
    </row>
    <row r="754" spans="2:6" x14ac:dyDescent="0.2">
      <c r="B754" s="15"/>
      <c r="F754" s="15"/>
    </row>
    <row r="755" spans="2:6" x14ac:dyDescent="0.2">
      <c r="B755" s="15"/>
      <c r="F755" s="15"/>
    </row>
    <row r="756" spans="2:6" x14ac:dyDescent="0.2">
      <c r="B756" s="15"/>
      <c r="F756" s="15"/>
    </row>
    <row r="757" spans="2:6" x14ac:dyDescent="0.2">
      <c r="B757" s="15"/>
      <c r="F757" s="15"/>
    </row>
    <row r="758" spans="2:6" x14ac:dyDescent="0.2">
      <c r="B758" s="15"/>
      <c r="F758" s="15"/>
    </row>
    <row r="759" spans="2:6" x14ac:dyDescent="0.2">
      <c r="B759" s="15"/>
      <c r="F759" s="15"/>
    </row>
    <row r="760" spans="2:6" x14ac:dyDescent="0.2">
      <c r="B760" s="15"/>
      <c r="F760" s="15"/>
    </row>
    <row r="761" spans="2:6" x14ac:dyDescent="0.2">
      <c r="B761" s="15"/>
      <c r="F761" s="15"/>
    </row>
    <row r="762" spans="2:6" x14ac:dyDescent="0.2">
      <c r="B762" s="15"/>
      <c r="F762" s="15"/>
    </row>
    <row r="763" spans="2:6" x14ac:dyDescent="0.2">
      <c r="B763" s="15"/>
      <c r="F763" s="15"/>
    </row>
    <row r="764" spans="2:6" x14ac:dyDescent="0.2">
      <c r="B764" s="15"/>
      <c r="F764" s="15"/>
    </row>
    <row r="765" spans="2:6" x14ac:dyDescent="0.2">
      <c r="B765" s="15"/>
      <c r="F765" s="15"/>
    </row>
    <row r="766" spans="2:6" x14ac:dyDescent="0.2">
      <c r="B766" s="15"/>
      <c r="F766" s="15"/>
    </row>
    <row r="767" spans="2:6" x14ac:dyDescent="0.2">
      <c r="B767" s="15"/>
      <c r="F767" s="15"/>
    </row>
    <row r="768" spans="2:6" x14ac:dyDescent="0.2">
      <c r="B768" s="15"/>
      <c r="F768" s="15"/>
    </row>
    <row r="769" spans="2:6" x14ac:dyDescent="0.2">
      <c r="B769" s="15"/>
      <c r="F769" s="15"/>
    </row>
    <row r="770" spans="2:6" x14ac:dyDescent="0.2">
      <c r="B770" s="15"/>
      <c r="F770" s="15"/>
    </row>
    <row r="771" spans="2:6" x14ac:dyDescent="0.2">
      <c r="B771" s="15"/>
      <c r="F771" s="15"/>
    </row>
    <row r="772" spans="2:6" x14ac:dyDescent="0.2">
      <c r="B772" s="15"/>
      <c r="F772" s="15"/>
    </row>
    <row r="773" spans="2:6" x14ac:dyDescent="0.2">
      <c r="B773" s="15"/>
      <c r="F773" s="15"/>
    </row>
    <row r="774" spans="2:6" x14ac:dyDescent="0.2">
      <c r="B774" s="15"/>
      <c r="F774" s="15"/>
    </row>
    <row r="775" spans="2:6" x14ac:dyDescent="0.2">
      <c r="B775" s="15"/>
      <c r="F775" s="15"/>
    </row>
    <row r="776" spans="2:6" x14ac:dyDescent="0.2">
      <c r="B776" s="15"/>
      <c r="F776" s="15"/>
    </row>
    <row r="777" spans="2:6" x14ac:dyDescent="0.2">
      <c r="B777" s="15"/>
      <c r="F777" s="15"/>
    </row>
    <row r="778" spans="2:6" x14ac:dyDescent="0.2">
      <c r="B778" s="15"/>
      <c r="F778" s="15"/>
    </row>
    <row r="779" spans="2:6" x14ac:dyDescent="0.2">
      <c r="B779" s="15"/>
      <c r="F779" s="15"/>
    </row>
    <row r="780" spans="2:6" x14ac:dyDescent="0.2">
      <c r="B780" s="15"/>
      <c r="F780" s="15"/>
    </row>
    <row r="781" spans="2:6" x14ac:dyDescent="0.2">
      <c r="B781" s="15"/>
      <c r="F781" s="15"/>
    </row>
  </sheetData>
  <phoneticPr fontId="8" type="noConversion"/>
  <hyperlinks>
    <hyperlink ref="P39" r:id="rId1" display="http://var.astro.cz/oejv/issues/oejv0074.pdf" xr:uid="{00000000-0004-0000-0100-000000000000}"/>
    <hyperlink ref="P40" r:id="rId2" display="http://www.bav-astro.de/sfs/BAVM_link.php?BAVMnr=152" xr:uid="{00000000-0004-0000-0100-000001000000}"/>
    <hyperlink ref="P42" r:id="rId3" display="http://www.bav-astro.de/sfs/BAVM_link.php?BAVMnr=173" xr:uid="{00000000-0004-0000-0100-000002000000}"/>
    <hyperlink ref="P43" r:id="rId4" display="http://www.bav-astro.de/sfs/BAVM_link.php?BAVMnr=173" xr:uid="{00000000-0004-0000-0100-000003000000}"/>
    <hyperlink ref="P44" r:id="rId5" display="http://www.bav-astro.de/sfs/BAVM_link.php?BAVMnr=173" xr:uid="{00000000-0004-0000-0100-000004000000}"/>
    <hyperlink ref="P103" r:id="rId6" display="http://var.astro.cz/oejv/issues/oejv0074.pdf" xr:uid="{00000000-0004-0000-0100-000005000000}"/>
    <hyperlink ref="P104" r:id="rId7" display="http://www.bav-astro.de/sfs/BAVM_link.php?BAVMnr=193" xr:uid="{00000000-0004-0000-0100-000006000000}"/>
    <hyperlink ref="P105" r:id="rId8" display="http://www.bav-astro.de/sfs/BAVM_link.php?BAVMnr=203" xr:uid="{00000000-0004-0000-0100-000007000000}"/>
    <hyperlink ref="P106" r:id="rId9" display="http://www.bav-astro.de/sfs/BAVM_link.php?BAVMnr=203" xr:uid="{00000000-0004-0000-0100-000008000000}"/>
    <hyperlink ref="P45" r:id="rId10" display="http://www.konkoly.hu/cgi-bin/IBVS?5929" xr:uid="{00000000-0004-0000-0100-000009000000}"/>
    <hyperlink ref="P107" r:id="rId11" display="http://www.bav-astro.de/sfs/BAVM_link.php?BAVMnr=212" xr:uid="{00000000-0004-0000-0100-00000A000000}"/>
    <hyperlink ref="P46" r:id="rId12" display="http://www.bav-astro.de/sfs/BAVM_link.php?BAVMnr=215" xr:uid="{00000000-0004-0000-0100-00000B000000}"/>
    <hyperlink ref="P47" r:id="rId13" display="http://www.bav-astro.de/sfs/BAVM_link.php?BAVMnr=215" xr:uid="{00000000-0004-0000-0100-00000C000000}"/>
    <hyperlink ref="P108" r:id="rId14" display="http://www.bav-astro.de/sfs/BAVM_link.php?BAVMnr=225" xr:uid="{00000000-0004-0000-0100-00000D000000}"/>
    <hyperlink ref="P48" r:id="rId15" display="http://www.bav-astro.de/sfs/BAVM_link.php?BAVMnr=228" xr:uid="{00000000-0004-0000-0100-00000E000000}"/>
    <hyperlink ref="P109" r:id="rId16" display="http://www.bav-astro.de/sfs/BAVM_link.php?BAVMnr=225" xr:uid="{00000000-0004-0000-0100-00000F000000}"/>
    <hyperlink ref="P110" r:id="rId17" display="http://www.bav-astro.de/sfs/BAVM_link.php?BAVMnr=225" xr:uid="{00000000-0004-0000-0100-000010000000}"/>
    <hyperlink ref="P49" r:id="rId18" display="http://www.bav-astro.de/sfs/BAVM_link.php?BAVMnr=231" xr:uid="{00000000-0004-0000-0100-000011000000}"/>
    <hyperlink ref="P50" r:id="rId19" display="http://www.bav-astro.de/sfs/BAVM_link.php?BAVMnr=231" xr:uid="{00000000-0004-0000-0100-000012000000}"/>
    <hyperlink ref="P51" r:id="rId20" display="http://www.bav-astro.de/sfs/BAVM_link.php?BAVMnr=234" xr:uid="{00000000-0004-0000-0100-000013000000}"/>
    <hyperlink ref="P52" r:id="rId21" display="http://www.bav-astro.de/sfs/BAVM_link.php?BAVMnr=239" xr:uid="{00000000-0004-0000-0100-000014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2023-01-12T06:50:41Z</dcterms:modified>
</cp:coreProperties>
</file>