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91C6D55-5173-4DA7-B8FC-5A7388325D1C}" xr6:coauthVersionLast="47" xr6:coauthVersionMax="47" xr10:uidLastSave="{00000000-0000-0000-0000-000000000000}"/>
  <bookViews>
    <workbookView xWindow="13290" yWindow="1035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9" i="1" l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Q65" i="1"/>
  <c r="Q66" i="1"/>
  <c r="Q64" i="1"/>
  <c r="Q68" i="1"/>
  <c r="Q67" i="1"/>
  <c r="Q55" i="1"/>
  <c r="D9" i="1"/>
  <c r="C9" i="1"/>
  <c r="Q54" i="1"/>
  <c r="Q53" i="1"/>
  <c r="Q52" i="1"/>
  <c r="Q49" i="1"/>
  <c r="Q48" i="1"/>
  <c r="Q30" i="1"/>
  <c r="Q26" i="1"/>
  <c r="Q24" i="1"/>
  <c r="Q62" i="1"/>
  <c r="G37" i="2"/>
  <c r="C37" i="2"/>
  <c r="C7" i="1"/>
  <c r="E65" i="1"/>
  <c r="F65" i="1"/>
  <c r="C8" i="1"/>
  <c r="E22" i="1"/>
  <c r="F22" i="1"/>
  <c r="G22" i="1"/>
  <c r="I22" i="1"/>
  <c r="G47" i="2"/>
  <c r="C47" i="2"/>
  <c r="G36" i="2"/>
  <c r="C36" i="2"/>
  <c r="G35" i="2"/>
  <c r="C35" i="2"/>
  <c r="G34" i="2"/>
  <c r="C34" i="2"/>
  <c r="G33" i="2"/>
  <c r="C33" i="2"/>
  <c r="G32" i="2"/>
  <c r="C32" i="2"/>
  <c r="G31" i="2"/>
  <c r="C31" i="2"/>
  <c r="G46" i="2"/>
  <c r="C46" i="2"/>
  <c r="G45" i="2"/>
  <c r="C45" i="2"/>
  <c r="G44" i="2"/>
  <c r="C44" i="2"/>
  <c r="G43" i="2"/>
  <c r="C43" i="2"/>
  <c r="G30" i="2"/>
  <c r="C30" i="2"/>
  <c r="G29" i="2"/>
  <c r="C29" i="2"/>
  <c r="G42" i="2"/>
  <c r="C42" i="2"/>
  <c r="G41" i="2"/>
  <c r="C41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40" i="2"/>
  <c r="C40" i="2"/>
  <c r="G14" i="2"/>
  <c r="C14" i="2"/>
  <c r="G39" i="2"/>
  <c r="C39" i="2"/>
  <c r="G38" i="2"/>
  <c r="C38" i="2"/>
  <c r="G13" i="2"/>
  <c r="C13" i="2"/>
  <c r="G12" i="2"/>
  <c r="C12" i="2"/>
  <c r="E12" i="2"/>
  <c r="G11" i="2"/>
  <c r="C11" i="2"/>
  <c r="H37" i="2"/>
  <c r="B37" i="2"/>
  <c r="D37" i="2"/>
  <c r="A37" i="2"/>
  <c r="H47" i="2"/>
  <c r="B47" i="2"/>
  <c r="D47" i="2"/>
  <c r="A4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30" i="2"/>
  <c r="B30" i="2"/>
  <c r="D30" i="2"/>
  <c r="A30" i="2"/>
  <c r="H29" i="2"/>
  <c r="B29" i="2"/>
  <c r="D29" i="2"/>
  <c r="A29" i="2"/>
  <c r="H42" i="2"/>
  <c r="B42" i="2"/>
  <c r="D42" i="2"/>
  <c r="A42" i="2"/>
  <c r="H41" i="2"/>
  <c r="B41" i="2"/>
  <c r="D41" i="2"/>
  <c r="A4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40" i="2"/>
  <c r="B40" i="2"/>
  <c r="D40" i="2"/>
  <c r="A40" i="2"/>
  <c r="H14" i="2"/>
  <c r="B14" i="2"/>
  <c r="D14" i="2"/>
  <c r="A14" i="2"/>
  <c r="H39" i="2"/>
  <c r="B39" i="2"/>
  <c r="D39" i="2"/>
  <c r="A39" i="2"/>
  <c r="H38" i="2"/>
  <c r="B38" i="2"/>
  <c r="D38" i="2"/>
  <c r="A38" i="2"/>
  <c r="H13" i="2"/>
  <c r="B13" i="2"/>
  <c r="D13" i="2"/>
  <c r="A13" i="2"/>
  <c r="H12" i="2"/>
  <c r="B12" i="2"/>
  <c r="D12" i="2"/>
  <c r="A12" i="2"/>
  <c r="H11" i="2"/>
  <c r="B11" i="2"/>
  <c r="D11" i="2"/>
  <c r="A11" i="2"/>
  <c r="Q61" i="1"/>
  <c r="Q63" i="1"/>
  <c r="Q60" i="1"/>
  <c r="Q59" i="1"/>
  <c r="Q58" i="1"/>
  <c r="Q57" i="1"/>
  <c r="Q56" i="1"/>
  <c r="E25" i="1"/>
  <c r="F25" i="1"/>
  <c r="G25" i="1"/>
  <c r="I25" i="1"/>
  <c r="F16" i="1"/>
  <c r="C17" i="1"/>
  <c r="Q47" i="1"/>
  <c r="Q46" i="1"/>
  <c r="Q45" i="1"/>
  <c r="Q44" i="1"/>
  <c r="Q43" i="1"/>
  <c r="Q42" i="1"/>
  <c r="Q40" i="1"/>
  <c r="Q39" i="1"/>
  <c r="Q37" i="1"/>
  <c r="Q36" i="1"/>
  <c r="Q34" i="1"/>
  <c r="Q33" i="1"/>
  <c r="Q32" i="1"/>
  <c r="Q31" i="1"/>
  <c r="Q29" i="1"/>
  <c r="Q28" i="1"/>
  <c r="Q27" i="1"/>
  <c r="Q25" i="1"/>
  <c r="Q23" i="1"/>
  <c r="Q22" i="1"/>
  <c r="Q21" i="1"/>
  <c r="Q41" i="1"/>
  <c r="Q50" i="1"/>
  <c r="Q51" i="1"/>
  <c r="Q38" i="1"/>
  <c r="Q35" i="1"/>
  <c r="E16" i="2"/>
  <c r="E26" i="2"/>
  <c r="E33" i="2"/>
  <c r="E32" i="1"/>
  <c r="F32" i="1"/>
  <c r="G32" i="1"/>
  <c r="I32" i="1"/>
  <c r="E34" i="1"/>
  <c r="F34" i="1"/>
  <c r="G34" i="1"/>
  <c r="I34" i="1"/>
  <c r="E37" i="1"/>
  <c r="F37" i="1"/>
  <c r="G37" i="1"/>
  <c r="I37" i="1"/>
  <c r="E38" i="1"/>
  <c r="F38" i="1"/>
  <c r="E61" i="1"/>
  <c r="F61" i="1"/>
  <c r="E53" i="1"/>
  <c r="F53" i="1"/>
  <c r="E45" i="1"/>
  <c r="F45" i="1"/>
  <c r="E64" i="1"/>
  <c r="F64" i="1"/>
  <c r="E27" i="1"/>
  <c r="F27" i="1"/>
  <c r="G27" i="1"/>
  <c r="I27" i="1"/>
  <c r="E63" i="1"/>
  <c r="F63" i="1"/>
  <c r="G63" i="1"/>
  <c r="J63" i="1"/>
  <c r="E55" i="1"/>
  <c r="F55" i="1"/>
  <c r="G55" i="1"/>
  <c r="K55" i="1"/>
  <c r="E47" i="1"/>
  <c r="F47" i="1"/>
  <c r="G47" i="1"/>
  <c r="I47" i="1"/>
  <c r="E39" i="1"/>
  <c r="F39" i="1"/>
  <c r="G39" i="1"/>
  <c r="E24" i="1"/>
  <c r="F24" i="1"/>
  <c r="E58" i="1"/>
  <c r="F58" i="1"/>
  <c r="E50" i="1"/>
  <c r="F50" i="1"/>
  <c r="E42" i="1"/>
  <c r="F42" i="1"/>
  <c r="E21" i="1"/>
  <c r="F21" i="1"/>
  <c r="G21" i="1"/>
  <c r="I21" i="1"/>
  <c r="E23" i="1"/>
  <c r="F23" i="1"/>
  <c r="G23" i="1"/>
  <c r="I23" i="1"/>
  <c r="E30" i="1"/>
  <c r="F30" i="1"/>
  <c r="G30" i="1"/>
  <c r="I30" i="1"/>
  <c r="E60" i="1"/>
  <c r="F60" i="1"/>
  <c r="G60" i="1"/>
  <c r="K60" i="1"/>
  <c r="G54" i="1"/>
  <c r="K54" i="1"/>
  <c r="E52" i="1"/>
  <c r="F52" i="1"/>
  <c r="G52" i="1"/>
  <c r="I52" i="1"/>
  <c r="E44" i="1"/>
  <c r="F44" i="1"/>
  <c r="G44" i="1"/>
  <c r="I44" i="1"/>
  <c r="G68" i="1"/>
  <c r="K68" i="1"/>
  <c r="E66" i="1"/>
  <c r="F66" i="1"/>
  <c r="G66" i="1"/>
  <c r="K66" i="1"/>
  <c r="E31" i="1"/>
  <c r="F31" i="1"/>
  <c r="G31" i="1"/>
  <c r="I31" i="1"/>
  <c r="E33" i="1"/>
  <c r="F33" i="1"/>
  <c r="G33" i="1"/>
  <c r="I33" i="1"/>
  <c r="E36" i="1"/>
  <c r="F36" i="1"/>
  <c r="G36" i="1"/>
  <c r="J36" i="1"/>
  <c r="E57" i="1"/>
  <c r="F57" i="1"/>
  <c r="G57" i="1"/>
  <c r="K57" i="1"/>
  <c r="E49" i="1"/>
  <c r="F49" i="1"/>
  <c r="G49" i="1"/>
  <c r="I49" i="1"/>
  <c r="E41" i="1"/>
  <c r="F41" i="1"/>
  <c r="G41" i="1"/>
  <c r="J41" i="1"/>
  <c r="E28" i="1"/>
  <c r="E35" i="1"/>
  <c r="F35" i="1"/>
  <c r="G35" i="1"/>
  <c r="H35" i="1"/>
  <c r="E62" i="1"/>
  <c r="F62" i="1"/>
  <c r="G62" i="1"/>
  <c r="J62" i="1"/>
  <c r="E54" i="1"/>
  <c r="F54" i="1"/>
  <c r="E46" i="1"/>
  <c r="F46" i="1"/>
  <c r="G46" i="1"/>
  <c r="I46" i="1"/>
  <c r="E68" i="1"/>
  <c r="F68" i="1"/>
  <c r="G65" i="1"/>
  <c r="K65" i="1"/>
  <c r="G38" i="1"/>
  <c r="I38" i="1"/>
  <c r="E26" i="1"/>
  <c r="F26" i="1"/>
  <c r="G26" i="1"/>
  <c r="I26" i="1"/>
  <c r="G61" i="1"/>
  <c r="J61" i="1"/>
  <c r="E59" i="1"/>
  <c r="F59" i="1"/>
  <c r="G59" i="1"/>
  <c r="J59" i="1"/>
  <c r="G53" i="1"/>
  <c r="K53" i="1"/>
  <c r="E51" i="1"/>
  <c r="G45" i="1"/>
  <c r="I45" i="1"/>
  <c r="E43" i="1"/>
  <c r="G64" i="1"/>
  <c r="K64" i="1"/>
  <c r="E29" i="1"/>
  <c r="F29" i="1"/>
  <c r="G29" i="1"/>
  <c r="I29" i="1"/>
  <c r="G24" i="1"/>
  <c r="I24" i="1"/>
  <c r="E67" i="1"/>
  <c r="F67" i="1"/>
  <c r="G67" i="1"/>
  <c r="K67" i="1"/>
  <c r="G58" i="1"/>
  <c r="J58" i="1"/>
  <c r="E56" i="1"/>
  <c r="F56" i="1"/>
  <c r="G56" i="1"/>
  <c r="K56" i="1"/>
  <c r="G50" i="1"/>
  <c r="J50" i="1"/>
  <c r="E48" i="1"/>
  <c r="F48" i="1"/>
  <c r="G48" i="1"/>
  <c r="I48" i="1"/>
  <c r="G42" i="1"/>
  <c r="J42" i="1"/>
  <c r="E40" i="1"/>
  <c r="F40" i="1"/>
  <c r="G40" i="1"/>
  <c r="J40" i="1"/>
  <c r="I39" i="1"/>
  <c r="E43" i="2"/>
  <c r="E39" i="2"/>
  <c r="E38" i="2"/>
  <c r="E45" i="2"/>
  <c r="E14" i="2"/>
  <c r="F28" i="1"/>
  <c r="G28" i="1"/>
  <c r="I28" i="1"/>
  <c r="E28" i="2"/>
  <c r="E15" i="2"/>
  <c r="E42" i="2"/>
  <c r="E41" i="2"/>
  <c r="E11" i="2"/>
  <c r="E17" i="2"/>
  <c r="E19" i="2"/>
  <c r="E23" i="2"/>
  <c r="E27" i="2"/>
  <c r="E31" i="2"/>
  <c r="E47" i="2"/>
  <c r="E34" i="2"/>
  <c r="E37" i="2"/>
  <c r="E29" i="2"/>
  <c r="E46" i="2"/>
  <c r="E44" i="2"/>
  <c r="F43" i="1"/>
  <c r="G43" i="1"/>
  <c r="E24" i="2"/>
  <c r="E32" i="2"/>
  <c r="E25" i="2"/>
  <c r="E13" i="2"/>
  <c r="E22" i="2"/>
  <c r="E21" i="2"/>
  <c r="E20" i="2"/>
  <c r="E36" i="2"/>
  <c r="E18" i="2"/>
  <c r="F51" i="1"/>
  <c r="G51" i="1"/>
  <c r="J51" i="1"/>
  <c r="E30" i="2"/>
  <c r="E35" i="2"/>
  <c r="E40" i="2"/>
  <c r="I43" i="1"/>
  <c r="C11" i="1"/>
  <c r="C12" i="1"/>
  <c r="O71" i="1" l="1"/>
  <c r="O70" i="1"/>
  <c r="O69" i="1"/>
  <c r="C16" i="1"/>
  <c r="D18" i="1" s="1"/>
  <c r="C15" i="1"/>
  <c r="O21" i="1"/>
  <c r="O43" i="1"/>
  <c r="O64" i="1"/>
  <c r="O37" i="1"/>
  <c r="O24" i="1"/>
  <c r="O46" i="1"/>
  <c r="O39" i="1"/>
  <c r="O23" i="1"/>
  <c r="O27" i="1"/>
  <c r="O58" i="1"/>
  <c r="O28" i="1"/>
  <c r="O41" i="1"/>
  <c r="O62" i="1"/>
  <c r="O26" i="1"/>
  <c r="O34" i="1"/>
  <c r="O25" i="1"/>
  <c r="O59" i="1"/>
  <c r="O63" i="1"/>
  <c r="O68" i="1"/>
  <c r="O33" i="1"/>
  <c r="O36" i="1"/>
  <c r="O51" i="1"/>
  <c r="O55" i="1"/>
  <c r="O38" i="1"/>
  <c r="O52" i="1"/>
  <c r="O48" i="1"/>
  <c r="O50" i="1"/>
  <c r="O45" i="1"/>
  <c r="O54" i="1"/>
  <c r="O56" i="1"/>
  <c r="O44" i="1"/>
  <c r="O40" i="1"/>
  <c r="O66" i="1"/>
  <c r="O35" i="1"/>
  <c r="O22" i="1"/>
  <c r="O49" i="1"/>
  <c r="O42" i="1"/>
  <c r="O65" i="1"/>
  <c r="O29" i="1"/>
  <c r="O32" i="1"/>
  <c r="O30" i="1"/>
  <c r="O57" i="1"/>
  <c r="O67" i="1"/>
  <c r="O61" i="1"/>
  <c r="O31" i="1"/>
  <c r="O53" i="1"/>
  <c r="O60" i="1"/>
  <c r="O47" i="1"/>
  <c r="F17" i="1"/>
  <c r="F18" i="1" l="1"/>
  <c r="F19" i="1" s="1"/>
  <c r="C18" i="1"/>
</calcChain>
</file>

<file path=xl/sharedStrings.xml><?xml version="1.0" encoding="utf-8"?>
<sst xmlns="http://schemas.openxmlformats.org/spreadsheetml/2006/main" count="434" uniqueCount="239">
  <si>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</si>
  <si>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</si>
  <si>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</si>
  <si>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</si>
  <si>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</si>
  <si>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</si>
  <si>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</si>
  <si>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</si>
  <si>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</si>
  <si>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</si>
  <si>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</si>
  <si>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</si>
  <si>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</si>
  <si>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</si>
  <si>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</si>
  <si>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</si>
  <si>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</si>
  <si>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</si>
  <si>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</si>
  <si>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</si>
  <si>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</si>
  <si>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</si>
  <si>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</si>
  <si>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</si>
  <si>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</si>
  <si>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</si>
  <si>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</si>
  <si>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</si>
  <si>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</si>
  <si>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S</t>
  </si>
  <si>
    <t>Diethelm R</t>
  </si>
  <si>
    <t>BBSAG Bull.62</t>
  </si>
  <si>
    <t>B</t>
  </si>
  <si>
    <t>IBVS 4383</t>
  </si>
  <si>
    <t>IBVS 2321</t>
  </si>
  <si>
    <t>EB/KE</t>
  </si>
  <si>
    <t># of data points:</t>
  </si>
  <si>
    <t>1987CoSka..16..191K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</si>
  <si>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</si>
  <si>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</si>
  <si>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</si>
  <si>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</si>
  <si>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</si>
  <si>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</si>
  <si>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</si>
  <si>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</si>
  <si>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OEJV 0137</t>
  </si>
  <si>
    <t>I</t>
  </si>
  <si>
    <t>OEJV 0160</t>
  </si>
  <si>
    <t>V0366 Cyg / GSC 03951-01789</t>
  </si>
  <si>
    <t>IBVS 6118</t>
  </si>
  <si>
    <t>IBVS 6095</t>
  </si>
  <si>
    <t>IBVS 6149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</si>
  <si>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</si>
  <si>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</si>
  <si>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</si>
  <si>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</si>
  <si>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</si>
  <si>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</si>
  <si>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</si>
  <si>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</si>
  <si>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</si>
  <si>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</si>
  <si>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</si>
  <si>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</si>
  <si>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</si>
  <si>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</si>
  <si>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2425504.46 </t>
  </si>
  <si>
    <t> 14.09.1928 23:02 </t>
  </si>
  <si>
    <t> 0.03 </t>
  </si>
  <si>
    <t>P </t>
  </si>
  <si>
    <t> H.Schneller </t>
  </si>
  <si>
    <t> AN 235.86 </t>
  </si>
  <si>
    <t>2425900.097 </t>
  </si>
  <si>
    <t> 15.10.1929 14:19 </t>
  </si>
  <si>
    <t> -0.001 </t>
  </si>
  <si>
    <t>V </t>
  </si>
  <si>
    <t> M.Beyer </t>
  </si>
  <si>
    <t> AN 267.397 </t>
  </si>
  <si>
    <t>2427283.254 </t>
  </si>
  <si>
    <t> 29.07.1933 18:05 </t>
  </si>
  <si>
    <t> -0.019 </t>
  </si>
  <si>
    <t>2427642.796 </t>
  </si>
  <si>
    <t> 24.07.1934 07:06 </t>
  </si>
  <si>
    <t> 0.029 </t>
  </si>
  <si>
    <t>2427846.635 </t>
  </si>
  <si>
    <t> 13.02.1935 03:14 </t>
  </si>
  <si>
    <t> 0.009 </t>
  </si>
  <si>
    <t> W.Zonn </t>
  </si>
  <si>
    <t> BZ 21.10 </t>
  </si>
  <si>
    <t>2427962.805 </t>
  </si>
  <si>
    <t> 09.06.1935 07:19 </t>
  </si>
  <si>
    <t> 0.001 </t>
  </si>
  <si>
    <t>2428391.348 </t>
  </si>
  <si>
    <t> 10.08.1936 20:21 </t>
  </si>
  <si>
    <t>2428745.357 </t>
  </si>
  <si>
    <t> 30.07.1937 20:34 </t>
  </si>
  <si>
    <t> -0.004 </t>
  </si>
  <si>
    <t>2429085.114 </t>
  </si>
  <si>
    <t> 05.07.1938 14:44 </t>
  </si>
  <si>
    <t> -0.013 </t>
  </si>
  <si>
    <t>2429789.590 </t>
  </si>
  <si>
    <t> 09.06.1940 02:09 </t>
  </si>
  <si>
    <t> -0.277 </t>
  </si>
  <si>
    <t> S.Gaposchkin </t>
  </si>
  <si>
    <t> HA 113.73 </t>
  </si>
  <si>
    <t>2430548.302 </t>
  </si>
  <si>
    <t> 07.07.1942 19:14 </t>
  </si>
  <si>
    <t> -0.009 </t>
  </si>
  <si>
    <t> A.Soloviev </t>
  </si>
  <si>
    <t> AC 20.1 </t>
  </si>
  <si>
    <t>2434489.5933 </t>
  </si>
  <si>
    <t> 22.04.1953 02:14 </t>
  </si>
  <si>
    <t> 0.0003 </t>
  </si>
  <si>
    <t>E </t>
  </si>
  <si>
    <t>?</t>
  </si>
  <si>
    <t> C.J.van Houten </t>
  </si>
  <si>
    <t> BAN 13.71 </t>
  </si>
  <si>
    <t>2445211.363 </t>
  </si>
  <si>
    <t> 29.08.1982 20:42 </t>
  </si>
  <si>
    <t> -0.029 </t>
  </si>
  <si>
    <t> R.Diethelm </t>
  </si>
  <si>
    <t> BBS 62 </t>
  </si>
  <si>
    <t>2445229.415 </t>
  </si>
  <si>
    <t> 16.09.1982 21:57 </t>
  </si>
  <si>
    <t> -0.061 </t>
  </si>
  <si>
    <t> P.Frank </t>
  </si>
  <si>
    <t>BAVM 36 </t>
  </si>
  <si>
    <t>2445242.5866 </t>
  </si>
  <si>
    <t> 30.09.1982 02:04 </t>
  </si>
  <si>
    <t> -0.0419 </t>
  </si>
  <si>
    <t> D.R.Faulkner </t>
  </si>
  <si>
    <t>IBVS 2321 </t>
  </si>
  <si>
    <t>2445605.3591 </t>
  </si>
  <si>
    <t> 27.09.1983 20:37 </t>
  </si>
  <si>
    <t> -0.0515 </t>
  </si>
  <si>
    <t> F.Agerer </t>
  </si>
  <si>
    <t>BAVM 38 </t>
  </si>
  <si>
    <t>2445651.402 </t>
  </si>
  <si>
    <t> 12.11.1983 21:38 </t>
  </si>
  <si>
    <t> -0.041 </t>
  </si>
  <si>
    <t>2446290.369 </t>
  </si>
  <si>
    <t> 12.08.1985 20:51 </t>
  </si>
  <si>
    <t> -0.053 </t>
  </si>
  <si>
    <t> Kreiner &amp; Tremko </t>
  </si>
  <si>
    <t> COSP 16.203 </t>
  </si>
  <si>
    <t>2446359.421 </t>
  </si>
  <si>
    <t> 20.10.1985 22:06 </t>
  </si>
  <si>
    <t> -0.050 </t>
  </si>
  <si>
    <t>2446576.431 </t>
  </si>
  <si>
    <t> 25.05.1986 22:20 </t>
  </si>
  <si>
    <t> -0.052 </t>
  </si>
  <si>
    <t>2446645.481 </t>
  </si>
  <si>
    <t> 02.08.1986 23:32 </t>
  </si>
  <si>
    <t> -0.051 </t>
  </si>
  <si>
    <t>2448495.560 </t>
  </si>
  <si>
    <t> 27.08.1991 01:26 </t>
  </si>
  <si>
    <t>G</t>
  </si>
  <si>
    <t>BAVM 60 </t>
  </si>
  <si>
    <t>2448495.567 </t>
  </si>
  <si>
    <t> 27.08.1991 01:36 </t>
  </si>
  <si>
    <t> -0.044 </t>
  </si>
  <si>
    <t>B;V</t>
  </si>
  <si>
    <t>2449646.3819 </t>
  </si>
  <si>
    <t> 20.10.1994 21:09 </t>
  </si>
  <si>
    <t> -0.0482 </t>
  </si>
  <si>
    <t>BAVM 91 </t>
  </si>
  <si>
    <t>2449646.3826 </t>
  </si>
  <si>
    <t> 20.10.1994 21:10 </t>
  </si>
  <si>
    <t> -0.0475 </t>
  </si>
  <si>
    <t>2451877.330 </t>
  </si>
  <si>
    <t> 28.11.2000 19:55 </t>
  </si>
  <si>
    <t> -0.045 </t>
  </si>
  <si>
    <t> E.Blättler </t>
  </si>
  <si>
    <t> BBS 124 </t>
  </si>
  <si>
    <t>2453195.2754 </t>
  </si>
  <si>
    <t> 08.07.2004 18:36 </t>
  </si>
  <si>
    <t> -0.0619 </t>
  </si>
  <si>
    <t> Nakajima </t>
  </si>
  <si>
    <t>VSB 43 </t>
  </si>
  <si>
    <t>2455075.5517 </t>
  </si>
  <si>
    <t> 01.09.2009 01:14 </t>
  </si>
  <si>
    <t> -0.0050 </t>
  </si>
  <si>
    <t>C </t>
  </si>
  <si>
    <t>-I</t>
  </si>
  <si>
    <t>BAVM 212 </t>
  </si>
  <si>
    <t>2455124.3251 </t>
  </si>
  <si>
    <t> 19.10.2009 19:48 </t>
  </si>
  <si>
    <t>18827</t>
  </si>
  <si>
    <t> -0.0044 </t>
  </si>
  <si>
    <t>o</t>
  </si>
  <si>
    <t> U.Schmidt </t>
  </si>
  <si>
    <t>2455377.5035 </t>
  </si>
  <si>
    <t> 30.06.2010 00:05 </t>
  </si>
  <si>
    <t>19058</t>
  </si>
  <si>
    <t> -0.0063 </t>
  </si>
  <si>
    <t> M.Vrašták </t>
  </si>
  <si>
    <t>OEJV 0137 </t>
  </si>
  <si>
    <t>2456006.61818 </t>
  </si>
  <si>
    <t> 20.03.2012 02:50 </t>
  </si>
  <si>
    <t>19632</t>
  </si>
  <si>
    <t> -0.00609 </t>
  </si>
  <si>
    <t> M.Moudra </t>
  </si>
  <si>
    <t>OEJV 0160 </t>
  </si>
  <si>
    <t>2456158.434 </t>
  </si>
  <si>
    <t> 18.08.2012 22:24 </t>
  </si>
  <si>
    <t>19770.5</t>
  </si>
  <si>
    <t> 0.011 </t>
  </si>
  <si>
    <t>BAVM 234 </t>
  </si>
  <si>
    <t>2456495.4383 </t>
  </si>
  <si>
    <t> 21.07.2013 22:31 </t>
  </si>
  <si>
    <t>20078</t>
  </si>
  <si>
    <t> -0.0101 </t>
  </si>
  <si>
    <t>2456529.4209 </t>
  </si>
  <si>
    <t> 24.08.2013 22:06 </t>
  </si>
  <si>
    <t>20109</t>
  </si>
  <si>
    <t> -0.0041 </t>
  </si>
  <si>
    <t> A.Liakos et al. </t>
  </si>
  <si>
    <t>IBVS 6095 </t>
  </si>
  <si>
    <t>2456815.4849 </t>
  </si>
  <si>
    <t> 06.06.2014 23:38 </t>
  </si>
  <si>
    <t>20370</t>
  </si>
  <si>
    <t> -0.0009 </t>
  </si>
  <si>
    <t>BAVM 238 </t>
  </si>
  <si>
    <t>2456918.5106 </t>
  </si>
  <si>
    <t> 18.09.2014 00:15 </t>
  </si>
  <si>
    <t>20464</t>
  </si>
  <si>
    <t> M.&amp; K.Rätz </t>
  </si>
  <si>
    <t>BAVM 241 (=IBVS 6157) </t>
  </si>
  <si>
    <t>2456940.4363 </t>
  </si>
  <si>
    <t> 09.10.2014 22:28 </t>
  </si>
  <si>
    <t>20484</t>
  </si>
  <si>
    <t> 0.0044 </t>
  </si>
  <si>
    <t>BAVM 239 </t>
  </si>
  <si>
    <t>II</t>
  </si>
  <si>
    <t>BAD?</t>
  </si>
  <si>
    <t>OEJV 0179</t>
  </si>
  <si>
    <t>JBAV, 55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</si>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</sst>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2" fillId="0" borderId="0"/>
    <xf numFmtId="0" fontId="1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5" fillId="0" borderId="0" xfId="0" applyFont="1" applyAlignment="1"/>
    <xf numFmtId="14" fontId="12" fillId="0" borderId="0" xfId="0" applyNumberFormat="1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V366 Cyg - O-C Diagr.</a:t>
            </a:r>
          </a:p>
        </c:rich>
      </c:tx>
      <c:layout>
        <c:manualLayout>
          <c:xMode val="edge"/>
          <c:yMode val="edge"/>
          <c:x val="0.365659777424483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90461049284578"/>
          <c:y val="0.14769252958613219"/>
          <c:w val="0.810810810810810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F-4ECD-9684-A80191CCD8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2.5023399997735396E-2</c:v>
                </c:pt>
                <c:pt idx="1">
                  <c:v>-5.8290000015404075E-4</c:v>
                </c:pt>
                <c:pt idx="2">
                  <c:v>-1.8677500000194414E-2</c:v>
                </c:pt>
                <c:pt idx="3">
                  <c:v>2.9320099998585647E-2</c:v>
                </c:pt>
                <c:pt idx="4">
                  <c:v>2.9320100002223626E-2</c:v>
                </c:pt>
                <c:pt idx="5">
                  <c:v>8.9162999975087587E-3</c:v>
                </c:pt>
                <c:pt idx="6">
                  <c:v>8.9163000011467375E-3</c:v>
                </c:pt>
                <c:pt idx="7">
                  <c:v>9.7649999952409416E-4</c:v>
                </c:pt>
                <c:pt idx="8">
                  <c:v>8.2119999569840729E-4</c:v>
                </c:pt>
                <c:pt idx="9">
                  <c:v>8.211999993363861E-4</c:v>
                </c:pt>
                <c:pt idx="10">
                  <c:v>-4.0897000035329256E-3</c:v>
                </c:pt>
                <c:pt idx="11">
                  <c:v>-1.276270000016666E-2</c:v>
                </c:pt>
                <c:pt idx="12">
                  <c:v>0.27147954999963986</c:v>
                </c:pt>
                <c:pt idx="13">
                  <c:v>-9.1932000032102223E-3</c:v>
                </c:pt>
                <c:pt idx="16">
                  <c:v>-2.9019749999861233E-2</c:v>
                </c:pt>
                <c:pt idx="17">
                  <c:v>-2.9019749999861233E-2</c:v>
                </c:pt>
                <c:pt idx="18">
                  <c:v>-6.13216999990982E-2</c:v>
                </c:pt>
                <c:pt idx="22">
                  <c:v>-4.1367199999513105E-2</c:v>
                </c:pt>
                <c:pt idx="23">
                  <c:v>-5.3036099998280406E-2</c:v>
                </c:pt>
                <c:pt idx="24">
                  <c:v>-5.0189000001410022E-2</c:v>
                </c:pt>
                <c:pt idx="25">
                  <c:v>-5.1812400000926573E-2</c:v>
                </c:pt>
                <c:pt idx="26">
                  <c:v>-5.0965299997187685E-2</c:v>
                </c:pt>
                <c:pt idx="27">
                  <c:v>-5.0855699999374337E-2</c:v>
                </c:pt>
                <c:pt idx="28">
                  <c:v>-4.3855699994310271E-2</c:v>
                </c:pt>
                <c:pt idx="31">
                  <c:v>-4.5320349992834963E-2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F-4ECD-9684-A80191CCD8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5">
                  <c:v>2.9999999969732016E-4</c:v>
                </c:pt>
                <c:pt idx="19">
                  <c:v>-4.1941299998143222E-2</c:v>
                </c:pt>
                <c:pt idx="20">
                  <c:v>-4.1941299998143222E-2</c:v>
                </c:pt>
                <c:pt idx="21">
                  <c:v>-5.1498599998012651E-2</c:v>
                </c:pt>
                <c:pt idx="29">
                  <c:v>-4.8170699999900535E-2</c:v>
                </c:pt>
                <c:pt idx="30">
                  <c:v>-4.7470700003032107E-2</c:v>
                </c:pt>
                <c:pt idx="37">
                  <c:v>1.1199849999684375E-2</c:v>
                </c:pt>
                <c:pt idx="38">
                  <c:v>-1.0127399997145403E-2</c:v>
                </c:pt>
                <c:pt idx="40">
                  <c:v>-8.7099999655038118E-4</c:v>
                </c:pt>
                <c:pt idx="41">
                  <c:v>-8.9119999756803736E-4</c:v>
                </c:pt>
                <c:pt idx="42">
                  <c:v>4.4428000037441961E-3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7F-4ECD-9684-A80191CCD8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-6.1926099995616823E-2</c:v>
                </c:pt>
                <c:pt idx="33">
                  <c:v>-5.0197499949717894E-3</c:v>
                </c:pt>
                <c:pt idx="34">
                  <c:v>-4.4340999957057647E-3</c:v>
                </c:pt>
                <c:pt idx="35">
                  <c:v>-6.2613999980385415E-3</c:v>
                </c:pt>
                <c:pt idx="36">
                  <c:v>-6.0855999981868081E-3</c:v>
                </c:pt>
                <c:pt idx="39">
                  <c:v>-4.0947000015876256E-3</c:v>
                </c:pt>
                <c:pt idx="43">
                  <c:v>-3.3078999986173585E-3</c:v>
                </c:pt>
                <c:pt idx="44">
                  <c:v>-1.6499994671903551E-5</c:v>
                </c:pt>
                <c:pt idx="45">
                  <c:v>-3.0007999957888387E-3</c:v>
                </c:pt>
                <c:pt idx="46">
                  <c:v>1.5559999883407727E-4</c:v>
                </c:pt>
                <c:pt idx="47">
                  <c:v>7.9600002209190279E-5</c:v>
                </c:pt>
                <c:pt idx="48">
                  <c:v>8.1950999810942449E-3</c:v>
                </c:pt>
                <c:pt idx="49">
                  <c:v>-1.6963001689873636E-3</c:v>
                </c:pt>
                <c:pt idx="50">
                  <c:v>-1.4789999841013923E-4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7F-4ECD-9684-A80191CCD8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7F-4ECD-9684-A80191CCD8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7F-4ECD-9684-A80191CCD8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7F-4ECD-9684-A80191CCD8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-0.14307040803068324</c:v>
                </c:pt>
                <c:pt idx="1">
                  <c:v>-0.14132801660941025</c:v>
                </c:pt>
                <c:pt idx="2">
                  <c:v>-0.13523688648850576</c:v>
                </c:pt>
                <c:pt idx="3">
                  <c:v>-0.13365377184535468</c:v>
                </c:pt>
                <c:pt idx="4">
                  <c:v>-0.13365377184535468</c:v>
                </c:pt>
                <c:pt idx="5">
                  <c:v>-0.13275603000503119</c:v>
                </c:pt>
                <c:pt idx="6">
                  <c:v>-0.13275603000503119</c:v>
                </c:pt>
                <c:pt idx="7">
                  <c:v>-0.13224441368742748</c:v>
                </c:pt>
                <c:pt idx="8">
                  <c:v>-0.13035722519513457</c:v>
                </c:pt>
                <c:pt idx="9">
                  <c:v>-0.13035722519513457</c:v>
                </c:pt>
                <c:pt idx="10">
                  <c:v>-0.12879824339715348</c:v>
                </c:pt>
                <c:pt idx="11">
                  <c:v>-0.12730200699661434</c:v>
                </c:pt>
                <c:pt idx="12">
                  <c:v>-0.12420093639227113</c:v>
                </c:pt>
                <c:pt idx="13">
                  <c:v>-0.12085853733622806</c:v>
                </c:pt>
                <c:pt idx="14">
                  <c:v>-0.10350219508997406</c:v>
                </c:pt>
                <c:pt idx="15">
                  <c:v>-0.10350219508997406</c:v>
                </c:pt>
                <c:pt idx="16">
                  <c:v>-5.6286283514896285E-2</c:v>
                </c:pt>
                <c:pt idx="17">
                  <c:v>-5.6286283514896285E-2</c:v>
                </c:pt>
                <c:pt idx="18">
                  <c:v>-5.6206645125835328E-2</c:v>
                </c:pt>
                <c:pt idx="19">
                  <c:v>-5.6148726297427363E-2</c:v>
                </c:pt>
                <c:pt idx="20">
                  <c:v>-5.6148726297427363E-2</c:v>
                </c:pt>
                <c:pt idx="21">
                  <c:v>-5.4551131947174286E-2</c:v>
                </c:pt>
                <c:pt idx="22">
                  <c:v>-5.4348416047746401E-2</c:v>
                </c:pt>
                <c:pt idx="23">
                  <c:v>-5.1534526300926024E-2</c:v>
                </c:pt>
                <c:pt idx="24">
                  <c:v>-5.1230452451784196E-2</c:v>
                </c:pt>
                <c:pt idx="25">
                  <c:v>-5.0274791783052747E-2</c:v>
                </c:pt>
                <c:pt idx="26">
                  <c:v>-4.9970717933910926E-2</c:v>
                </c:pt>
                <c:pt idx="27">
                  <c:v>-4.1823469404523625E-2</c:v>
                </c:pt>
                <c:pt idx="28">
                  <c:v>-4.1823469404523625E-2</c:v>
                </c:pt>
                <c:pt idx="29">
                  <c:v>-3.6755571918826543E-2</c:v>
                </c:pt>
                <c:pt idx="30">
                  <c:v>-3.6755571918826543E-2</c:v>
                </c:pt>
                <c:pt idx="31">
                  <c:v>-2.6931090650125208E-2</c:v>
                </c:pt>
                <c:pt idx="32">
                  <c:v>-2.1127141386743556E-2</c:v>
                </c:pt>
                <c:pt idx="33">
                  <c:v>-1.2847162208921334E-2</c:v>
                </c:pt>
                <c:pt idx="34">
                  <c:v>-1.2632379886908449E-2</c:v>
                </c:pt>
                <c:pt idx="35">
                  <c:v>-1.1517442440055092E-2</c:v>
                </c:pt>
                <c:pt idx="36">
                  <c:v>-8.7469918145406944E-3</c:v>
                </c:pt>
                <c:pt idx="37">
                  <c:v>-8.0785120033320806E-3</c:v>
                </c:pt>
                <c:pt idx="38">
                  <c:v>-6.5943420253779389E-3</c:v>
                </c:pt>
                <c:pt idx="39">
                  <c:v>-6.4447183853240247E-3</c:v>
                </c:pt>
                <c:pt idx="40">
                  <c:v>-5.1849838674507404E-3</c:v>
                </c:pt>
                <c:pt idx="41">
                  <c:v>-4.7312863782550119E-3</c:v>
                </c:pt>
                <c:pt idx="42">
                  <c:v>-4.634754997575069E-3</c:v>
                </c:pt>
                <c:pt idx="43">
                  <c:v>-3.5294706887896987E-3</c:v>
                </c:pt>
                <c:pt idx="44">
                  <c:v>-3.3267547893618132E-3</c:v>
                </c:pt>
                <c:pt idx="45">
                  <c:v>-3.2253968396478705E-3</c:v>
                </c:pt>
                <c:pt idx="46">
                  <c:v>-1.8160386817206858E-3</c:v>
                </c:pt>
                <c:pt idx="47">
                  <c:v>-1.719507301040743E-3</c:v>
                </c:pt>
                <c:pt idx="48">
                  <c:v>5.1100878820653228E-3</c:v>
                </c:pt>
                <c:pt idx="49">
                  <c:v>5.8726857894368795E-3</c:v>
                </c:pt>
                <c:pt idx="50">
                  <c:v>6.1236673792047364E-3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7F-4ECD-9684-A80191CCD86A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7F-4ECD-9684-A80191CC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58816"/>
        <c:axId val="1"/>
      </c:scatterChart>
      <c:valAx>
        <c:axId val="796758816"/>
        <c:scaling>
          <c:orientation val="minMax"/>
          <c:max val="25000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42289348171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44038155802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5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5198728139906"/>
          <c:y val="0.92000129214617399"/>
          <c:w val="0.7790143084260731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V366 Cyg - O-C Diagr.</a:t>
            </a:r>
          </a:p>
        </c:rich>
      </c:tx>
      <c:layout>
        <c:manualLayout>
          <c:xMode val="edge"/>
          <c:yMode val="edge"/>
          <c:x val="0.365079865016872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723926380368099"/>
          <c:w val="0.8079377603201889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6E-4788-89FA-E52A2BAB38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2.5023399997735396E-2</c:v>
                </c:pt>
                <c:pt idx="1">
                  <c:v>-5.8290000015404075E-4</c:v>
                </c:pt>
                <c:pt idx="2">
                  <c:v>-1.8677500000194414E-2</c:v>
                </c:pt>
                <c:pt idx="3">
                  <c:v>2.9320099998585647E-2</c:v>
                </c:pt>
                <c:pt idx="4">
                  <c:v>2.9320100002223626E-2</c:v>
                </c:pt>
                <c:pt idx="5">
                  <c:v>8.9162999975087587E-3</c:v>
                </c:pt>
                <c:pt idx="6">
                  <c:v>8.9163000011467375E-3</c:v>
                </c:pt>
                <c:pt idx="7">
                  <c:v>9.7649999952409416E-4</c:v>
                </c:pt>
                <c:pt idx="8">
                  <c:v>8.2119999569840729E-4</c:v>
                </c:pt>
                <c:pt idx="9">
                  <c:v>8.211999993363861E-4</c:v>
                </c:pt>
                <c:pt idx="10">
                  <c:v>-4.0897000035329256E-3</c:v>
                </c:pt>
                <c:pt idx="11">
                  <c:v>-1.276270000016666E-2</c:v>
                </c:pt>
                <c:pt idx="12">
                  <c:v>0.27147954999963986</c:v>
                </c:pt>
                <c:pt idx="13">
                  <c:v>-9.1932000032102223E-3</c:v>
                </c:pt>
                <c:pt idx="16">
                  <c:v>-2.9019749999861233E-2</c:v>
                </c:pt>
                <c:pt idx="17">
                  <c:v>-2.9019749999861233E-2</c:v>
                </c:pt>
                <c:pt idx="18">
                  <c:v>-6.13216999990982E-2</c:v>
                </c:pt>
                <c:pt idx="22">
                  <c:v>-4.1367199999513105E-2</c:v>
                </c:pt>
                <c:pt idx="23">
                  <c:v>-5.3036099998280406E-2</c:v>
                </c:pt>
                <c:pt idx="24">
                  <c:v>-5.0189000001410022E-2</c:v>
                </c:pt>
                <c:pt idx="25">
                  <c:v>-5.1812400000926573E-2</c:v>
                </c:pt>
                <c:pt idx="26">
                  <c:v>-5.0965299997187685E-2</c:v>
                </c:pt>
                <c:pt idx="27">
                  <c:v>-5.0855699999374337E-2</c:v>
                </c:pt>
                <c:pt idx="28">
                  <c:v>-4.3855699994310271E-2</c:v>
                </c:pt>
                <c:pt idx="31">
                  <c:v>-4.5320349992834963E-2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6E-4788-89FA-E52A2BAB38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5">
                  <c:v>2.9999999969732016E-4</c:v>
                </c:pt>
                <c:pt idx="19">
                  <c:v>-4.1941299998143222E-2</c:v>
                </c:pt>
                <c:pt idx="20">
                  <c:v>-4.1941299998143222E-2</c:v>
                </c:pt>
                <c:pt idx="21">
                  <c:v>-5.1498599998012651E-2</c:v>
                </c:pt>
                <c:pt idx="29">
                  <c:v>-4.8170699999900535E-2</c:v>
                </c:pt>
                <c:pt idx="30">
                  <c:v>-4.7470700003032107E-2</c:v>
                </c:pt>
                <c:pt idx="37">
                  <c:v>1.1199849999684375E-2</c:v>
                </c:pt>
                <c:pt idx="38">
                  <c:v>-1.0127399997145403E-2</c:v>
                </c:pt>
                <c:pt idx="40">
                  <c:v>-8.7099999655038118E-4</c:v>
                </c:pt>
                <c:pt idx="41">
                  <c:v>-8.9119999756803736E-4</c:v>
                </c:pt>
                <c:pt idx="42">
                  <c:v>4.4428000037441961E-3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6E-4788-89FA-E52A2BAB38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2">
                  <c:v>-6.1926099995616823E-2</c:v>
                </c:pt>
                <c:pt idx="33">
                  <c:v>-5.0197499949717894E-3</c:v>
                </c:pt>
                <c:pt idx="34">
                  <c:v>-4.4340999957057647E-3</c:v>
                </c:pt>
                <c:pt idx="35">
                  <c:v>-6.2613999980385415E-3</c:v>
                </c:pt>
                <c:pt idx="36">
                  <c:v>-6.0855999981868081E-3</c:v>
                </c:pt>
                <c:pt idx="39">
                  <c:v>-4.0947000015876256E-3</c:v>
                </c:pt>
                <c:pt idx="43">
                  <c:v>-3.3078999986173585E-3</c:v>
                </c:pt>
                <c:pt idx="44">
                  <c:v>-1.6499994671903551E-5</c:v>
                </c:pt>
                <c:pt idx="45">
                  <c:v>-3.0007999957888387E-3</c:v>
                </c:pt>
                <c:pt idx="46">
                  <c:v>1.5559999883407727E-4</c:v>
                </c:pt>
                <c:pt idx="47">
                  <c:v>7.9600002209190279E-5</c:v>
                </c:pt>
                <c:pt idx="48">
                  <c:v>8.1950999810942449E-3</c:v>
                </c:pt>
                <c:pt idx="49">
                  <c:v>-1.6963001689873636E-3</c:v>
                </c:pt>
                <c:pt idx="50">
                  <c:v>-1.4789999841013923E-4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6E-4788-89FA-E52A2BAB38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6E-4788-89FA-E52A2BAB38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6E-4788-89FA-E52A2BAB38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3">
                    <c:v>0</c:v>
                  </c:pt>
                  <c:pt idx="5">
                    <c:v>0</c:v>
                  </c:pt>
                  <c:pt idx="9">
                    <c:v>0</c:v>
                  </c:pt>
                  <c:pt idx="14">
                    <c:v>0</c:v>
                  </c:pt>
                  <c:pt idx="23">
                    <c:v>2E-3</c:v>
                  </c:pt>
                  <c:pt idx="24">
                    <c:v>2E-3</c:v>
                  </c:pt>
                  <c:pt idx="25">
                    <c:v>2E-3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1.0999999999999999E-2</c:v>
                  </c:pt>
                  <c:pt idx="38">
                    <c:v>3.0000000000000001E-3</c:v>
                  </c:pt>
                  <c:pt idx="39">
                    <c:v>1E-3</c:v>
                  </c:pt>
                  <c:pt idx="40">
                    <c:v>1.8E-3</c:v>
                  </c:pt>
                  <c:pt idx="41">
                    <c:v>2.0000000000000001E-4</c:v>
                  </c:pt>
                  <c:pt idx="42">
                    <c:v>7.1000000000000004E-3</c:v>
                  </c:pt>
                  <c:pt idx="43">
                    <c:v>4.0000000000000002E-4</c:v>
                  </c:pt>
                  <c:pt idx="44">
                    <c:v>4.1999999999999997E-3</c:v>
                  </c:pt>
                  <c:pt idx="45">
                    <c:v>7.1999999999999998E-3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0.01</c:v>
                  </c:pt>
                  <c:pt idx="49">
                    <c:v>1E-3</c:v>
                  </c:pt>
                  <c:pt idx="5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6E-4788-89FA-E52A2BAB38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-0.14307040803068324</c:v>
                </c:pt>
                <c:pt idx="1">
                  <c:v>-0.14132801660941025</c:v>
                </c:pt>
                <c:pt idx="2">
                  <c:v>-0.13523688648850576</c:v>
                </c:pt>
                <c:pt idx="3">
                  <c:v>-0.13365377184535468</c:v>
                </c:pt>
                <c:pt idx="4">
                  <c:v>-0.13365377184535468</c:v>
                </c:pt>
                <c:pt idx="5">
                  <c:v>-0.13275603000503119</c:v>
                </c:pt>
                <c:pt idx="6">
                  <c:v>-0.13275603000503119</c:v>
                </c:pt>
                <c:pt idx="7">
                  <c:v>-0.13224441368742748</c:v>
                </c:pt>
                <c:pt idx="8">
                  <c:v>-0.13035722519513457</c:v>
                </c:pt>
                <c:pt idx="9">
                  <c:v>-0.13035722519513457</c:v>
                </c:pt>
                <c:pt idx="10">
                  <c:v>-0.12879824339715348</c:v>
                </c:pt>
                <c:pt idx="11">
                  <c:v>-0.12730200699661434</c:v>
                </c:pt>
                <c:pt idx="12">
                  <c:v>-0.12420093639227113</c:v>
                </c:pt>
                <c:pt idx="13">
                  <c:v>-0.12085853733622806</c:v>
                </c:pt>
                <c:pt idx="14">
                  <c:v>-0.10350219508997406</c:v>
                </c:pt>
                <c:pt idx="15">
                  <c:v>-0.10350219508997406</c:v>
                </c:pt>
                <c:pt idx="16">
                  <c:v>-5.6286283514896285E-2</c:v>
                </c:pt>
                <c:pt idx="17">
                  <c:v>-5.6286283514896285E-2</c:v>
                </c:pt>
                <c:pt idx="18">
                  <c:v>-5.6206645125835328E-2</c:v>
                </c:pt>
                <c:pt idx="19">
                  <c:v>-5.6148726297427363E-2</c:v>
                </c:pt>
                <c:pt idx="20">
                  <c:v>-5.6148726297427363E-2</c:v>
                </c:pt>
                <c:pt idx="21">
                  <c:v>-5.4551131947174286E-2</c:v>
                </c:pt>
                <c:pt idx="22">
                  <c:v>-5.4348416047746401E-2</c:v>
                </c:pt>
                <c:pt idx="23">
                  <c:v>-5.1534526300926024E-2</c:v>
                </c:pt>
                <c:pt idx="24">
                  <c:v>-5.1230452451784196E-2</c:v>
                </c:pt>
                <c:pt idx="25">
                  <c:v>-5.0274791783052747E-2</c:v>
                </c:pt>
                <c:pt idx="26">
                  <c:v>-4.9970717933910926E-2</c:v>
                </c:pt>
                <c:pt idx="27">
                  <c:v>-4.1823469404523625E-2</c:v>
                </c:pt>
                <c:pt idx="28">
                  <c:v>-4.1823469404523625E-2</c:v>
                </c:pt>
                <c:pt idx="29">
                  <c:v>-3.6755571918826543E-2</c:v>
                </c:pt>
                <c:pt idx="30">
                  <c:v>-3.6755571918826543E-2</c:v>
                </c:pt>
                <c:pt idx="31">
                  <c:v>-2.6931090650125208E-2</c:v>
                </c:pt>
                <c:pt idx="32">
                  <c:v>-2.1127141386743556E-2</c:v>
                </c:pt>
                <c:pt idx="33">
                  <c:v>-1.2847162208921334E-2</c:v>
                </c:pt>
                <c:pt idx="34">
                  <c:v>-1.2632379886908449E-2</c:v>
                </c:pt>
                <c:pt idx="35">
                  <c:v>-1.1517442440055092E-2</c:v>
                </c:pt>
                <c:pt idx="36">
                  <c:v>-8.7469918145406944E-3</c:v>
                </c:pt>
                <c:pt idx="37">
                  <c:v>-8.0785120033320806E-3</c:v>
                </c:pt>
                <c:pt idx="38">
                  <c:v>-6.5943420253779389E-3</c:v>
                </c:pt>
                <c:pt idx="39">
                  <c:v>-6.4447183853240247E-3</c:v>
                </c:pt>
                <c:pt idx="40">
                  <c:v>-5.1849838674507404E-3</c:v>
                </c:pt>
                <c:pt idx="41">
                  <c:v>-4.7312863782550119E-3</c:v>
                </c:pt>
                <c:pt idx="42">
                  <c:v>-4.634754997575069E-3</c:v>
                </c:pt>
                <c:pt idx="43">
                  <c:v>-3.5294706887896987E-3</c:v>
                </c:pt>
                <c:pt idx="44">
                  <c:v>-3.3267547893618132E-3</c:v>
                </c:pt>
                <c:pt idx="45">
                  <c:v>-3.2253968396478705E-3</c:v>
                </c:pt>
                <c:pt idx="46">
                  <c:v>-1.8160386817206858E-3</c:v>
                </c:pt>
                <c:pt idx="47">
                  <c:v>-1.719507301040743E-3</c:v>
                </c:pt>
                <c:pt idx="48">
                  <c:v>5.1100878820653228E-3</c:v>
                </c:pt>
                <c:pt idx="49">
                  <c:v>5.8726857894368795E-3</c:v>
                </c:pt>
                <c:pt idx="50">
                  <c:v>6.1236673792047364E-3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6E-4788-89FA-E52A2BAB3874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-8198</c:v>
                </c:pt>
                <c:pt idx="1">
                  <c:v>-7837</c:v>
                </c:pt>
                <c:pt idx="2">
                  <c:v>-6575</c:v>
                </c:pt>
                <c:pt idx="3">
                  <c:v>-6247</c:v>
                </c:pt>
                <c:pt idx="4">
                  <c:v>-6247</c:v>
                </c:pt>
                <c:pt idx="5">
                  <c:v>-6061</c:v>
                </c:pt>
                <c:pt idx="6">
                  <c:v>-6061</c:v>
                </c:pt>
                <c:pt idx="7">
                  <c:v>-5955</c:v>
                </c:pt>
                <c:pt idx="8">
                  <c:v>-5564</c:v>
                </c:pt>
                <c:pt idx="9">
                  <c:v>-5564</c:v>
                </c:pt>
                <c:pt idx="10">
                  <c:v>-5241</c:v>
                </c:pt>
                <c:pt idx="11">
                  <c:v>-4931</c:v>
                </c:pt>
                <c:pt idx="12">
                  <c:v>-4288.5</c:v>
                </c:pt>
                <c:pt idx="13">
                  <c:v>-3596</c:v>
                </c:pt>
                <c:pt idx="14">
                  <c:v>0</c:v>
                </c:pt>
                <c:pt idx="15">
                  <c:v>0</c:v>
                </c:pt>
                <c:pt idx="16">
                  <c:v>9782.5</c:v>
                </c:pt>
                <c:pt idx="17">
                  <c:v>9782.5</c:v>
                </c:pt>
                <c:pt idx="18">
                  <c:v>9799</c:v>
                </c:pt>
                <c:pt idx="19">
                  <c:v>9811</c:v>
                </c:pt>
                <c:pt idx="20">
                  <c:v>9811</c:v>
                </c:pt>
                <c:pt idx="21">
                  <c:v>10142</c:v>
                </c:pt>
                <c:pt idx="22">
                  <c:v>10184</c:v>
                </c:pt>
                <c:pt idx="23">
                  <c:v>10767</c:v>
                </c:pt>
                <c:pt idx="24">
                  <c:v>10830</c:v>
                </c:pt>
                <c:pt idx="25">
                  <c:v>11028</c:v>
                </c:pt>
                <c:pt idx="26">
                  <c:v>11091</c:v>
                </c:pt>
                <c:pt idx="27">
                  <c:v>12779</c:v>
                </c:pt>
                <c:pt idx="28">
                  <c:v>12779</c:v>
                </c:pt>
                <c:pt idx="29">
                  <c:v>13829</c:v>
                </c:pt>
                <c:pt idx="30">
                  <c:v>13829</c:v>
                </c:pt>
                <c:pt idx="31">
                  <c:v>15864.5</c:v>
                </c:pt>
                <c:pt idx="32">
                  <c:v>17067</c:v>
                </c:pt>
                <c:pt idx="33">
                  <c:v>18782.5</c:v>
                </c:pt>
                <c:pt idx="34">
                  <c:v>18827</c:v>
                </c:pt>
                <c:pt idx="35">
                  <c:v>19058</c:v>
                </c:pt>
                <c:pt idx="36">
                  <c:v>19632</c:v>
                </c:pt>
                <c:pt idx="37">
                  <c:v>19770.5</c:v>
                </c:pt>
                <c:pt idx="38">
                  <c:v>20078</c:v>
                </c:pt>
                <c:pt idx="39">
                  <c:v>20109</c:v>
                </c:pt>
                <c:pt idx="40">
                  <c:v>20370</c:v>
                </c:pt>
                <c:pt idx="41">
                  <c:v>20464</c:v>
                </c:pt>
                <c:pt idx="42">
                  <c:v>20484</c:v>
                </c:pt>
                <c:pt idx="43">
                  <c:v>20713</c:v>
                </c:pt>
                <c:pt idx="44">
                  <c:v>20755</c:v>
                </c:pt>
                <c:pt idx="45">
                  <c:v>20776</c:v>
                </c:pt>
                <c:pt idx="46">
                  <c:v>21068</c:v>
                </c:pt>
                <c:pt idx="47">
                  <c:v>21088</c:v>
                </c:pt>
                <c:pt idx="48">
                  <c:v>22503</c:v>
                </c:pt>
                <c:pt idx="49">
                  <c:v>22661</c:v>
                </c:pt>
                <c:pt idx="50">
                  <c:v>22713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6E-4788-89FA-E52A2BAB3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64064"/>
        <c:axId val="1"/>
      </c:scatterChart>
      <c:valAx>
        <c:axId val="796764064"/>
        <c:scaling>
          <c:orientation val="minMax"/>
          <c:max val="2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230554514019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64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49239678373534"/>
          <c:y val="0.92024539877300615"/>
          <c:w val="0.7777789442986293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57150</xdr:rowOff>
    </xdr:from>
    <xdr:to>
      <xdr:col>16</xdr:col>
      <xdr:colOff>476250</xdr:colOff>
      <xdr:row>18</xdr:row>
      <xdr:rowOff>76200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2AECCF9-756B-2E2F-82DF-D860A146F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0</xdr:rowOff>
    </xdr:from>
    <xdr:to>
      <xdr:col>26</xdr:col>
      <xdr:colOff>123825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45F229FD-3B41-56F2-FB33-4E80242C3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38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var.astro.cz/oejv/issues/oejv0137.pdf" TargetMode="External"/><Relationship Id="rId1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2321" TargetMode="External"/><Relationship Id="rId16" Type="http://schemas.openxmlformats.org/officeDocument/2006/relationships/hyperlink" Target="http://www.konkoly.hu/cgi-bin/IBVS?6095" TargetMode="External"/><Relationship Id="rId1" Type="http://schemas.openxmlformats.org/officeDocument/2006/relationships/hyperlink" Target="http://www.bav-astro.de/sfs/BAVM_link.php?BAVMnr=36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60" TargetMode="External"/><Relationship Id="rId15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212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vsolj.cetus-net.org/no43.pdf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010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x14ac:dyDescent="0.2">
      <c r="A2" t="s">
        <v>25</v>
      </c>
      <c r="B2" s="8" t="s">
        <v>35</v>
      </c>
    </row>
    <row r="4" spans="1:6" ht="14.25" thickTop="1" thickBot="1" x14ac:dyDescent="0.25">
      <c r="A4" s="5" t="s">
        <v>1</v>
      </c>
      <c r="C4" s="2">
        <v>34489.593000000001</v>
      </c>
      <c r="D4" s="3">
        <v>1.0960182999999999</v>
      </c>
    </row>
    <row r="5" spans="1:6" ht="13.5" thickTop="1" x14ac:dyDescent="0.2">
      <c r="A5" s="14" t="s">
        <v>38</v>
      </c>
      <c r="B5" s="15"/>
      <c r="C5" s="16">
        <v>-9.5</v>
      </c>
      <c r="D5" s="15" t="s">
        <v>39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34489.593000000001</v>
      </c>
    </row>
    <row r="8" spans="1:6" x14ac:dyDescent="0.2">
      <c r="A8" t="s">
        <v>4</v>
      </c>
      <c r="C8">
        <f>+D4</f>
        <v>1.0960182999999999</v>
      </c>
    </row>
    <row r="9" spans="1:6" x14ac:dyDescent="0.2">
      <c r="A9" s="30" t="s">
        <v>45</v>
      </c>
      <c r="B9" s="31">
        <v>39</v>
      </c>
      <c r="C9" s="19" t="str">
        <f>"F"&amp;B9</f>
        <v>F39</v>
      </c>
      <c r="D9" s="20" t="str">
        <f>"G"&amp;B9</f>
        <v>G39</v>
      </c>
    </row>
    <row r="10" spans="1:6" ht="13.5" thickBot="1" x14ac:dyDescent="0.25">
      <c r="A10" s="15"/>
      <c r="B10" s="15"/>
      <c r="C10" s="4" t="s">
        <v>21</v>
      </c>
      <c r="D10" s="4" t="s">
        <v>22</v>
      </c>
      <c r="E10" s="15"/>
    </row>
    <row r="11" spans="1:6" x14ac:dyDescent="0.2">
      <c r="A11" s="15" t="s">
        <v>17</v>
      </c>
      <c r="B11" s="15"/>
      <c r="C11" s="17">
        <f ca="1">INTERCEPT(INDIRECT($D$9):G991,INDIRECT($C$9):F991)</f>
        <v>-0.10350219508997406</v>
      </c>
      <c r="D11" s="18"/>
      <c r="E11" s="15"/>
    </row>
    <row r="12" spans="1:6" x14ac:dyDescent="0.2">
      <c r="A12" s="15" t="s">
        <v>18</v>
      </c>
      <c r="B12" s="15"/>
      <c r="C12" s="17">
        <f ca="1">SLOPE(INDIRECT($D$9):G991,INDIRECT($C$9):F991)</f>
        <v>4.8265690339972173E-6</v>
      </c>
      <c r="D12" s="18"/>
      <c r="E12" s="15"/>
    </row>
    <row r="13" spans="1:6" x14ac:dyDescent="0.2">
      <c r="A13" s="15" t="s">
        <v>20</v>
      </c>
      <c r="B13" s="15"/>
      <c r="C13" s="18" t="s">
        <v>15</v>
      </c>
    </row>
    <row r="14" spans="1:6" x14ac:dyDescent="0.2">
      <c r="A14" s="15"/>
      <c r="B14" s="15"/>
      <c r="C14" s="15"/>
    </row>
    <row r="15" spans="1:6" x14ac:dyDescent="0.2">
      <c r="A15" s="23" t="s">
        <v>19</v>
      </c>
      <c r="B15" s="15"/>
      <c r="C15" s="24">
        <f ca="1">(C7+C11)+(C8+C12)*INT(MAX(F21:F3532))</f>
        <v>59383.462771567378</v>
      </c>
      <c r="E15" s="21" t="s">
        <v>40</v>
      </c>
      <c r="F15" s="16">
        <v>1</v>
      </c>
    </row>
    <row r="16" spans="1:6" x14ac:dyDescent="0.2">
      <c r="A16" s="25" t="s">
        <v>5</v>
      </c>
      <c r="B16" s="15"/>
      <c r="C16" s="26">
        <f ca="1">+C8+C12</f>
        <v>1.0960231265690339</v>
      </c>
      <c r="E16" s="21" t="s">
        <v>41</v>
      </c>
      <c r="F16" s="22">
        <f ca="1">NOW()+15018.5+$C$5/24</f>
        <v>59956.831348148145</v>
      </c>
    </row>
    <row r="17" spans="1:21" ht="13.5" thickBot="1" x14ac:dyDescent="0.25">
      <c r="A17" s="21" t="s">
        <v>36</v>
      </c>
      <c r="B17" s="15"/>
      <c r="C17" s="15">
        <f>COUNT(C21:C2190)</f>
        <v>51</v>
      </c>
      <c r="E17" s="21" t="s">
        <v>42</v>
      </c>
      <c r="F17" s="22">
        <f ca="1">ROUND(2*(F16-$C$7)/$C$8,0)/2+F15</f>
        <v>23237</v>
      </c>
    </row>
    <row r="18" spans="1:21" ht="14.25" thickTop="1" thickBot="1" x14ac:dyDescent="0.25">
      <c r="A18" s="25" t="s">
        <v>6</v>
      </c>
      <c r="B18" s="15"/>
      <c r="C18" s="28">
        <f ca="1">+C15</f>
        <v>59383.462771567378</v>
      </c>
      <c r="D18" s="29">
        <f ca="1">+C16</f>
        <v>1.0960231265690339</v>
      </c>
      <c r="E18" s="21" t="s">
        <v>43</v>
      </c>
      <c r="F18" s="20">
        <f ca="1">ROUND(2*(F16-$C$15)/$C$16,0)/2+F15</f>
        <v>524</v>
      </c>
    </row>
    <row r="19" spans="1:21" ht="13.5" thickTop="1" x14ac:dyDescent="0.2">
      <c r="E19" s="21" t="s">
        <v>44</v>
      </c>
      <c r="F19" s="27">
        <f ca="1">+$C$15+$C$16*F18-15018.5-$C$5/24</f>
        <v>44939.674723222888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57" t="s">
        <v>235</v>
      </c>
    </row>
    <row r="21" spans="1:21" x14ac:dyDescent="0.2">
      <c r="A21" t="s">
        <v>37</v>
      </c>
      <c r="C21" s="9">
        <v>25504.46</v>
      </c>
      <c r="D21" s="9"/>
      <c r="E21" s="10">
        <f t="shared" ref="E21:E68" si="0">+(C21-C$7)/C$8</f>
        <v>-8197.9771688118726</v>
      </c>
      <c r="F21" s="10">
        <f t="shared" ref="F21:F68" si="1">ROUND(2*E21,0)/2</f>
        <v>-8198</v>
      </c>
      <c r="G21" s="10">
        <f t="shared" ref="G21:G68" si="2">+C21-(C$7+F21*C$8)</f>
        <v>2.5023399997735396E-2</v>
      </c>
      <c r="H21" s="10"/>
      <c r="I21" s="10">
        <f t="shared" ref="I21:I34" si="3">+G21</f>
        <v>2.5023399997735396E-2</v>
      </c>
      <c r="K21" s="10"/>
      <c r="L21" s="10"/>
      <c r="M21" s="10"/>
      <c r="O21" s="10">
        <f t="shared" ref="O21:O68" ca="1" si="4">+C$11+C$12*F21</f>
        <v>-0.14307040803068324</v>
      </c>
      <c r="P21" s="10"/>
      <c r="Q21" s="13">
        <f t="shared" ref="Q21:Q68" si="5">+C21-15018.5</f>
        <v>10485.96</v>
      </c>
    </row>
    <row r="22" spans="1:21" x14ac:dyDescent="0.2">
      <c r="A22" t="s">
        <v>37</v>
      </c>
      <c r="C22" s="9">
        <v>25900.097000000002</v>
      </c>
      <c r="D22" s="9"/>
      <c r="E22" s="10">
        <f t="shared" si="0"/>
        <v>-7837.0005318341855</v>
      </c>
      <c r="F22" s="10">
        <f t="shared" si="1"/>
        <v>-7837</v>
      </c>
      <c r="G22" s="10">
        <f t="shared" si="2"/>
        <v>-5.8290000015404075E-4</v>
      </c>
      <c r="H22" s="10"/>
      <c r="I22" s="10">
        <f t="shared" si="3"/>
        <v>-5.8290000015404075E-4</v>
      </c>
      <c r="K22" s="10"/>
      <c r="L22" s="10"/>
      <c r="M22" s="10"/>
      <c r="O22" s="10">
        <f t="shared" ca="1" si="4"/>
        <v>-0.14132801660941025</v>
      </c>
      <c r="P22" s="10"/>
      <c r="Q22" s="13">
        <f t="shared" si="5"/>
        <v>10881.597000000002</v>
      </c>
    </row>
    <row r="23" spans="1:21" x14ac:dyDescent="0.2">
      <c r="A23" t="s">
        <v>37</v>
      </c>
      <c r="C23" s="9">
        <v>27283.254000000001</v>
      </c>
      <c r="D23" s="9"/>
      <c r="E23" s="10">
        <f t="shared" si="0"/>
        <v>-6575.0170412300604</v>
      </c>
      <c r="F23" s="10">
        <f t="shared" si="1"/>
        <v>-6575</v>
      </c>
      <c r="G23" s="10">
        <f t="shared" si="2"/>
        <v>-1.8677500000194414E-2</v>
      </c>
      <c r="H23" s="10"/>
      <c r="I23" s="10">
        <f t="shared" si="3"/>
        <v>-1.8677500000194414E-2</v>
      </c>
      <c r="K23" s="10"/>
      <c r="L23" s="10"/>
      <c r="M23" s="10"/>
      <c r="O23" s="10">
        <f t="shared" ca="1" si="4"/>
        <v>-0.13523688648850576</v>
      </c>
      <c r="P23" s="10"/>
      <c r="Q23" s="13">
        <f t="shared" si="5"/>
        <v>12264.754000000001</v>
      </c>
    </row>
    <row r="24" spans="1:21" x14ac:dyDescent="0.2">
      <c r="A24" s="54" t="s">
        <v>78</v>
      </c>
      <c r="B24" s="56" t="s">
        <v>47</v>
      </c>
      <c r="C24" s="55">
        <v>27642.795999999998</v>
      </c>
      <c r="D24" s="55" t="s">
        <v>65</v>
      </c>
      <c r="E24" s="10">
        <f t="shared" si="0"/>
        <v>-6246.9732485306158</v>
      </c>
      <c r="F24" s="10">
        <f t="shared" si="1"/>
        <v>-6247</v>
      </c>
      <c r="G24" s="10">
        <f t="shared" si="2"/>
        <v>2.9320099998585647E-2</v>
      </c>
      <c r="H24" s="10"/>
      <c r="I24" s="10">
        <f t="shared" si="3"/>
        <v>2.9320099998585647E-2</v>
      </c>
      <c r="J24" s="10"/>
      <c r="K24" s="10"/>
      <c r="L24" s="10"/>
      <c r="M24" s="10"/>
      <c r="N24" s="10"/>
      <c r="O24" s="10">
        <f t="shared" ca="1" si="4"/>
        <v>-0.13365377184535468</v>
      </c>
      <c r="P24" s="10"/>
      <c r="Q24" s="13">
        <f t="shared" si="5"/>
        <v>12624.295999999998</v>
      </c>
    </row>
    <row r="25" spans="1:21" x14ac:dyDescent="0.2">
      <c r="A25" t="s">
        <v>37</v>
      </c>
      <c r="C25" s="9">
        <v>27642.796000000002</v>
      </c>
      <c r="D25" s="9"/>
      <c r="E25" s="10">
        <f t="shared" si="0"/>
        <v>-6246.9732485306122</v>
      </c>
      <c r="F25" s="10">
        <f t="shared" si="1"/>
        <v>-6247</v>
      </c>
      <c r="G25" s="10">
        <f t="shared" si="2"/>
        <v>2.9320100002223626E-2</v>
      </c>
      <c r="H25" s="10"/>
      <c r="I25" s="10">
        <f t="shared" si="3"/>
        <v>2.9320100002223626E-2</v>
      </c>
      <c r="K25" s="10"/>
      <c r="L25" s="10"/>
      <c r="M25" s="10"/>
      <c r="O25" s="10">
        <f t="shared" ca="1" si="4"/>
        <v>-0.13365377184535468</v>
      </c>
      <c r="P25" s="10"/>
      <c r="Q25" s="13">
        <f t="shared" si="5"/>
        <v>12624.296000000002</v>
      </c>
    </row>
    <row r="26" spans="1:21" x14ac:dyDescent="0.2">
      <c r="A26" s="54" t="s">
        <v>89</v>
      </c>
      <c r="B26" s="56" t="s">
        <v>47</v>
      </c>
      <c r="C26" s="55">
        <v>27846.634999999998</v>
      </c>
      <c r="D26" s="55" t="s">
        <v>65</v>
      </c>
      <c r="E26" s="10">
        <f t="shared" si="0"/>
        <v>-6060.9918648256171</v>
      </c>
      <c r="F26" s="10">
        <f t="shared" si="1"/>
        <v>-6061</v>
      </c>
      <c r="G26" s="10">
        <f t="shared" si="2"/>
        <v>8.9162999975087587E-3</v>
      </c>
      <c r="H26" s="10"/>
      <c r="I26" s="10">
        <f t="shared" si="3"/>
        <v>8.9162999975087587E-3</v>
      </c>
      <c r="J26" s="10"/>
      <c r="K26" s="10"/>
      <c r="L26" s="10"/>
      <c r="M26" s="10"/>
      <c r="N26" s="10"/>
      <c r="O26" s="10">
        <f t="shared" ca="1" si="4"/>
        <v>-0.13275603000503119</v>
      </c>
      <c r="P26" s="10"/>
      <c r="Q26" s="13">
        <f t="shared" si="5"/>
        <v>12828.134999999998</v>
      </c>
    </row>
    <row r="27" spans="1:21" x14ac:dyDescent="0.2">
      <c r="A27" t="s">
        <v>37</v>
      </c>
      <c r="C27" s="9">
        <v>27846.635000000002</v>
      </c>
      <c r="D27" s="9"/>
      <c r="E27" s="10">
        <f t="shared" si="0"/>
        <v>-6060.9918648256144</v>
      </c>
      <c r="F27" s="10">
        <f t="shared" si="1"/>
        <v>-6061</v>
      </c>
      <c r="G27" s="10">
        <f t="shared" si="2"/>
        <v>8.9163000011467375E-3</v>
      </c>
      <c r="H27" s="10"/>
      <c r="I27" s="10">
        <f t="shared" si="3"/>
        <v>8.9163000011467375E-3</v>
      </c>
      <c r="K27" s="10"/>
      <c r="L27" s="10"/>
      <c r="M27" s="10"/>
      <c r="O27" s="10">
        <f t="shared" ca="1" si="4"/>
        <v>-0.13275603000503119</v>
      </c>
      <c r="P27" s="10"/>
      <c r="Q27" s="13">
        <f t="shared" si="5"/>
        <v>12828.135000000002</v>
      </c>
    </row>
    <row r="28" spans="1:21" x14ac:dyDescent="0.2">
      <c r="A28" t="s">
        <v>37</v>
      </c>
      <c r="C28" s="9">
        <v>27962.805</v>
      </c>
      <c r="D28" s="9"/>
      <c r="E28" s="10">
        <f t="shared" si="0"/>
        <v>-5954.9991090477242</v>
      </c>
      <c r="F28" s="10">
        <f t="shared" si="1"/>
        <v>-5955</v>
      </c>
      <c r="G28" s="10">
        <f t="shared" si="2"/>
        <v>9.7649999952409416E-4</v>
      </c>
      <c r="H28" s="10"/>
      <c r="I28" s="10">
        <f t="shared" si="3"/>
        <v>9.7649999952409416E-4</v>
      </c>
      <c r="K28" s="10"/>
      <c r="L28" s="10"/>
      <c r="M28" s="10"/>
      <c r="O28" s="10">
        <f t="shared" ca="1" si="4"/>
        <v>-0.13224441368742748</v>
      </c>
      <c r="P28" s="10"/>
      <c r="Q28" s="13">
        <f t="shared" si="5"/>
        <v>12944.305</v>
      </c>
    </row>
    <row r="29" spans="1:21" x14ac:dyDescent="0.2">
      <c r="A29" t="s">
        <v>37</v>
      </c>
      <c r="C29" s="9">
        <v>28391.347999999998</v>
      </c>
      <c r="D29" s="9"/>
      <c r="E29" s="10">
        <f t="shared" si="0"/>
        <v>-5563.9992507424404</v>
      </c>
      <c r="F29" s="10">
        <f t="shared" si="1"/>
        <v>-5564</v>
      </c>
      <c r="G29" s="10">
        <f t="shared" si="2"/>
        <v>8.2119999569840729E-4</v>
      </c>
      <c r="H29" s="10"/>
      <c r="I29" s="10">
        <f t="shared" si="3"/>
        <v>8.2119999569840729E-4</v>
      </c>
      <c r="K29" s="10"/>
      <c r="L29" s="10"/>
      <c r="M29" s="10"/>
      <c r="O29" s="10">
        <f t="shared" ca="1" si="4"/>
        <v>-0.13035722519513457</v>
      </c>
      <c r="P29" s="10"/>
      <c r="Q29" s="13">
        <f t="shared" si="5"/>
        <v>13372.847999999998</v>
      </c>
    </row>
    <row r="30" spans="1:21" x14ac:dyDescent="0.2">
      <c r="A30" s="54" t="s">
        <v>78</v>
      </c>
      <c r="B30" s="56" t="s">
        <v>47</v>
      </c>
      <c r="C30" s="55">
        <v>28391.348000000002</v>
      </c>
      <c r="D30" s="55" t="s">
        <v>65</v>
      </c>
      <c r="E30" s="10">
        <f t="shared" si="0"/>
        <v>-5563.9992507424367</v>
      </c>
      <c r="F30" s="10">
        <f t="shared" si="1"/>
        <v>-5564</v>
      </c>
      <c r="G30" s="10">
        <f t="shared" si="2"/>
        <v>8.211999993363861E-4</v>
      </c>
      <c r="H30" s="10"/>
      <c r="I30" s="10">
        <f t="shared" si="3"/>
        <v>8.211999993363861E-4</v>
      </c>
      <c r="J30" s="10"/>
      <c r="K30" s="10"/>
      <c r="L30" s="10"/>
      <c r="M30" s="10"/>
      <c r="N30" s="10"/>
      <c r="O30" s="10">
        <f t="shared" ca="1" si="4"/>
        <v>-0.13035722519513457</v>
      </c>
      <c r="P30" s="10"/>
      <c r="Q30" s="13">
        <f t="shared" si="5"/>
        <v>13372.848000000002</v>
      </c>
    </row>
    <row r="31" spans="1:21" x14ac:dyDescent="0.2">
      <c r="A31" t="s">
        <v>37</v>
      </c>
      <c r="C31" s="9">
        <v>28745.357</v>
      </c>
      <c r="D31" s="9"/>
      <c r="E31" s="10">
        <f t="shared" si="0"/>
        <v>-5241.0037314157998</v>
      </c>
      <c r="F31" s="10">
        <f t="shared" si="1"/>
        <v>-5241</v>
      </c>
      <c r="G31" s="10">
        <f t="shared" si="2"/>
        <v>-4.0897000035329256E-3</v>
      </c>
      <c r="H31" s="10"/>
      <c r="I31" s="10">
        <f t="shared" si="3"/>
        <v>-4.0897000035329256E-3</v>
      </c>
      <c r="K31" s="10"/>
      <c r="L31" s="10"/>
      <c r="M31" s="10"/>
      <c r="O31" s="10">
        <f t="shared" ca="1" si="4"/>
        <v>-0.12879824339715348</v>
      </c>
      <c r="P31" s="10"/>
      <c r="Q31" s="13">
        <f t="shared" si="5"/>
        <v>13726.857</v>
      </c>
    </row>
    <row r="32" spans="1:21" x14ac:dyDescent="0.2">
      <c r="A32" t="s">
        <v>37</v>
      </c>
      <c r="C32" s="9">
        <v>29085.114000000001</v>
      </c>
      <c r="D32" s="9"/>
      <c r="E32" s="10">
        <f t="shared" si="0"/>
        <v>-4931.0116446048387</v>
      </c>
      <c r="F32" s="10">
        <f t="shared" si="1"/>
        <v>-4931</v>
      </c>
      <c r="G32" s="10">
        <f t="shared" si="2"/>
        <v>-1.276270000016666E-2</v>
      </c>
      <c r="H32" s="10"/>
      <c r="I32" s="10">
        <f t="shared" si="3"/>
        <v>-1.276270000016666E-2</v>
      </c>
      <c r="K32" s="10"/>
      <c r="L32" s="10"/>
      <c r="M32" s="10"/>
      <c r="O32" s="10">
        <f t="shared" ca="1" si="4"/>
        <v>-0.12730200699661434</v>
      </c>
      <c r="P32" s="10"/>
      <c r="Q32" s="13">
        <f t="shared" si="5"/>
        <v>14066.614000000001</v>
      </c>
    </row>
    <row r="33" spans="1:30" x14ac:dyDescent="0.2">
      <c r="A33" t="s">
        <v>37</v>
      </c>
      <c r="C33" s="9">
        <v>29789.59</v>
      </c>
      <c r="D33" s="9"/>
      <c r="E33" s="10">
        <f t="shared" si="0"/>
        <v>-4288.2523038164609</v>
      </c>
      <c r="F33" s="10">
        <f t="shared" si="1"/>
        <v>-4288.5</v>
      </c>
      <c r="G33" s="10">
        <f t="shared" si="2"/>
        <v>0.27147954999963986</v>
      </c>
      <c r="H33" s="10"/>
      <c r="I33" s="10">
        <f t="shared" si="3"/>
        <v>0.27147954999963986</v>
      </c>
      <c r="K33" s="10"/>
      <c r="L33" s="10"/>
      <c r="M33" s="10"/>
      <c r="O33" s="10">
        <f t="shared" ca="1" si="4"/>
        <v>-0.12420093639227113</v>
      </c>
      <c r="P33" s="10"/>
      <c r="Q33" s="13">
        <f t="shared" si="5"/>
        <v>14771.09</v>
      </c>
    </row>
    <row r="34" spans="1:30" x14ac:dyDescent="0.2">
      <c r="A34" t="s">
        <v>37</v>
      </c>
      <c r="C34" s="9">
        <v>30548.302</v>
      </c>
      <c r="D34" s="9"/>
      <c r="E34" s="10">
        <f t="shared" si="0"/>
        <v>-3596.0083878161536</v>
      </c>
      <c r="F34" s="10">
        <f t="shared" si="1"/>
        <v>-3596</v>
      </c>
      <c r="G34" s="10">
        <f t="shared" si="2"/>
        <v>-9.1932000032102223E-3</v>
      </c>
      <c r="H34" s="10"/>
      <c r="I34" s="10">
        <f t="shared" si="3"/>
        <v>-9.1932000032102223E-3</v>
      </c>
      <c r="K34" s="10"/>
      <c r="L34" s="10"/>
      <c r="M34" s="10"/>
      <c r="O34" s="10">
        <f t="shared" ca="1" si="4"/>
        <v>-0.12085853733622806</v>
      </c>
      <c r="P34" s="10"/>
      <c r="Q34" s="13">
        <f t="shared" si="5"/>
        <v>15529.802</v>
      </c>
    </row>
    <row r="35" spans="1:30" x14ac:dyDescent="0.2">
      <c r="A35" s="10" t="s">
        <v>13</v>
      </c>
      <c r="B35" s="10"/>
      <c r="C35" s="11">
        <v>34489.593000000001</v>
      </c>
      <c r="D35" s="11" t="s">
        <v>15</v>
      </c>
      <c r="E35" s="10">
        <f t="shared" si="0"/>
        <v>0</v>
      </c>
      <c r="F35" s="10">
        <f t="shared" si="1"/>
        <v>0</v>
      </c>
      <c r="G35" s="10">
        <f t="shared" si="2"/>
        <v>0</v>
      </c>
      <c r="H35" s="12">
        <f>G35</f>
        <v>0</v>
      </c>
      <c r="I35" s="10"/>
      <c r="J35" s="10"/>
      <c r="K35" s="10"/>
      <c r="L35" s="10"/>
      <c r="M35" s="10"/>
      <c r="N35" s="10"/>
      <c r="O35" s="10">
        <f t="shared" ca="1" si="4"/>
        <v>-0.10350219508997406</v>
      </c>
      <c r="P35" s="10"/>
      <c r="Q35" s="13">
        <f t="shared" si="5"/>
        <v>19471.093000000001</v>
      </c>
      <c r="R35" s="10"/>
    </row>
    <row r="36" spans="1:30" x14ac:dyDescent="0.2">
      <c r="A36" t="s">
        <v>37</v>
      </c>
      <c r="C36" s="9">
        <v>34489.5933</v>
      </c>
      <c r="D36" s="9"/>
      <c r="E36" s="10">
        <f t="shared" si="0"/>
        <v>2.7371805716868065E-4</v>
      </c>
      <c r="F36" s="10">
        <f t="shared" si="1"/>
        <v>0</v>
      </c>
      <c r="G36" s="10">
        <f t="shared" si="2"/>
        <v>2.9999999969732016E-4</v>
      </c>
      <c r="H36" s="10"/>
      <c r="J36" s="10">
        <f>+G36</f>
        <v>2.9999999969732016E-4</v>
      </c>
      <c r="K36" s="10"/>
      <c r="L36" s="10"/>
      <c r="M36" s="10"/>
      <c r="O36" s="10">
        <f t="shared" ca="1" si="4"/>
        <v>-0.10350219508997406</v>
      </c>
      <c r="P36" s="10"/>
      <c r="Q36" s="13">
        <f t="shared" si="5"/>
        <v>19471.0933</v>
      </c>
    </row>
    <row r="37" spans="1:30" x14ac:dyDescent="0.2">
      <c r="A37" t="s">
        <v>37</v>
      </c>
      <c r="C37" s="9">
        <v>45211.362999999998</v>
      </c>
      <c r="D37" s="9"/>
      <c r="E37" s="10">
        <f t="shared" si="0"/>
        <v>9782.473522568007</v>
      </c>
      <c r="F37" s="10">
        <f t="shared" si="1"/>
        <v>9782.5</v>
      </c>
      <c r="G37" s="10">
        <f t="shared" si="2"/>
        <v>-2.9019749999861233E-2</v>
      </c>
      <c r="H37" s="10"/>
      <c r="I37" s="10">
        <f>+G37</f>
        <v>-2.9019749999861233E-2</v>
      </c>
      <c r="K37" s="10"/>
      <c r="L37" s="10"/>
      <c r="M37" s="10"/>
      <c r="O37" s="10">
        <f t="shared" ca="1" si="4"/>
        <v>-5.6286283514896285E-2</v>
      </c>
      <c r="P37" s="10"/>
      <c r="Q37" s="13">
        <f t="shared" si="5"/>
        <v>30192.862999999998</v>
      </c>
    </row>
    <row r="38" spans="1:30" x14ac:dyDescent="0.2">
      <c r="A38" s="10" t="s">
        <v>31</v>
      </c>
      <c r="B38" s="10" t="s">
        <v>29</v>
      </c>
      <c r="C38" s="11">
        <v>45211.362999999998</v>
      </c>
      <c r="D38" s="11"/>
      <c r="E38" s="10">
        <f t="shared" si="0"/>
        <v>9782.473522568007</v>
      </c>
      <c r="F38" s="10">
        <f t="shared" si="1"/>
        <v>9782.5</v>
      </c>
      <c r="G38" s="10">
        <f t="shared" si="2"/>
        <v>-2.9019749999861233E-2</v>
      </c>
      <c r="H38" s="10"/>
      <c r="I38" s="10">
        <f>+G38</f>
        <v>-2.9019749999861233E-2</v>
      </c>
      <c r="J38" s="10"/>
      <c r="K38" s="10"/>
      <c r="L38" s="10"/>
      <c r="M38" s="10"/>
      <c r="N38" s="10"/>
      <c r="O38" s="10">
        <f t="shared" ca="1" si="4"/>
        <v>-5.6286283514896285E-2</v>
      </c>
      <c r="P38" s="10"/>
      <c r="Q38" s="13">
        <f t="shared" si="5"/>
        <v>30192.862999999998</v>
      </c>
      <c r="R38" s="10"/>
      <c r="AA38">
        <v>10</v>
      </c>
      <c r="AB38" t="s">
        <v>30</v>
      </c>
      <c r="AD38" t="s">
        <v>32</v>
      </c>
    </row>
    <row r="39" spans="1:30" x14ac:dyDescent="0.2">
      <c r="A39" t="s">
        <v>37</v>
      </c>
      <c r="C39" s="9">
        <v>45229.415000000001</v>
      </c>
      <c r="D39" s="9"/>
      <c r="E39" s="10">
        <f t="shared" si="0"/>
        <v>9798.9440504779905</v>
      </c>
      <c r="F39" s="10">
        <f t="shared" si="1"/>
        <v>9799</v>
      </c>
      <c r="G39" s="10">
        <f t="shared" si="2"/>
        <v>-6.13216999990982E-2</v>
      </c>
      <c r="H39" s="10"/>
      <c r="I39" s="10">
        <f>+G39</f>
        <v>-6.13216999990982E-2</v>
      </c>
      <c r="K39" s="10"/>
      <c r="L39" s="10"/>
      <c r="M39" s="10"/>
      <c r="O39" s="10">
        <f t="shared" ca="1" si="4"/>
        <v>-5.6206645125835328E-2</v>
      </c>
      <c r="P39" s="10"/>
      <c r="Q39" s="13">
        <f t="shared" si="5"/>
        <v>30210.915000000001</v>
      </c>
    </row>
    <row r="40" spans="1:30" x14ac:dyDescent="0.2">
      <c r="A40" t="s">
        <v>37</v>
      </c>
      <c r="C40" s="9">
        <v>45242.586600000002</v>
      </c>
      <c r="D40" s="9"/>
      <c r="E40" s="10">
        <f t="shared" si="0"/>
        <v>9810.9617330294604</v>
      </c>
      <c r="F40" s="10">
        <f t="shared" si="1"/>
        <v>9811</v>
      </c>
      <c r="G40" s="10">
        <f t="shared" si="2"/>
        <v>-4.1941299998143222E-2</v>
      </c>
      <c r="H40" s="10"/>
      <c r="J40" s="10">
        <f>+G40</f>
        <v>-4.1941299998143222E-2</v>
      </c>
      <c r="K40" s="10"/>
      <c r="L40" s="10"/>
      <c r="M40" s="10"/>
      <c r="O40" s="10">
        <f t="shared" ca="1" si="4"/>
        <v>-5.6148726297427363E-2</v>
      </c>
      <c r="P40" s="10"/>
      <c r="Q40" s="13">
        <f t="shared" si="5"/>
        <v>30224.086600000002</v>
      </c>
    </row>
    <row r="41" spans="1:30" x14ac:dyDescent="0.2">
      <c r="A41" s="10" t="s">
        <v>34</v>
      </c>
      <c r="B41" s="10"/>
      <c r="C41" s="11">
        <v>45242.586600000002</v>
      </c>
      <c r="D41" s="11"/>
      <c r="E41" s="10">
        <f t="shared" si="0"/>
        <v>9810.9617330294604</v>
      </c>
      <c r="F41" s="10">
        <f t="shared" si="1"/>
        <v>9811</v>
      </c>
      <c r="G41" s="10">
        <f t="shared" si="2"/>
        <v>-4.1941299998143222E-2</v>
      </c>
      <c r="H41" s="10"/>
      <c r="I41" s="10"/>
      <c r="J41" s="10">
        <f>+G41</f>
        <v>-4.1941299998143222E-2</v>
      </c>
      <c r="K41" s="10"/>
      <c r="L41" s="10"/>
      <c r="M41" s="10"/>
      <c r="N41" s="10"/>
      <c r="O41" s="10">
        <f t="shared" ca="1" si="4"/>
        <v>-5.6148726297427363E-2</v>
      </c>
      <c r="P41" s="10"/>
      <c r="Q41" s="13">
        <f t="shared" si="5"/>
        <v>30224.086600000002</v>
      </c>
      <c r="R41" s="10"/>
    </row>
    <row r="42" spans="1:30" x14ac:dyDescent="0.2">
      <c r="A42" t="s">
        <v>37</v>
      </c>
      <c r="C42" s="9">
        <v>45605.359100000001</v>
      </c>
      <c r="D42" s="9"/>
      <c r="E42" s="10">
        <f t="shared" si="0"/>
        <v>10141.953013010825</v>
      </c>
      <c r="F42" s="10">
        <f t="shared" si="1"/>
        <v>10142</v>
      </c>
      <c r="G42" s="10">
        <f t="shared" si="2"/>
        <v>-5.1498599998012651E-2</v>
      </c>
      <c r="H42" s="10"/>
      <c r="J42" s="10">
        <f>+G42</f>
        <v>-5.1498599998012651E-2</v>
      </c>
      <c r="K42" s="10"/>
      <c r="L42" s="10"/>
      <c r="M42" s="10"/>
      <c r="O42" s="10">
        <f t="shared" ca="1" si="4"/>
        <v>-5.4551131947174286E-2</v>
      </c>
      <c r="P42" s="10"/>
      <c r="Q42" s="13">
        <f t="shared" si="5"/>
        <v>30586.859100000001</v>
      </c>
    </row>
    <row r="43" spans="1:30" x14ac:dyDescent="0.2">
      <c r="A43" t="s">
        <v>37</v>
      </c>
      <c r="C43" s="9">
        <v>45651.402000000002</v>
      </c>
      <c r="D43" s="9"/>
      <c r="E43" s="10">
        <f t="shared" si="0"/>
        <v>10183.962256834582</v>
      </c>
      <c r="F43" s="10">
        <f t="shared" si="1"/>
        <v>10184</v>
      </c>
      <c r="G43" s="10">
        <f t="shared" si="2"/>
        <v>-4.1367199999513105E-2</v>
      </c>
      <c r="H43" s="10"/>
      <c r="I43" s="10">
        <f t="shared" ref="I43:I49" si="6">+G43</f>
        <v>-4.1367199999513105E-2</v>
      </c>
      <c r="K43" s="10"/>
      <c r="L43" s="10"/>
      <c r="M43" s="10"/>
      <c r="O43" s="10">
        <f t="shared" ca="1" si="4"/>
        <v>-5.4348416047746401E-2</v>
      </c>
      <c r="P43" s="10"/>
      <c r="Q43" s="13">
        <f t="shared" si="5"/>
        <v>30632.902000000002</v>
      </c>
    </row>
    <row r="44" spans="1:30" x14ac:dyDescent="0.2">
      <c r="A44" t="s">
        <v>37</v>
      </c>
      <c r="C44" s="9">
        <v>46290.368999999999</v>
      </c>
      <c r="D44" s="9">
        <v>2E-3</v>
      </c>
      <c r="E44" s="10">
        <f t="shared" si="0"/>
        <v>10766.951610205777</v>
      </c>
      <c r="F44" s="10">
        <f t="shared" si="1"/>
        <v>10767</v>
      </c>
      <c r="G44" s="10">
        <f t="shared" si="2"/>
        <v>-5.3036099998280406E-2</v>
      </c>
      <c r="H44" s="10"/>
      <c r="I44" s="10">
        <f t="shared" si="6"/>
        <v>-5.3036099998280406E-2</v>
      </c>
      <c r="K44" s="10"/>
      <c r="L44" s="10"/>
      <c r="M44" s="10"/>
      <c r="O44" s="10">
        <f t="shared" ca="1" si="4"/>
        <v>-5.1534526300926024E-2</v>
      </c>
      <c r="P44" s="10"/>
      <c r="Q44" s="13">
        <f t="shared" si="5"/>
        <v>31271.868999999999</v>
      </c>
    </row>
    <row r="45" spans="1:30" x14ac:dyDescent="0.2">
      <c r="A45" t="s">
        <v>37</v>
      </c>
      <c r="C45" s="9">
        <v>46359.421000000002</v>
      </c>
      <c r="D45" s="9">
        <v>2E-3</v>
      </c>
      <c r="E45" s="10">
        <f t="shared" si="0"/>
        <v>10829.954207881385</v>
      </c>
      <c r="F45" s="10">
        <f t="shared" si="1"/>
        <v>10830</v>
      </c>
      <c r="G45" s="10">
        <f t="shared" si="2"/>
        <v>-5.0189000001410022E-2</v>
      </c>
      <c r="H45" s="10"/>
      <c r="I45" s="10">
        <f t="shared" si="6"/>
        <v>-5.0189000001410022E-2</v>
      </c>
      <c r="K45" s="10"/>
      <c r="L45" s="10"/>
      <c r="M45" s="10"/>
      <c r="O45" s="10">
        <f t="shared" ca="1" si="4"/>
        <v>-5.1230452451784196E-2</v>
      </c>
      <c r="P45" s="10"/>
      <c r="Q45" s="13">
        <f t="shared" si="5"/>
        <v>31340.921000000002</v>
      </c>
    </row>
    <row r="46" spans="1:30" x14ac:dyDescent="0.2">
      <c r="A46" s="32" t="s">
        <v>37</v>
      </c>
      <c r="B46" s="32"/>
      <c r="C46" s="33">
        <v>46576.430999999997</v>
      </c>
      <c r="D46" s="33">
        <v>2E-3</v>
      </c>
      <c r="E46" s="10">
        <f t="shared" si="0"/>
        <v>11027.952726701733</v>
      </c>
      <c r="F46" s="10">
        <f t="shared" si="1"/>
        <v>11028</v>
      </c>
      <c r="G46" s="10">
        <f t="shared" si="2"/>
        <v>-5.1812400000926573E-2</v>
      </c>
      <c r="H46" s="10"/>
      <c r="I46" s="10">
        <f t="shared" si="6"/>
        <v>-5.1812400000926573E-2</v>
      </c>
      <c r="K46" s="10"/>
      <c r="L46" s="10"/>
      <c r="M46" s="10"/>
      <c r="O46" s="10">
        <f t="shared" ca="1" si="4"/>
        <v>-5.0274791783052747E-2</v>
      </c>
      <c r="P46" s="10"/>
      <c r="Q46" s="13">
        <f t="shared" si="5"/>
        <v>31557.930999999997</v>
      </c>
    </row>
    <row r="47" spans="1:30" x14ac:dyDescent="0.2">
      <c r="A47" s="32" t="s">
        <v>37</v>
      </c>
      <c r="B47" s="32"/>
      <c r="C47" s="33">
        <v>46645.481</v>
      </c>
      <c r="D47" s="33">
        <v>3.0000000000000001E-3</v>
      </c>
      <c r="E47" s="10">
        <f t="shared" si="0"/>
        <v>11090.95349959029</v>
      </c>
      <c r="F47" s="10">
        <f t="shared" si="1"/>
        <v>11091</v>
      </c>
      <c r="G47" s="10">
        <f t="shared" si="2"/>
        <v>-5.0965299997187685E-2</v>
      </c>
      <c r="H47" s="10"/>
      <c r="I47" s="10">
        <f t="shared" si="6"/>
        <v>-5.0965299997187685E-2</v>
      </c>
      <c r="K47" s="10"/>
      <c r="L47" s="10"/>
      <c r="M47" s="10"/>
      <c r="O47" s="10">
        <f t="shared" ca="1" si="4"/>
        <v>-4.9970717933910926E-2</v>
      </c>
      <c r="P47" s="10"/>
      <c r="Q47" s="13">
        <f t="shared" si="5"/>
        <v>31626.981</v>
      </c>
    </row>
    <row r="48" spans="1:30" x14ac:dyDescent="0.2">
      <c r="A48" s="54" t="s">
        <v>158</v>
      </c>
      <c r="B48" s="56" t="s">
        <v>47</v>
      </c>
      <c r="C48" s="55">
        <v>48495.56</v>
      </c>
      <c r="D48" s="55" t="s">
        <v>65</v>
      </c>
      <c r="E48" s="10">
        <f t="shared" si="0"/>
        <v>12778.953599588618</v>
      </c>
      <c r="F48" s="10">
        <f t="shared" si="1"/>
        <v>12779</v>
      </c>
      <c r="G48" s="10">
        <f t="shared" si="2"/>
        <v>-5.0855699999374337E-2</v>
      </c>
      <c r="H48" s="10"/>
      <c r="I48" s="10">
        <f t="shared" si="6"/>
        <v>-5.0855699999374337E-2</v>
      </c>
      <c r="J48" s="10"/>
      <c r="K48" s="10"/>
      <c r="L48" s="10"/>
      <c r="M48" s="10"/>
      <c r="N48" s="10"/>
      <c r="O48" s="10">
        <f t="shared" ca="1" si="4"/>
        <v>-4.1823469404523625E-2</v>
      </c>
      <c r="P48" s="10"/>
      <c r="Q48" s="13">
        <f t="shared" si="5"/>
        <v>33477.06</v>
      </c>
    </row>
    <row r="49" spans="1:18" x14ac:dyDescent="0.2">
      <c r="A49" s="54" t="s">
        <v>158</v>
      </c>
      <c r="B49" s="56" t="s">
        <v>47</v>
      </c>
      <c r="C49" s="55">
        <v>48495.567000000003</v>
      </c>
      <c r="D49" s="55" t="s">
        <v>65</v>
      </c>
      <c r="E49" s="10">
        <f t="shared" si="0"/>
        <v>12778.959986343298</v>
      </c>
      <c r="F49" s="10">
        <f t="shared" si="1"/>
        <v>12779</v>
      </c>
      <c r="G49" s="10">
        <f t="shared" si="2"/>
        <v>-4.3855699994310271E-2</v>
      </c>
      <c r="H49" s="10"/>
      <c r="I49" s="10">
        <f t="shared" si="6"/>
        <v>-4.3855699994310271E-2</v>
      </c>
      <c r="J49" s="10"/>
      <c r="K49" s="10"/>
      <c r="L49" s="10"/>
      <c r="M49" s="10"/>
      <c r="N49" s="10"/>
      <c r="O49" s="10">
        <f t="shared" ca="1" si="4"/>
        <v>-4.1823469404523625E-2</v>
      </c>
      <c r="P49" s="10"/>
      <c r="Q49" s="13">
        <f t="shared" si="5"/>
        <v>33477.067000000003</v>
      </c>
    </row>
    <row r="50" spans="1:18" ht="12.75" customHeight="1" x14ac:dyDescent="0.2">
      <c r="A50" s="34" t="s">
        <v>33</v>
      </c>
      <c r="B50" s="34"/>
      <c r="C50" s="34">
        <v>49646.3819</v>
      </c>
      <c r="D50" s="34">
        <v>8.0000000000000004E-4</v>
      </c>
      <c r="E50" s="10">
        <f t="shared" si="0"/>
        <v>13828.956049365235</v>
      </c>
      <c r="F50" s="10">
        <f t="shared" si="1"/>
        <v>13829</v>
      </c>
      <c r="G50" s="10">
        <f t="shared" si="2"/>
        <v>-4.8170699999900535E-2</v>
      </c>
      <c r="H50" s="10"/>
      <c r="I50" s="10"/>
      <c r="J50" s="10">
        <f>+G50</f>
        <v>-4.8170699999900535E-2</v>
      </c>
      <c r="K50" s="10"/>
      <c r="L50" s="10"/>
      <c r="M50" s="10"/>
      <c r="N50" s="10"/>
      <c r="O50" s="10">
        <f t="shared" ca="1" si="4"/>
        <v>-3.6755571918826543E-2</v>
      </c>
      <c r="P50" s="10"/>
      <c r="Q50" s="13">
        <f t="shared" si="5"/>
        <v>34627.8819</v>
      </c>
      <c r="R50" s="10"/>
    </row>
    <row r="51" spans="1:18" ht="12.75" customHeight="1" x14ac:dyDescent="0.2">
      <c r="A51" s="34" t="s">
        <v>33</v>
      </c>
      <c r="B51" s="34"/>
      <c r="C51" s="34">
        <v>49646.382599999997</v>
      </c>
      <c r="D51" s="34">
        <v>5.0000000000000001E-4</v>
      </c>
      <c r="E51" s="10">
        <f t="shared" si="0"/>
        <v>13828.9566880407</v>
      </c>
      <c r="F51" s="10">
        <f t="shared" si="1"/>
        <v>13829</v>
      </c>
      <c r="G51" s="10">
        <f t="shared" si="2"/>
        <v>-4.7470700003032107E-2</v>
      </c>
      <c r="H51" s="10"/>
      <c r="I51" s="10"/>
      <c r="J51" s="10">
        <f>+G51</f>
        <v>-4.7470700003032107E-2</v>
      </c>
      <c r="K51" s="10"/>
      <c r="L51" s="10"/>
      <c r="M51" s="10"/>
      <c r="N51" s="10"/>
      <c r="O51" s="10">
        <f t="shared" ca="1" si="4"/>
        <v>-3.6755571918826543E-2</v>
      </c>
      <c r="P51" s="10"/>
      <c r="Q51" s="13">
        <f t="shared" si="5"/>
        <v>34627.882599999997</v>
      </c>
      <c r="R51" s="10"/>
    </row>
    <row r="52" spans="1:18" x14ac:dyDescent="0.2">
      <c r="A52" s="54" t="s">
        <v>174</v>
      </c>
      <c r="B52" s="56" t="s">
        <v>234</v>
      </c>
      <c r="C52" s="55">
        <v>51877.33</v>
      </c>
      <c r="D52" s="55" t="s">
        <v>65</v>
      </c>
      <c r="E52" s="10">
        <f t="shared" si="0"/>
        <v>15864.45865000612</v>
      </c>
      <c r="F52" s="10">
        <f t="shared" si="1"/>
        <v>15864.5</v>
      </c>
      <c r="G52" s="10">
        <f t="shared" si="2"/>
        <v>-4.5320349992834963E-2</v>
      </c>
      <c r="H52" s="10"/>
      <c r="I52" s="10">
        <f>+G52</f>
        <v>-4.5320349992834963E-2</v>
      </c>
      <c r="J52" s="10"/>
      <c r="K52" s="10"/>
      <c r="L52" s="10"/>
      <c r="M52" s="10"/>
      <c r="N52" s="10"/>
      <c r="O52" s="10">
        <f t="shared" ca="1" si="4"/>
        <v>-2.6931090650125208E-2</v>
      </c>
      <c r="P52" s="10"/>
      <c r="Q52" s="13">
        <f t="shared" si="5"/>
        <v>36858.83</v>
      </c>
    </row>
    <row r="53" spans="1:18" x14ac:dyDescent="0.2">
      <c r="A53" s="54" t="s">
        <v>179</v>
      </c>
      <c r="B53" s="56" t="s">
        <v>47</v>
      </c>
      <c r="C53" s="55">
        <v>53195.275399999999</v>
      </c>
      <c r="D53" s="55" t="s">
        <v>65</v>
      </c>
      <c r="E53" s="10">
        <f t="shared" si="0"/>
        <v>17066.943499027344</v>
      </c>
      <c r="F53" s="10">
        <f t="shared" si="1"/>
        <v>17067</v>
      </c>
      <c r="G53" s="10">
        <f t="shared" si="2"/>
        <v>-6.1926099995616823E-2</v>
      </c>
      <c r="H53" s="10"/>
      <c r="I53" s="10"/>
      <c r="J53" s="10"/>
      <c r="K53" s="10">
        <f>+G53</f>
        <v>-6.1926099995616823E-2</v>
      </c>
      <c r="L53" s="10"/>
      <c r="M53" s="10"/>
      <c r="N53" s="10"/>
      <c r="O53" s="10">
        <f t="shared" ca="1" si="4"/>
        <v>-2.1127141386743556E-2</v>
      </c>
      <c r="P53" s="10"/>
      <c r="Q53" s="13">
        <f t="shared" si="5"/>
        <v>38176.775399999999</v>
      </c>
    </row>
    <row r="54" spans="1:18" x14ac:dyDescent="0.2">
      <c r="A54" s="54" t="s">
        <v>185</v>
      </c>
      <c r="B54" s="56" t="s">
        <v>234</v>
      </c>
      <c r="C54" s="55">
        <v>55075.551700000004</v>
      </c>
      <c r="D54" s="55" t="s">
        <v>65</v>
      </c>
      <c r="E54" s="10">
        <f t="shared" si="0"/>
        <v>18782.495420012609</v>
      </c>
      <c r="F54" s="10">
        <f t="shared" si="1"/>
        <v>18782.5</v>
      </c>
      <c r="G54" s="10">
        <f t="shared" si="2"/>
        <v>-5.0197499949717894E-3</v>
      </c>
      <c r="H54" s="10"/>
      <c r="J54" s="10"/>
      <c r="K54" s="10">
        <f>+G54</f>
        <v>-5.0197499949717894E-3</v>
      </c>
      <c r="L54" s="10"/>
      <c r="M54" s="10"/>
      <c r="N54" s="10"/>
      <c r="O54" s="10">
        <f t="shared" ca="1" si="4"/>
        <v>-1.2847162208921334E-2</v>
      </c>
      <c r="P54" s="10"/>
      <c r="Q54" s="13">
        <f t="shared" si="5"/>
        <v>40057.051700000004</v>
      </c>
    </row>
    <row r="55" spans="1:18" x14ac:dyDescent="0.2">
      <c r="A55" s="54" t="s">
        <v>185</v>
      </c>
      <c r="B55" s="56" t="s">
        <v>47</v>
      </c>
      <c r="C55" s="55">
        <v>55124.325100000002</v>
      </c>
      <c r="D55" s="55" t="s">
        <v>65</v>
      </c>
      <c r="E55" s="10">
        <f t="shared" si="0"/>
        <v>18826.995954355876</v>
      </c>
      <c r="F55" s="10">
        <f t="shared" si="1"/>
        <v>18827</v>
      </c>
      <c r="G55" s="10">
        <f t="shared" si="2"/>
        <v>-4.4340999957057647E-3</v>
      </c>
      <c r="H55" s="10"/>
      <c r="J55" s="10"/>
      <c r="K55" s="10">
        <f>+G55</f>
        <v>-4.4340999957057647E-3</v>
      </c>
      <c r="L55" s="10"/>
      <c r="M55" s="10"/>
      <c r="N55" s="10"/>
      <c r="O55" s="10">
        <f t="shared" ca="1" si="4"/>
        <v>-1.2632379886908449E-2</v>
      </c>
      <c r="P55" s="10"/>
      <c r="Q55" s="13">
        <f t="shared" si="5"/>
        <v>40105.825100000002</v>
      </c>
    </row>
    <row r="56" spans="1:18" x14ac:dyDescent="0.2">
      <c r="A56" s="35" t="s">
        <v>46</v>
      </c>
      <c r="B56" s="36" t="s">
        <v>47</v>
      </c>
      <c r="C56" s="33">
        <v>55377.503499999999</v>
      </c>
      <c r="D56" s="33">
        <v>2.9999999999999997E-4</v>
      </c>
      <c r="E56" s="10">
        <f t="shared" si="0"/>
        <v>19057.994287139183</v>
      </c>
      <c r="F56" s="10">
        <f t="shared" si="1"/>
        <v>19058</v>
      </c>
      <c r="G56" s="10">
        <f t="shared" si="2"/>
        <v>-6.2613999980385415E-3</v>
      </c>
      <c r="H56" s="10"/>
      <c r="I56" s="10"/>
      <c r="K56" s="10">
        <f>+G56</f>
        <v>-6.2613999980385415E-3</v>
      </c>
      <c r="L56" s="10"/>
      <c r="M56" s="10"/>
      <c r="N56" s="10"/>
      <c r="O56" s="10">
        <f t="shared" ca="1" si="4"/>
        <v>-1.1517442440055092E-2</v>
      </c>
      <c r="P56" s="10"/>
      <c r="Q56" s="13">
        <f t="shared" si="5"/>
        <v>40359.003499999999</v>
      </c>
      <c r="R56" s="10"/>
    </row>
    <row r="57" spans="1:18" x14ac:dyDescent="0.2">
      <c r="A57" s="35" t="s">
        <v>48</v>
      </c>
      <c r="B57" s="36" t="s">
        <v>47</v>
      </c>
      <c r="C57" s="33">
        <v>56006.618179999998</v>
      </c>
      <c r="D57" s="33">
        <v>2.9999999999999997E-4</v>
      </c>
      <c r="E57" s="10">
        <f t="shared" si="0"/>
        <v>19631.994447537963</v>
      </c>
      <c r="F57" s="10">
        <f t="shared" si="1"/>
        <v>19632</v>
      </c>
      <c r="G57" s="10">
        <f t="shared" si="2"/>
        <v>-6.0855999981868081E-3</v>
      </c>
      <c r="H57" s="10"/>
      <c r="I57" s="10"/>
      <c r="K57" s="10">
        <f>+G57</f>
        <v>-6.0855999981868081E-3</v>
      </c>
      <c r="L57" s="10"/>
      <c r="M57" s="10"/>
      <c r="N57" s="10"/>
      <c r="O57" s="10">
        <f t="shared" ca="1" si="4"/>
        <v>-8.7469918145406944E-3</v>
      </c>
      <c r="P57" s="10"/>
      <c r="Q57" s="13">
        <f t="shared" si="5"/>
        <v>40988.118179999998</v>
      </c>
      <c r="R57" s="10"/>
    </row>
    <row r="58" spans="1:18" x14ac:dyDescent="0.2">
      <c r="A58" s="37" t="s">
        <v>50</v>
      </c>
      <c r="B58" s="38" t="s">
        <v>47</v>
      </c>
      <c r="C58" s="33">
        <v>56158.434000000001</v>
      </c>
      <c r="D58" s="34">
        <v>1.0999999999999999E-2</v>
      </c>
      <c r="E58" s="10">
        <f t="shared" si="0"/>
        <v>19770.510218670621</v>
      </c>
      <c r="F58" s="10">
        <f t="shared" si="1"/>
        <v>19770.5</v>
      </c>
      <c r="G58" s="10">
        <f t="shared" si="2"/>
        <v>1.1199849999684375E-2</v>
      </c>
      <c r="H58" s="10"/>
      <c r="I58" s="10"/>
      <c r="J58" s="10">
        <f>+G58</f>
        <v>1.1199849999684375E-2</v>
      </c>
      <c r="K58" s="10"/>
      <c r="L58" s="10"/>
      <c r="M58" s="10"/>
      <c r="N58" s="10"/>
      <c r="O58" s="10">
        <f t="shared" ca="1" si="4"/>
        <v>-8.0785120033320806E-3</v>
      </c>
      <c r="P58" s="10"/>
      <c r="Q58" s="13">
        <f t="shared" si="5"/>
        <v>41139.934000000001</v>
      </c>
      <c r="R58" s="10"/>
    </row>
    <row r="59" spans="1:18" x14ac:dyDescent="0.2">
      <c r="A59" s="37" t="s">
        <v>50</v>
      </c>
      <c r="B59" s="38" t="s">
        <v>47</v>
      </c>
      <c r="C59" s="33">
        <v>56495.438300000002</v>
      </c>
      <c r="D59" s="34">
        <v>3.0000000000000001E-3</v>
      </c>
      <c r="E59" s="32">
        <f t="shared" si="0"/>
        <v>20077.990759825818</v>
      </c>
      <c r="F59" s="10">
        <f t="shared" si="1"/>
        <v>20078</v>
      </c>
      <c r="G59" s="10">
        <f t="shared" si="2"/>
        <v>-1.0127399997145403E-2</v>
      </c>
      <c r="H59" s="10"/>
      <c r="I59" s="10"/>
      <c r="J59" s="10">
        <f>+G59</f>
        <v>-1.0127399997145403E-2</v>
      </c>
      <c r="K59" s="10"/>
      <c r="L59" s="10"/>
      <c r="M59" s="10"/>
      <c r="N59" s="10"/>
      <c r="O59" s="10">
        <f t="shared" ca="1" si="4"/>
        <v>-6.5943420253779389E-3</v>
      </c>
      <c r="P59" s="10"/>
      <c r="Q59" s="13">
        <f t="shared" si="5"/>
        <v>41476.938300000002</v>
      </c>
      <c r="R59" s="10"/>
    </row>
    <row r="60" spans="1:18" x14ac:dyDescent="0.2">
      <c r="A60" s="37" t="s">
        <v>51</v>
      </c>
      <c r="B60" s="38" t="s">
        <v>47</v>
      </c>
      <c r="C60" s="34">
        <v>56529.420899999997</v>
      </c>
      <c r="D60" s="34">
        <v>1E-3</v>
      </c>
      <c r="E60" s="32">
        <f t="shared" si="0"/>
        <v>20108.996264022233</v>
      </c>
      <c r="F60" s="10">
        <f t="shared" si="1"/>
        <v>20109</v>
      </c>
      <c r="G60" s="10">
        <f t="shared" si="2"/>
        <v>-4.0947000015876256E-3</v>
      </c>
      <c r="H60" s="10"/>
      <c r="I60" s="10"/>
      <c r="J60" s="10"/>
      <c r="K60" s="10">
        <f>+G60</f>
        <v>-4.0947000015876256E-3</v>
      </c>
      <c r="L60" s="10"/>
      <c r="M60" s="10"/>
      <c r="N60" s="10"/>
      <c r="O60" s="10">
        <f t="shared" ca="1" si="4"/>
        <v>-6.4447183853240247E-3</v>
      </c>
      <c r="P60" s="10"/>
      <c r="Q60" s="13">
        <f t="shared" si="5"/>
        <v>41510.920899999997</v>
      </c>
      <c r="R60" s="10"/>
    </row>
    <row r="61" spans="1:18" x14ac:dyDescent="0.2">
      <c r="A61" s="34" t="s">
        <v>52</v>
      </c>
      <c r="B61" s="38" t="s">
        <v>47</v>
      </c>
      <c r="C61" s="34">
        <v>56815.484900000003</v>
      </c>
      <c r="D61" s="34">
        <v>1.8E-3</v>
      </c>
      <c r="E61" s="32">
        <f t="shared" si="0"/>
        <v>20369.999205305245</v>
      </c>
      <c r="F61" s="10">
        <f t="shared" si="1"/>
        <v>20370</v>
      </c>
      <c r="G61" s="10">
        <f t="shared" si="2"/>
        <v>-8.7099999655038118E-4</v>
      </c>
      <c r="H61" s="10"/>
      <c r="I61" s="10"/>
      <c r="J61" s="10">
        <f>+G61</f>
        <v>-8.7099999655038118E-4</v>
      </c>
      <c r="K61" s="10"/>
      <c r="L61" s="10"/>
      <c r="M61" s="10"/>
      <c r="N61" s="10"/>
      <c r="O61" s="10">
        <f t="shared" ca="1" si="4"/>
        <v>-5.1849838674507404E-3</v>
      </c>
      <c r="P61" s="10"/>
      <c r="Q61" s="13">
        <f t="shared" si="5"/>
        <v>41796.984900000003</v>
      </c>
      <c r="R61" s="10"/>
    </row>
    <row r="62" spans="1:18" x14ac:dyDescent="0.2">
      <c r="A62" s="39" t="s">
        <v>54</v>
      </c>
      <c r="B62" s="40"/>
      <c r="C62" s="39">
        <v>56918.510600000001</v>
      </c>
      <c r="D62" s="39">
        <v>2.0000000000000001E-4</v>
      </c>
      <c r="E62" s="10">
        <f t="shared" si="0"/>
        <v>20463.999186874895</v>
      </c>
      <c r="F62" s="10">
        <f t="shared" si="1"/>
        <v>20464</v>
      </c>
      <c r="G62" s="10">
        <f t="shared" si="2"/>
        <v>-8.9119999756803736E-4</v>
      </c>
      <c r="H62" s="10"/>
      <c r="J62" s="10">
        <f>+G62</f>
        <v>-8.9119999756803736E-4</v>
      </c>
      <c r="K62" s="10"/>
      <c r="L62" s="10"/>
      <c r="M62" s="10"/>
      <c r="N62" s="10"/>
      <c r="O62" s="10">
        <f t="shared" ca="1" si="4"/>
        <v>-4.7312863782550119E-3</v>
      </c>
      <c r="P62" s="10"/>
      <c r="Q62" s="13">
        <f t="shared" si="5"/>
        <v>41900.010600000001</v>
      </c>
      <c r="R62" s="10"/>
    </row>
    <row r="63" spans="1:18" x14ac:dyDescent="0.2">
      <c r="A63" s="34" t="s">
        <v>53</v>
      </c>
      <c r="B63" s="36"/>
      <c r="C63" s="34">
        <v>56940.436300000001</v>
      </c>
      <c r="D63" s="34">
        <v>7.1000000000000004E-3</v>
      </c>
      <c r="E63" s="32">
        <f t="shared" si="0"/>
        <v>20484.004053581953</v>
      </c>
      <c r="F63" s="10">
        <f t="shared" si="1"/>
        <v>20484</v>
      </c>
      <c r="G63" s="10">
        <f t="shared" si="2"/>
        <v>4.4428000037441961E-3</v>
      </c>
      <c r="H63" s="10"/>
      <c r="I63" s="10"/>
      <c r="J63" s="10">
        <f>+G63</f>
        <v>4.4428000037441961E-3</v>
      </c>
      <c r="K63" s="10"/>
      <c r="L63" s="10"/>
      <c r="M63" s="10"/>
      <c r="N63" s="10"/>
      <c r="O63" s="10">
        <f t="shared" ca="1" si="4"/>
        <v>-4.634754997575069E-3</v>
      </c>
      <c r="P63" s="10"/>
      <c r="Q63" s="13">
        <f t="shared" si="5"/>
        <v>41921.936300000001</v>
      </c>
      <c r="R63" s="10"/>
    </row>
    <row r="64" spans="1:18" x14ac:dyDescent="0.2">
      <c r="A64" s="61" t="s">
        <v>236</v>
      </c>
      <c r="B64" s="62" t="s">
        <v>47</v>
      </c>
      <c r="C64" s="63">
        <v>57191.416740000001</v>
      </c>
      <c r="D64" s="63">
        <v>4.0000000000000002E-4</v>
      </c>
      <c r="E64" s="10">
        <f t="shared" si="0"/>
        <v>20712.996981893462</v>
      </c>
      <c r="F64" s="10">
        <f t="shared" si="1"/>
        <v>20713</v>
      </c>
      <c r="G64" s="10">
        <f t="shared" si="2"/>
        <v>-3.3078999986173585E-3</v>
      </c>
      <c r="H64" s="10"/>
      <c r="J64" s="10"/>
      <c r="K64" s="10">
        <f>+G64</f>
        <v>-3.3078999986173585E-3</v>
      </c>
      <c r="L64" s="10"/>
      <c r="M64" s="10"/>
      <c r="N64" s="10"/>
      <c r="O64" s="10">
        <f t="shared" ca="1" si="4"/>
        <v>-3.5294706887896987E-3</v>
      </c>
      <c r="P64" s="10"/>
      <c r="Q64" s="13">
        <f t="shared" si="5"/>
        <v>42172.916740000001</v>
      </c>
    </row>
    <row r="65" spans="1:17" x14ac:dyDescent="0.2">
      <c r="A65" s="58" t="s">
        <v>0</v>
      </c>
      <c r="B65" s="59" t="s">
        <v>47</v>
      </c>
      <c r="C65" s="60">
        <v>57237.452799999999</v>
      </c>
      <c r="D65" s="60">
        <v>4.1999999999999997E-3</v>
      </c>
      <c r="E65" s="10">
        <f t="shared" si="0"/>
        <v>20754.999984945509</v>
      </c>
      <c r="F65" s="10">
        <f t="shared" si="1"/>
        <v>20755</v>
      </c>
      <c r="G65" s="10">
        <f t="shared" si="2"/>
        <v>-1.6499994671903551E-5</v>
      </c>
      <c r="H65" s="10"/>
      <c r="J65" s="10"/>
      <c r="K65" s="10">
        <f>+G65</f>
        <v>-1.6499994671903551E-5</v>
      </c>
      <c r="L65" s="10"/>
      <c r="M65" s="10"/>
      <c r="N65" s="10"/>
      <c r="O65" s="10">
        <f t="shared" ca="1" si="4"/>
        <v>-3.3267547893618132E-3</v>
      </c>
      <c r="P65" s="10"/>
      <c r="Q65" s="13">
        <f t="shared" si="5"/>
        <v>42218.952799999999</v>
      </c>
    </row>
    <row r="66" spans="1:17" x14ac:dyDescent="0.2">
      <c r="A66" s="58" t="s">
        <v>0</v>
      </c>
      <c r="B66" s="59" t="s">
        <v>47</v>
      </c>
      <c r="C66" s="60">
        <v>57260.466200000003</v>
      </c>
      <c r="D66" s="60">
        <v>7.1999999999999998E-3</v>
      </c>
      <c r="E66" s="10">
        <f t="shared" si="0"/>
        <v>20775.997262089513</v>
      </c>
      <c r="F66" s="10">
        <f t="shared" si="1"/>
        <v>20776</v>
      </c>
      <c r="G66" s="10">
        <f t="shared" si="2"/>
        <v>-3.0007999957888387E-3</v>
      </c>
      <c r="H66" s="10"/>
      <c r="J66" s="10"/>
      <c r="K66" s="10">
        <f>+G66</f>
        <v>-3.0007999957888387E-3</v>
      </c>
      <c r="L66" s="10"/>
      <c r="M66" s="10"/>
      <c r="N66" s="10"/>
      <c r="O66" s="10">
        <f t="shared" ca="1" si="4"/>
        <v>-3.2253968396478705E-3</v>
      </c>
      <c r="P66" s="10"/>
      <c r="Q66" s="13">
        <f t="shared" si="5"/>
        <v>42241.966200000003</v>
      </c>
    </row>
    <row r="67" spans="1:17" x14ac:dyDescent="0.2">
      <c r="A67" s="58" t="s">
        <v>0</v>
      </c>
      <c r="B67" s="59" t="s">
        <v>47</v>
      </c>
      <c r="C67" s="60">
        <v>57580.506699999998</v>
      </c>
      <c r="D67" s="60">
        <v>1.6000000000000001E-3</v>
      </c>
      <c r="E67" s="10">
        <f t="shared" si="0"/>
        <v>21068.00014196843</v>
      </c>
      <c r="F67" s="10">
        <f t="shared" si="1"/>
        <v>21068</v>
      </c>
      <c r="G67" s="10">
        <f t="shared" si="2"/>
        <v>1.5559999883407727E-4</v>
      </c>
      <c r="H67" s="10"/>
      <c r="J67" s="10"/>
      <c r="K67" s="10">
        <f>+G67</f>
        <v>1.5559999883407727E-4</v>
      </c>
      <c r="L67" s="10"/>
      <c r="M67" s="10"/>
      <c r="N67" s="10"/>
      <c r="O67" s="10">
        <f t="shared" ca="1" si="4"/>
        <v>-1.8160386817206858E-3</v>
      </c>
      <c r="P67" s="10"/>
      <c r="Q67" s="13">
        <f t="shared" si="5"/>
        <v>42562.006699999998</v>
      </c>
    </row>
    <row r="68" spans="1:17" x14ac:dyDescent="0.2">
      <c r="A68" s="61" t="s">
        <v>236</v>
      </c>
      <c r="B68" s="62" t="s">
        <v>47</v>
      </c>
      <c r="C68" s="63">
        <v>57602.42699</v>
      </c>
      <c r="D68" s="63">
        <v>2.0000000000000001E-4</v>
      </c>
      <c r="E68" s="10">
        <f t="shared" si="0"/>
        <v>21088.000072626524</v>
      </c>
      <c r="F68" s="10">
        <f t="shared" si="1"/>
        <v>21088</v>
      </c>
      <c r="G68" s="10">
        <f t="shared" si="2"/>
        <v>7.9600002209190279E-5</v>
      </c>
      <c r="H68" s="10"/>
      <c r="J68" s="10"/>
      <c r="K68" s="10">
        <f>+G68</f>
        <v>7.9600002209190279E-5</v>
      </c>
      <c r="L68" s="10"/>
      <c r="M68" s="10"/>
      <c r="N68" s="10"/>
      <c r="O68" s="10">
        <f t="shared" ca="1" si="4"/>
        <v>-1.719507301040743E-3</v>
      </c>
      <c r="P68" s="10"/>
      <c r="Q68" s="13">
        <f t="shared" si="5"/>
        <v>42583.92699</v>
      </c>
    </row>
    <row r="69" spans="1:17" x14ac:dyDescent="0.2">
      <c r="A69" s="64" t="s">
        <v>237</v>
      </c>
      <c r="B69" s="65" t="s">
        <v>47</v>
      </c>
      <c r="C69" s="66">
        <v>59153.300999999978</v>
      </c>
      <c r="D69" s="64">
        <v>0.01</v>
      </c>
      <c r="E69" s="10">
        <f t="shared" ref="E69:E71" si="7">+(C69-C$7)/C$8</f>
        <v>22503.007477156156</v>
      </c>
      <c r="F69" s="10">
        <f t="shared" ref="F69:F71" si="8">ROUND(2*E69,0)/2</f>
        <v>22503</v>
      </c>
      <c r="G69" s="10">
        <f t="shared" ref="G69:G71" si="9">+C69-(C$7+F69*C$8)</f>
        <v>8.1950999810942449E-3</v>
      </c>
      <c r="H69" s="10"/>
      <c r="J69" s="10"/>
      <c r="K69" s="10">
        <f t="shared" ref="K69:K71" si="10">+G69</f>
        <v>8.1950999810942449E-3</v>
      </c>
      <c r="L69" s="10"/>
      <c r="M69" s="10"/>
      <c r="N69" s="10"/>
      <c r="O69" s="10">
        <f t="shared" ref="O69:O71" ca="1" si="11">+C$11+C$12*F69</f>
        <v>5.1100878820653228E-3</v>
      </c>
      <c r="P69" s="10"/>
      <c r="Q69" s="13">
        <f t="shared" ref="Q69:Q71" si="12">+C69-15018.5</f>
        <v>44134.800999999978</v>
      </c>
    </row>
    <row r="70" spans="1:17" x14ac:dyDescent="0.2">
      <c r="A70" s="64" t="s">
        <v>237</v>
      </c>
      <c r="B70" s="65" t="s">
        <v>47</v>
      </c>
      <c r="C70" s="66">
        <v>59326.461999999825</v>
      </c>
      <c r="D70" s="64">
        <v>1E-3</v>
      </c>
      <c r="E70" s="10">
        <f t="shared" si="7"/>
        <v>22660.998452306707</v>
      </c>
      <c r="F70" s="10">
        <f t="shared" si="8"/>
        <v>22661</v>
      </c>
      <c r="G70" s="10">
        <f t="shared" si="9"/>
        <v>-1.6963001689873636E-3</v>
      </c>
      <c r="H70" s="10"/>
      <c r="J70" s="10"/>
      <c r="K70" s="10">
        <f t="shared" si="10"/>
        <v>-1.6963001689873636E-3</v>
      </c>
      <c r="L70" s="10"/>
      <c r="M70" s="10"/>
      <c r="N70" s="10"/>
      <c r="O70" s="10">
        <f t="shared" ca="1" si="11"/>
        <v>5.8726857894368795E-3</v>
      </c>
      <c r="P70" s="10"/>
      <c r="Q70" s="13">
        <f t="shared" si="12"/>
        <v>44307.961999999825</v>
      </c>
    </row>
    <row r="71" spans="1:17" x14ac:dyDescent="0.2">
      <c r="A71" s="64" t="s">
        <v>238</v>
      </c>
      <c r="B71" s="65" t="s">
        <v>47</v>
      </c>
      <c r="C71" s="66">
        <v>59383.4565</v>
      </c>
      <c r="D71" s="64">
        <v>1E-3</v>
      </c>
      <c r="E71" s="10">
        <f t="shared" si="7"/>
        <v>22712.999865056998</v>
      </c>
      <c r="F71" s="10">
        <f t="shared" si="8"/>
        <v>22713</v>
      </c>
      <c r="G71" s="10">
        <f t="shared" si="9"/>
        <v>-1.4789999841013923E-4</v>
      </c>
      <c r="H71" s="10"/>
      <c r="J71" s="10"/>
      <c r="K71" s="10">
        <f t="shared" si="10"/>
        <v>-1.4789999841013923E-4</v>
      </c>
      <c r="L71" s="10"/>
      <c r="M71" s="10"/>
      <c r="N71" s="10"/>
      <c r="O71" s="10">
        <f t="shared" ca="1" si="11"/>
        <v>6.1236673792047364E-3</v>
      </c>
      <c r="P71" s="10"/>
      <c r="Q71" s="13">
        <f t="shared" si="12"/>
        <v>44364.9565</v>
      </c>
    </row>
    <row r="72" spans="1:17" x14ac:dyDescent="0.2">
      <c r="B72" s="18"/>
      <c r="C72" s="9"/>
      <c r="D72" s="9"/>
    </row>
    <row r="73" spans="1:17" x14ac:dyDescent="0.2">
      <c r="B73" s="18"/>
      <c r="C73" s="9"/>
      <c r="D73" s="9"/>
    </row>
    <row r="74" spans="1:17" x14ac:dyDescent="0.2">
      <c r="B74" s="18"/>
      <c r="C74" s="9"/>
      <c r="D74" s="9"/>
    </row>
    <row r="75" spans="1:17" x14ac:dyDescent="0.2">
      <c r="B75" s="18"/>
      <c r="C75" s="9"/>
      <c r="D75" s="9"/>
    </row>
    <row r="76" spans="1:17" x14ac:dyDescent="0.2">
      <c r="B76" s="18"/>
      <c r="C76" s="9"/>
      <c r="D76" s="9"/>
    </row>
    <row r="77" spans="1:17" x14ac:dyDescent="0.2">
      <c r="C77" s="9"/>
      <c r="D77" s="9"/>
    </row>
    <row r="78" spans="1:17" x14ac:dyDescent="0.2">
      <c r="C78" s="9"/>
      <c r="D78" s="9"/>
    </row>
    <row r="79" spans="1:17" x14ac:dyDescent="0.2">
      <c r="C79" s="9"/>
      <c r="D79" s="9"/>
    </row>
    <row r="80" spans="1:17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</sheetData>
  <phoneticPr fontId="8" type="noConversion"/>
  <hyperlinks>
    <hyperlink ref="H110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1"/>
  <sheetViews>
    <sheetView topLeftCell="A11" workbookViewId="0">
      <selection activeCell="A38" sqref="A38:D47"/>
    </sheetView>
  </sheetViews>
  <sheetFormatPr defaultRowHeight="12.75" x14ac:dyDescent="0.2"/>
  <cols>
    <col min="1" max="1" width="19.7109375" style="9" customWidth="1"/>
    <col min="2" max="2" width="4.42578125" style="15" customWidth="1"/>
    <col min="3" max="3" width="12.7109375" style="9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9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1" t="s">
        <v>55</v>
      </c>
      <c r="I1" s="42" t="s">
        <v>56</v>
      </c>
      <c r="J1" s="43" t="s">
        <v>57</v>
      </c>
    </row>
    <row r="2" spans="1:16" x14ac:dyDescent="0.2">
      <c r="I2" s="44" t="s">
        <v>58</v>
      </c>
      <c r="J2" s="45" t="s">
        <v>59</v>
      </c>
    </row>
    <row r="3" spans="1:16" x14ac:dyDescent="0.2">
      <c r="A3" s="46" t="s">
        <v>60</v>
      </c>
      <c r="I3" s="44" t="s">
        <v>61</v>
      </c>
      <c r="J3" s="45" t="s">
        <v>62</v>
      </c>
    </row>
    <row r="4" spans="1:16" x14ac:dyDescent="0.2">
      <c r="I4" s="44" t="s">
        <v>63</v>
      </c>
      <c r="J4" s="45" t="s">
        <v>62</v>
      </c>
    </row>
    <row r="5" spans="1:16" ht="13.5" thickBot="1" x14ac:dyDescent="0.25">
      <c r="I5" s="47" t="s">
        <v>64</v>
      </c>
      <c r="J5" s="48" t="s">
        <v>65</v>
      </c>
    </row>
    <row r="10" spans="1:16" ht="13.5" thickBot="1" x14ac:dyDescent="0.25"/>
    <row r="11" spans="1:16" ht="12.75" customHeight="1" thickBot="1" x14ac:dyDescent="0.25">
      <c r="A11" s="9" t="str">
        <f t="shared" ref="A11:A47" si="0">P11</f>
        <v> AN 235.86 </v>
      </c>
      <c r="B11" s="18" t="str">
        <f t="shared" ref="B11:B47" si="1">IF(H11=INT(H11),"I","II")</f>
        <v>I</v>
      </c>
      <c r="C11" s="9">
        <f t="shared" ref="C11:C47" si="2">1*G11</f>
        <v>25504.46</v>
      </c>
      <c r="D11" s="15" t="str">
        <f t="shared" ref="D11:D47" si="3">VLOOKUP(F11,I$1:J$5,2,FALSE)</f>
        <v>vis</v>
      </c>
      <c r="E11" s="49">
        <f>VLOOKUP(C11,Active!C$21:E$972,3,FALSE)</f>
        <v>-8197.9771688118726</v>
      </c>
      <c r="F11" s="18" t="s">
        <v>64</v>
      </c>
      <c r="G11" s="15" t="str">
        <f t="shared" ref="G11:G47" si="4">MID(I11,3,LEN(I11)-3)</f>
        <v>25504.46</v>
      </c>
      <c r="H11" s="9">
        <f t="shared" ref="H11:H47" si="5">1*K11</f>
        <v>-8198</v>
      </c>
      <c r="I11" s="50" t="s">
        <v>67</v>
      </c>
      <c r="J11" s="51" t="s">
        <v>68</v>
      </c>
      <c r="K11" s="50">
        <v>-8198</v>
      </c>
      <c r="L11" s="50" t="s">
        <v>69</v>
      </c>
      <c r="M11" s="51" t="s">
        <v>70</v>
      </c>
      <c r="N11" s="51"/>
      <c r="O11" s="52" t="s">
        <v>71</v>
      </c>
      <c r="P11" s="52" t="s">
        <v>72</v>
      </c>
    </row>
    <row r="12" spans="1:16" ht="12.75" customHeight="1" thickBot="1" x14ac:dyDescent="0.25">
      <c r="A12" s="9" t="str">
        <f t="shared" si="0"/>
        <v> AN 267.397 </v>
      </c>
      <c r="B12" s="18" t="str">
        <f t="shared" si="1"/>
        <v>I</v>
      </c>
      <c r="C12" s="9">
        <f t="shared" si="2"/>
        <v>25900.097000000002</v>
      </c>
      <c r="D12" s="15" t="str">
        <f t="shared" si="3"/>
        <v>vis</v>
      </c>
      <c r="E12" s="49">
        <f>VLOOKUP(C12,Active!C$21:E$972,3,FALSE)</f>
        <v>-7837.0005318341855</v>
      </c>
      <c r="F12" s="18" t="s">
        <v>64</v>
      </c>
      <c r="G12" s="15" t="str">
        <f t="shared" si="4"/>
        <v>25900.097</v>
      </c>
      <c r="H12" s="9">
        <f t="shared" si="5"/>
        <v>-7837</v>
      </c>
      <c r="I12" s="50" t="s">
        <v>73</v>
      </c>
      <c r="J12" s="51" t="s">
        <v>74</v>
      </c>
      <c r="K12" s="50">
        <v>-7837</v>
      </c>
      <c r="L12" s="50" t="s">
        <v>75</v>
      </c>
      <c r="M12" s="51" t="s">
        <v>76</v>
      </c>
      <c r="N12" s="51"/>
      <c r="O12" s="52" t="s">
        <v>77</v>
      </c>
      <c r="P12" s="52" t="s">
        <v>78</v>
      </c>
    </row>
    <row r="13" spans="1:16" ht="12.75" customHeight="1" thickBot="1" x14ac:dyDescent="0.25">
      <c r="A13" s="9" t="str">
        <f t="shared" si="0"/>
        <v> AN 267.397 </v>
      </c>
      <c r="B13" s="18" t="str">
        <f t="shared" si="1"/>
        <v>I</v>
      </c>
      <c r="C13" s="9">
        <f t="shared" si="2"/>
        <v>27283.254000000001</v>
      </c>
      <c r="D13" s="15" t="str">
        <f t="shared" si="3"/>
        <v>vis</v>
      </c>
      <c r="E13" s="49">
        <f>VLOOKUP(C13,Active!C$21:E$972,3,FALSE)</f>
        <v>-6575.0170412300604</v>
      </c>
      <c r="F13" s="18" t="s">
        <v>64</v>
      </c>
      <c r="G13" s="15" t="str">
        <f t="shared" si="4"/>
        <v>27283.254</v>
      </c>
      <c r="H13" s="9">
        <f t="shared" si="5"/>
        <v>-6575</v>
      </c>
      <c r="I13" s="50" t="s">
        <v>79</v>
      </c>
      <c r="J13" s="51" t="s">
        <v>80</v>
      </c>
      <c r="K13" s="50">
        <v>-6575</v>
      </c>
      <c r="L13" s="50" t="s">
        <v>81</v>
      </c>
      <c r="M13" s="51" t="s">
        <v>76</v>
      </c>
      <c r="N13" s="51"/>
      <c r="O13" s="52" t="s">
        <v>77</v>
      </c>
      <c r="P13" s="52" t="s">
        <v>78</v>
      </c>
    </row>
    <row r="14" spans="1:16" ht="12.75" customHeight="1" thickBot="1" x14ac:dyDescent="0.25">
      <c r="A14" s="9" t="str">
        <f t="shared" si="0"/>
        <v> AN 267.397 </v>
      </c>
      <c r="B14" s="18" t="str">
        <f t="shared" si="1"/>
        <v>I</v>
      </c>
      <c r="C14" s="9">
        <f t="shared" si="2"/>
        <v>27962.805</v>
      </c>
      <c r="D14" s="15" t="str">
        <f t="shared" si="3"/>
        <v>vis</v>
      </c>
      <c r="E14" s="49">
        <f>VLOOKUP(C14,Active!C$21:E$972,3,FALSE)</f>
        <v>-5954.9991090477242</v>
      </c>
      <c r="F14" s="18" t="s">
        <v>64</v>
      </c>
      <c r="G14" s="15" t="str">
        <f t="shared" si="4"/>
        <v>27962.805</v>
      </c>
      <c r="H14" s="9">
        <f t="shared" si="5"/>
        <v>-5955</v>
      </c>
      <c r="I14" s="50" t="s">
        <v>90</v>
      </c>
      <c r="J14" s="51" t="s">
        <v>91</v>
      </c>
      <c r="K14" s="50">
        <v>-5955</v>
      </c>
      <c r="L14" s="50" t="s">
        <v>92</v>
      </c>
      <c r="M14" s="51" t="s">
        <v>76</v>
      </c>
      <c r="N14" s="51"/>
      <c r="O14" s="52" t="s">
        <v>77</v>
      </c>
      <c r="P14" s="52" t="s">
        <v>78</v>
      </c>
    </row>
    <row r="15" spans="1:16" ht="12.75" customHeight="1" thickBot="1" x14ac:dyDescent="0.25">
      <c r="A15" s="9" t="str">
        <f t="shared" si="0"/>
        <v> AN 267.397 </v>
      </c>
      <c r="B15" s="18" t="str">
        <f t="shared" si="1"/>
        <v>I</v>
      </c>
      <c r="C15" s="9">
        <f t="shared" si="2"/>
        <v>28745.357</v>
      </c>
      <c r="D15" s="15" t="str">
        <f t="shared" si="3"/>
        <v>vis</v>
      </c>
      <c r="E15" s="49">
        <f>VLOOKUP(C15,Active!C$21:E$972,3,FALSE)</f>
        <v>-5241.0037314157998</v>
      </c>
      <c r="F15" s="18" t="s">
        <v>64</v>
      </c>
      <c r="G15" s="15" t="str">
        <f t="shared" si="4"/>
        <v>28745.357</v>
      </c>
      <c r="H15" s="9">
        <f t="shared" si="5"/>
        <v>-5241</v>
      </c>
      <c r="I15" s="50" t="s">
        <v>95</v>
      </c>
      <c r="J15" s="51" t="s">
        <v>96</v>
      </c>
      <c r="K15" s="50">
        <v>-5241</v>
      </c>
      <c r="L15" s="50" t="s">
        <v>97</v>
      </c>
      <c r="M15" s="51" t="s">
        <v>76</v>
      </c>
      <c r="N15" s="51"/>
      <c r="O15" s="52" t="s">
        <v>77</v>
      </c>
      <c r="P15" s="52" t="s">
        <v>78</v>
      </c>
    </row>
    <row r="16" spans="1:16" ht="12.75" customHeight="1" thickBot="1" x14ac:dyDescent="0.25">
      <c r="A16" s="9" t="str">
        <f t="shared" si="0"/>
        <v> AN 267.397 </v>
      </c>
      <c r="B16" s="18" t="str">
        <f t="shared" si="1"/>
        <v>I</v>
      </c>
      <c r="C16" s="9">
        <f t="shared" si="2"/>
        <v>29085.114000000001</v>
      </c>
      <c r="D16" s="15" t="str">
        <f t="shared" si="3"/>
        <v>vis</v>
      </c>
      <c r="E16" s="49">
        <f>VLOOKUP(C16,Active!C$21:E$972,3,FALSE)</f>
        <v>-4931.0116446048387</v>
      </c>
      <c r="F16" s="18" t="s">
        <v>64</v>
      </c>
      <c r="G16" s="15" t="str">
        <f t="shared" si="4"/>
        <v>29085.114</v>
      </c>
      <c r="H16" s="9">
        <f t="shared" si="5"/>
        <v>-4931</v>
      </c>
      <c r="I16" s="50" t="s">
        <v>98</v>
      </c>
      <c r="J16" s="51" t="s">
        <v>99</v>
      </c>
      <c r="K16" s="50">
        <v>-4931</v>
      </c>
      <c r="L16" s="50" t="s">
        <v>100</v>
      </c>
      <c r="M16" s="51" t="s">
        <v>76</v>
      </c>
      <c r="N16" s="51"/>
      <c r="O16" s="52" t="s">
        <v>77</v>
      </c>
      <c r="P16" s="52" t="s">
        <v>78</v>
      </c>
    </row>
    <row r="17" spans="1:16" ht="12.75" customHeight="1" thickBot="1" x14ac:dyDescent="0.25">
      <c r="A17" s="9" t="str">
        <f t="shared" si="0"/>
        <v> HA 113.73 </v>
      </c>
      <c r="B17" s="18" t="str">
        <f t="shared" si="1"/>
        <v>I</v>
      </c>
      <c r="C17" s="9">
        <f t="shared" si="2"/>
        <v>29789.59</v>
      </c>
      <c r="D17" s="15" t="str">
        <f t="shared" si="3"/>
        <v>vis</v>
      </c>
      <c r="E17" s="49">
        <f>VLOOKUP(C17,Active!C$21:E$972,3,FALSE)</f>
        <v>-4288.2523038164609</v>
      </c>
      <c r="F17" s="18" t="s">
        <v>64</v>
      </c>
      <c r="G17" s="15" t="str">
        <f t="shared" si="4"/>
        <v>29789.590</v>
      </c>
      <c r="H17" s="9">
        <f t="shared" si="5"/>
        <v>-4288</v>
      </c>
      <c r="I17" s="50" t="s">
        <v>101</v>
      </c>
      <c r="J17" s="51" t="s">
        <v>102</v>
      </c>
      <c r="K17" s="50">
        <v>-4288</v>
      </c>
      <c r="L17" s="50" t="s">
        <v>103</v>
      </c>
      <c r="M17" s="51" t="s">
        <v>66</v>
      </c>
      <c r="N17" s="51"/>
      <c r="O17" s="52" t="s">
        <v>104</v>
      </c>
      <c r="P17" s="52" t="s">
        <v>105</v>
      </c>
    </row>
    <row r="18" spans="1:16" ht="12.75" customHeight="1" thickBot="1" x14ac:dyDescent="0.25">
      <c r="A18" s="9" t="str">
        <f t="shared" si="0"/>
        <v> AC 20.1 </v>
      </c>
      <c r="B18" s="18" t="str">
        <f t="shared" si="1"/>
        <v>I</v>
      </c>
      <c r="C18" s="9">
        <f t="shared" si="2"/>
        <v>30548.302</v>
      </c>
      <c r="D18" s="15" t="str">
        <f t="shared" si="3"/>
        <v>vis</v>
      </c>
      <c r="E18" s="49">
        <f>VLOOKUP(C18,Active!C$21:E$972,3,FALSE)</f>
        <v>-3596.0083878161536</v>
      </c>
      <c r="F18" s="18" t="s">
        <v>64</v>
      </c>
      <c r="G18" s="15" t="str">
        <f t="shared" si="4"/>
        <v>30548.302</v>
      </c>
      <c r="H18" s="9">
        <f t="shared" si="5"/>
        <v>-3596</v>
      </c>
      <c r="I18" s="50" t="s">
        <v>106</v>
      </c>
      <c r="J18" s="51" t="s">
        <v>107</v>
      </c>
      <c r="K18" s="50">
        <v>-3596</v>
      </c>
      <c r="L18" s="50" t="s">
        <v>108</v>
      </c>
      <c r="M18" s="51" t="s">
        <v>70</v>
      </c>
      <c r="N18" s="51"/>
      <c r="O18" s="52" t="s">
        <v>109</v>
      </c>
      <c r="P18" s="52" t="s">
        <v>110</v>
      </c>
    </row>
    <row r="19" spans="1:16" ht="12.75" customHeight="1" thickBot="1" x14ac:dyDescent="0.25">
      <c r="A19" s="9" t="str">
        <f t="shared" si="0"/>
        <v> BAN 13.71 </v>
      </c>
      <c r="B19" s="18" t="str">
        <f t="shared" si="1"/>
        <v>I</v>
      </c>
      <c r="C19" s="9">
        <f t="shared" si="2"/>
        <v>34489.5933</v>
      </c>
      <c r="D19" s="15" t="str">
        <f t="shared" si="3"/>
        <v>vis</v>
      </c>
      <c r="E19" s="49">
        <f>VLOOKUP(C19,Active!C$21:E$972,3,FALSE)</f>
        <v>2.7371805716868065E-4</v>
      </c>
      <c r="F19" s="18" t="s">
        <v>64</v>
      </c>
      <c r="G19" s="15" t="str">
        <f t="shared" si="4"/>
        <v>34489.5933</v>
      </c>
      <c r="H19" s="9">
        <f t="shared" si="5"/>
        <v>0</v>
      </c>
      <c r="I19" s="50" t="s">
        <v>111</v>
      </c>
      <c r="J19" s="51" t="s">
        <v>112</v>
      </c>
      <c r="K19" s="50">
        <v>0</v>
      </c>
      <c r="L19" s="50" t="s">
        <v>113</v>
      </c>
      <c r="M19" s="51" t="s">
        <v>114</v>
      </c>
      <c r="N19" s="51" t="s">
        <v>115</v>
      </c>
      <c r="O19" s="52" t="s">
        <v>116</v>
      </c>
      <c r="P19" s="52" t="s">
        <v>117</v>
      </c>
    </row>
    <row r="20" spans="1:16" ht="12.75" customHeight="1" thickBot="1" x14ac:dyDescent="0.25">
      <c r="A20" s="9" t="str">
        <f t="shared" si="0"/>
        <v> BBS 62 </v>
      </c>
      <c r="B20" s="18" t="str">
        <f t="shared" si="1"/>
        <v>II</v>
      </c>
      <c r="C20" s="9">
        <f t="shared" si="2"/>
        <v>45211.362999999998</v>
      </c>
      <c r="D20" s="15" t="str">
        <f t="shared" si="3"/>
        <v>vis</v>
      </c>
      <c r="E20" s="49">
        <f>VLOOKUP(C20,Active!C$21:E$972,3,FALSE)</f>
        <v>9782.473522568007</v>
      </c>
      <c r="F20" s="18" t="s">
        <v>64</v>
      </c>
      <c r="G20" s="15" t="str">
        <f t="shared" si="4"/>
        <v>45211.363</v>
      </c>
      <c r="H20" s="9">
        <f t="shared" si="5"/>
        <v>9782.5</v>
      </c>
      <c r="I20" s="50" t="s">
        <v>118</v>
      </c>
      <c r="J20" s="51" t="s">
        <v>119</v>
      </c>
      <c r="K20" s="50">
        <v>9782.5</v>
      </c>
      <c r="L20" s="50" t="s">
        <v>120</v>
      </c>
      <c r="M20" s="51" t="s">
        <v>114</v>
      </c>
      <c r="N20" s="51" t="s">
        <v>115</v>
      </c>
      <c r="O20" s="52" t="s">
        <v>121</v>
      </c>
      <c r="P20" s="52" t="s">
        <v>122</v>
      </c>
    </row>
    <row r="21" spans="1:16" ht="12.75" customHeight="1" thickBot="1" x14ac:dyDescent="0.25">
      <c r="A21" s="9" t="str">
        <f t="shared" si="0"/>
        <v>BAVM 36 </v>
      </c>
      <c r="B21" s="18" t="str">
        <f t="shared" si="1"/>
        <v>I</v>
      </c>
      <c r="C21" s="9">
        <f t="shared" si="2"/>
        <v>45229.415000000001</v>
      </c>
      <c r="D21" s="15" t="str">
        <f t="shared" si="3"/>
        <v>vis</v>
      </c>
      <c r="E21" s="49">
        <f>VLOOKUP(C21,Active!C$21:E$972,3,FALSE)</f>
        <v>9798.9440504779905</v>
      </c>
      <c r="F21" s="18" t="s">
        <v>64</v>
      </c>
      <c r="G21" s="15" t="str">
        <f t="shared" si="4"/>
        <v>45229.415</v>
      </c>
      <c r="H21" s="9">
        <f t="shared" si="5"/>
        <v>9799</v>
      </c>
      <c r="I21" s="50" t="s">
        <v>123</v>
      </c>
      <c r="J21" s="51" t="s">
        <v>124</v>
      </c>
      <c r="K21" s="50">
        <v>9799</v>
      </c>
      <c r="L21" s="50" t="s">
        <v>125</v>
      </c>
      <c r="M21" s="51" t="s">
        <v>66</v>
      </c>
      <c r="N21" s="51"/>
      <c r="O21" s="52" t="s">
        <v>126</v>
      </c>
      <c r="P21" s="53" t="s">
        <v>127</v>
      </c>
    </row>
    <row r="22" spans="1:16" ht="12.75" customHeight="1" thickBot="1" x14ac:dyDescent="0.25">
      <c r="A22" s="9" t="str">
        <f t="shared" si="0"/>
        <v>IBVS 2321 </v>
      </c>
      <c r="B22" s="18" t="str">
        <f t="shared" si="1"/>
        <v>I</v>
      </c>
      <c r="C22" s="9">
        <f t="shared" si="2"/>
        <v>45242.586600000002</v>
      </c>
      <c r="D22" s="15" t="str">
        <f t="shared" si="3"/>
        <v>vis</v>
      </c>
      <c r="E22" s="49">
        <f>VLOOKUP(C22,Active!C$21:E$972,3,FALSE)</f>
        <v>9810.9617330294604</v>
      </c>
      <c r="F22" s="18" t="s">
        <v>64</v>
      </c>
      <c r="G22" s="15" t="str">
        <f t="shared" si="4"/>
        <v>45242.5866</v>
      </c>
      <c r="H22" s="9">
        <f t="shared" si="5"/>
        <v>9811</v>
      </c>
      <c r="I22" s="50" t="s">
        <v>128</v>
      </c>
      <c r="J22" s="51" t="s">
        <v>129</v>
      </c>
      <c r="K22" s="50">
        <v>9811</v>
      </c>
      <c r="L22" s="50" t="s">
        <v>130</v>
      </c>
      <c r="M22" s="51" t="s">
        <v>114</v>
      </c>
      <c r="N22" s="51" t="s">
        <v>115</v>
      </c>
      <c r="O22" s="52" t="s">
        <v>131</v>
      </c>
      <c r="P22" s="53" t="s">
        <v>132</v>
      </c>
    </row>
    <row r="23" spans="1:16" ht="12.75" customHeight="1" thickBot="1" x14ac:dyDescent="0.25">
      <c r="A23" s="9" t="str">
        <f t="shared" si="0"/>
        <v>BAVM 38 </v>
      </c>
      <c r="B23" s="18" t="str">
        <f t="shared" si="1"/>
        <v>I</v>
      </c>
      <c r="C23" s="9">
        <f t="shared" si="2"/>
        <v>45605.359100000001</v>
      </c>
      <c r="D23" s="15" t="str">
        <f t="shared" si="3"/>
        <v>vis</v>
      </c>
      <c r="E23" s="49">
        <f>VLOOKUP(C23,Active!C$21:E$972,3,FALSE)</f>
        <v>10141.953013010825</v>
      </c>
      <c r="F23" s="18" t="s">
        <v>64</v>
      </c>
      <c r="G23" s="15" t="str">
        <f t="shared" si="4"/>
        <v>45605.3591</v>
      </c>
      <c r="H23" s="9">
        <f t="shared" si="5"/>
        <v>10142</v>
      </c>
      <c r="I23" s="50" t="s">
        <v>133</v>
      </c>
      <c r="J23" s="51" t="s">
        <v>134</v>
      </c>
      <c r="K23" s="50">
        <v>10142</v>
      </c>
      <c r="L23" s="50" t="s">
        <v>135</v>
      </c>
      <c r="M23" s="51" t="s">
        <v>114</v>
      </c>
      <c r="N23" s="51" t="s">
        <v>64</v>
      </c>
      <c r="O23" s="52" t="s">
        <v>136</v>
      </c>
      <c r="P23" s="53" t="s">
        <v>137</v>
      </c>
    </row>
    <row r="24" spans="1:16" ht="12.75" customHeight="1" thickBot="1" x14ac:dyDescent="0.25">
      <c r="A24" s="9" t="str">
        <f t="shared" si="0"/>
        <v>BAVM 38 </v>
      </c>
      <c r="B24" s="18" t="str">
        <f t="shared" si="1"/>
        <v>I</v>
      </c>
      <c r="C24" s="9">
        <f t="shared" si="2"/>
        <v>45651.402000000002</v>
      </c>
      <c r="D24" s="15" t="str">
        <f t="shared" si="3"/>
        <v>vis</v>
      </c>
      <c r="E24" s="49">
        <f>VLOOKUP(C24,Active!C$21:E$972,3,FALSE)</f>
        <v>10183.962256834582</v>
      </c>
      <c r="F24" s="18" t="s">
        <v>64</v>
      </c>
      <c r="G24" s="15" t="str">
        <f t="shared" si="4"/>
        <v>45651.402</v>
      </c>
      <c r="H24" s="9">
        <f t="shared" si="5"/>
        <v>10184</v>
      </c>
      <c r="I24" s="50" t="s">
        <v>138</v>
      </c>
      <c r="J24" s="51" t="s">
        <v>139</v>
      </c>
      <c r="K24" s="50">
        <v>10184</v>
      </c>
      <c r="L24" s="50" t="s">
        <v>140</v>
      </c>
      <c r="M24" s="51" t="s">
        <v>66</v>
      </c>
      <c r="N24" s="51"/>
      <c r="O24" s="52" t="s">
        <v>126</v>
      </c>
      <c r="P24" s="53" t="s">
        <v>137</v>
      </c>
    </row>
    <row r="25" spans="1:16" ht="12.75" customHeight="1" thickBot="1" x14ac:dyDescent="0.25">
      <c r="A25" s="9" t="str">
        <f t="shared" si="0"/>
        <v> COSP 16.203 </v>
      </c>
      <c r="B25" s="18" t="str">
        <f t="shared" si="1"/>
        <v>I</v>
      </c>
      <c r="C25" s="9">
        <f t="shared" si="2"/>
        <v>46290.368999999999</v>
      </c>
      <c r="D25" s="15" t="str">
        <f t="shared" si="3"/>
        <v>vis</v>
      </c>
      <c r="E25" s="49">
        <f>VLOOKUP(C25,Active!C$21:E$972,3,FALSE)</f>
        <v>10766.951610205777</v>
      </c>
      <c r="F25" s="18" t="s">
        <v>64</v>
      </c>
      <c r="G25" s="15" t="str">
        <f t="shared" si="4"/>
        <v>46290.369</v>
      </c>
      <c r="H25" s="9">
        <f t="shared" si="5"/>
        <v>10767</v>
      </c>
      <c r="I25" s="50" t="s">
        <v>141</v>
      </c>
      <c r="J25" s="51" t="s">
        <v>142</v>
      </c>
      <c r="K25" s="50">
        <v>10767</v>
      </c>
      <c r="L25" s="50" t="s">
        <v>143</v>
      </c>
      <c r="M25" s="51" t="s">
        <v>114</v>
      </c>
      <c r="N25" s="51" t="s">
        <v>115</v>
      </c>
      <c r="O25" s="52" t="s">
        <v>144</v>
      </c>
      <c r="P25" s="52" t="s">
        <v>145</v>
      </c>
    </row>
    <row r="26" spans="1:16" ht="12.75" customHeight="1" thickBot="1" x14ac:dyDescent="0.25">
      <c r="A26" s="9" t="str">
        <f t="shared" si="0"/>
        <v> COSP 16.203 </v>
      </c>
      <c r="B26" s="18" t="str">
        <f t="shared" si="1"/>
        <v>I</v>
      </c>
      <c r="C26" s="9">
        <f t="shared" si="2"/>
        <v>46359.421000000002</v>
      </c>
      <c r="D26" s="15" t="str">
        <f t="shared" si="3"/>
        <v>vis</v>
      </c>
      <c r="E26" s="49">
        <f>VLOOKUP(C26,Active!C$21:E$972,3,FALSE)</f>
        <v>10829.954207881385</v>
      </c>
      <c r="F26" s="18" t="s">
        <v>64</v>
      </c>
      <c r="G26" s="15" t="str">
        <f t="shared" si="4"/>
        <v>46359.421</v>
      </c>
      <c r="H26" s="9">
        <f t="shared" si="5"/>
        <v>10830</v>
      </c>
      <c r="I26" s="50" t="s">
        <v>146</v>
      </c>
      <c r="J26" s="51" t="s">
        <v>147</v>
      </c>
      <c r="K26" s="50">
        <v>10830</v>
      </c>
      <c r="L26" s="50" t="s">
        <v>148</v>
      </c>
      <c r="M26" s="51" t="s">
        <v>114</v>
      </c>
      <c r="N26" s="51" t="s">
        <v>115</v>
      </c>
      <c r="O26" s="52" t="s">
        <v>144</v>
      </c>
      <c r="P26" s="52" t="s">
        <v>145</v>
      </c>
    </row>
    <row r="27" spans="1:16" ht="12.75" customHeight="1" thickBot="1" x14ac:dyDescent="0.25">
      <c r="A27" s="9" t="str">
        <f t="shared" si="0"/>
        <v> COSP 16.203 </v>
      </c>
      <c r="B27" s="18" t="str">
        <f t="shared" si="1"/>
        <v>I</v>
      </c>
      <c r="C27" s="9">
        <f t="shared" si="2"/>
        <v>46576.430999999997</v>
      </c>
      <c r="D27" s="15" t="str">
        <f t="shared" si="3"/>
        <v>vis</v>
      </c>
      <c r="E27" s="49">
        <f>VLOOKUP(C27,Active!C$21:E$972,3,FALSE)</f>
        <v>11027.952726701733</v>
      </c>
      <c r="F27" s="18" t="s">
        <v>64</v>
      </c>
      <c r="G27" s="15" t="str">
        <f t="shared" si="4"/>
        <v>46576.431</v>
      </c>
      <c r="H27" s="9">
        <f t="shared" si="5"/>
        <v>11028</v>
      </c>
      <c r="I27" s="50" t="s">
        <v>149</v>
      </c>
      <c r="J27" s="51" t="s">
        <v>150</v>
      </c>
      <c r="K27" s="50">
        <v>11028</v>
      </c>
      <c r="L27" s="50" t="s">
        <v>151</v>
      </c>
      <c r="M27" s="51" t="s">
        <v>114</v>
      </c>
      <c r="N27" s="51" t="s">
        <v>115</v>
      </c>
      <c r="O27" s="52" t="s">
        <v>144</v>
      </c>
      <c r="P27" s="52" t="s">
        <v>145</v>
      </c>
    </row>
    <row r="28" spans="1:16" ht="12.75" customHeight="1" thickBot="1" x14ac:dyDescent="0.25">
      <c r="A28" s="9" t="str">
        <f t="shared" si="0"/>
        <v> COSP 16.203 </v>
      </c>
      <c r="B28" s="18" t="str">
        <f t="shared" si="1"/>
        <v>I</v>
      </c>
      <c r="C28" s="9">
        <f t="shared" si="2"/>
        <v>46645.481</v>
      </c>
      <c r="D28" s="15" t="str">
        <f t="shared" si="3"/>
        <v>vis</v>
      </c>
      <c r="E28" s="49">
        <f>VLOOKUP(C28,Active!C$21:E$972,3,FALSE)</f>
        <v>11090.95349959029</v>
      </c>
      <c r="F28" s="18" t="s">
        <v>64</v>
      </c>
      <c r="G28" s="15" t="str">
        <f t="shared" si="4"/>
        <v>46645.481</v>
      </c>
      <c r="H28" s="9">
        <f t="shared" si="5"/>
        <v>11091</v>
      </c>
      <c r="I28" s="50" t="s">
        <v>152</v>
      </c>
      <c r="J28" s="51" t="s">
        <v>153</v>
      </c>
      <c r="K28" s="50">
        <v>11091</v>
      </c>
      <c r="L28" s="50" t="s">
        <v>154</v>
      </c>
      <c r="M28" s="51" t="s">
        <v>114</v>
      </c>
      <c r="N28" s="51" t="s">
        <v>115</v>
      </c>
      <c r="O28" s="52" t="s">
        <v>144</v>
      </c>
      <c r="P28" s="52" t="s">
        <v>145</v>
      </c>
    </row>
    <row r="29" spans="1:16" ht="12.75" customHeight="1" thickBot="1" x14ac:dyDescent="0.25">
      <c r="A29" s="9" t="str">
        <f t="shared" si="0"/>
        <v>BAVM 91 </v>
      </c>
      <c r="B29" s="18" t="str">
        <f t="shared" si="1"/>
        <v>I</v>
      </c>
      <c r="C29" s="9">
        <f t="shared" si="2"/>
        <v>49646.3819</v>
      </c>
      <c r="D29" s="15" t="str">
        <f t="shared" si="3"/>
        <v>vis</v>
      </c>
      <c r="E29" s="49">
        <f>VLOOKUP(C29,Active!C$21:E$972,3,FALSE)</f>
        <v>13828.956049365235</v>
      </c>
      <c r="F29" s="18" t="s">
        <v>64</v>
      </c>
      <c r="G29" s="15" t="str">
        <f t="shared" si="4"/>
        <v>49646.3819</v>
      </c>
      <c r="H29" s="9">
        <f t="shared" si="5"/>
        <v>13829</v>
      </c>
      <c r="I29" s="50" t="s">
        <v>163</v>
      </c>
      <c r="J29" s="51" t="s">
        <v>164</v>
      </c>
      <c r="K29" s="50">
        <v>13829</v>
      </c>
      <c r="L29" s="50" t="s">
        <v>165</v>
      </c>
      <c r="M29" s="51" t="s">
        <v>114</v>
      </c>
      <c r="N29" s="51" t="s">
        <v>157</v>
      </c>
      <c r="O29" s="52" t="s">
        <v>136</v>
      </c>
      <c r="P29" s="53" t="s">
        <v>166</v>
      </c>
    </row>
    <row r="30" spans="1:16" ht="12.75" customHeight="1" thickBot="1" x14ac:dyDescent="0.25">
      <c r="A30" s="9" t="str">
        <f t="shared" si="0"/>
        <v>BAVM 91 </v>
      </c>
      <c r="B30" s="18" t="str">
        <f t="shared" si="1"/>
        <v>I</v>
      </c>
      <c r="C30" s="9">
        <f t="shared" si="2"/>
        <v>49646.382599999997</v>
      </c>
      <c r="D30" s="15" t="str">
        <f t="shared" si="3"/>
        <v>vis</v>
      </c>
      <c r="E30" s="49">
        <f>VLOOKUP(C30,Active!C$21:E$972,3,FALSE)</f>
        <v>13828.9566880407</v>
      </c>
      <c r="F30" s="18" t="s">
        <v>64</v>
      </c>
      <c r="G30" s="15" t="str">
        <f t="shared" si="4"/>
        <v>49646.3826</v>
      </c>
      <c r="H30" s="9">
        <f t="shared" si="5"/>
        <v>13829</v>
      </c>
      <c r="I30" s="50" t="s">
        <v>167</v>
      </c>
      <c r="J30" s="51" t="s">
        <v>168</v>
      </c>
      <c r="K30" s="50">
        <v>13829</v>
      </c>
      <c r="L30" s="50" t="s">
        <v>169</v>
      </c>
      <c r="M30" s="51" t="s">
        <v>114</v>
      </c>
      <c r="N30" s="51" t="s">
        <v>162</v>
      </c>
      <c r="O30" s="52" t="s">
        <v>136</v>
      </c>
      <c r="P30" s="53" t="s">
        <v>166</v>
      </c>
    </row>
    <row r="31" spans="1:16" ht="12.75" customHeight="1" thickBot="1" x14ac:dyDescent="0.25">
      <c r="A31" s="9" t="str">
        <f t="shared" si="0"/>
        <v>OEJV 0137 </v>
      </c>
      <c r="B31" s="18" t="str">
        <f t="shared" si="1"/>
        <v>I</v>
      </c>
      <c r="C31" s="9">
        <f t="shared" si="2"/>
        <v>55377.503499999999</v>
      </c>
      <c r="D31" s="15" t="str">
        <f t="shared" si="3"/>
        <v>vis</v>
      </c>
      <c r="E31" s="49">
        <f>VLOOKUP(C31,Active!C$21:E$972,3,FALSE)</f>
        <v>19057.994287139183</v>
      </c>
      <c r="F31" s="18" t="s">
        <v>64</v>
      </c>
      <c r="G31" s="15" t="str">
        <f t="shared" si="4"/>
        <v>55377.5035</v>
      </c>
      <c r="H31" s="9">
        <f t="shared" si="5"/>
        <v>19058</v>
      </c>
      <c r="I31" s="50" t="s">
        <v>192</v>
      </c>
      <c r="J31" s="51" t="s">
        <v>193</v>
      </c>
      <c r="K31" s="50" t="s">
        <v>194</v>
      </c>
      <c r="L31" s="50" t="s">
        <v>195</v>
      </c>
      <c r="M31" s="51" t="s">
        <v>183</v>
      </c>
      <c r="N31" s="51" t="s">
        <v>56</v>
      </c>
      <c r="O31" s="52" t="s">
        <v>196</v>
      </c>
      <c r="P31" s="53" t="s">
        <v>197</v>
      </c>
    </row>
    <row r="32" spans="1:16" ht="12.75" customHeight="1" thickBot="1" x14ac:dyDescent="0.25">
      <c r="A32" s="9" t="str">
        <f t="shared" si="0"/>
        <v>OEJV 0160 </v>
      </c>
      <c r="B32" s="18" t="str">
        <f t="shared" si="1"/>
        <v>I</v>
      </c>
      <c r="C32" s="9">
        <f t="shared" si="2"/>
        <v>56006.618179999998</v>
      </c>
      <c r="D32" s="15" t="str">
        <f t="shared" si="3"/>
        <v>vis</v>
      </c>
      <c r="E32" s="49">
        <f>VLOOKUP(C32,Active!C$21:E$972,3,FALSE)</f>
        <v>19631.994447537963</v>
      </c>
      <c r="F32" s="18" t="s">
        <v>64</v>
      </c>
      <c r="G32" s="15" t="str">
        <f t="shared" si="4"/>
        <v>56006.61818</v>
      </c>
      <c r="H32" s="9">
        <f t="shared" si="5"/>
        <v>19632</v>
      </c>
      <c r="I32" s="50" t="s">
        <v>198</v>
      </c>
      <c r="J32" s="51" t="s">
        <v>199</v>
      </c>
      <c r="K32" s="50" t="s">
        <v>200</v>
      </c>
      <c r="L32" s="50" t="s">
        <v>201</v>
      </c>
      <c r="M32" s="51" t="s">
        <v>183</v>
      </c>
      <c r="N32" s="51" t="s">
        <v>56</v>
      </c>
      <c r="O32" s="52" t="s">
        <v>202</v>
      </c>
      <c r="P32" s="53" t="s">
        <v>203</v>
      </c>
    </row>
    <row r="33" spans="1:16" ht="12.75" customHeight="1" thickBot="1" x14ac:dyDescent="0.25">
      <c r="A33" s="9" t="str">
        <f t="shared" si="0"/>
        <v>BAVM 234 </v>
      </c>
      <c r="B33" s="18" t="str">
        <f t="shared" si="1"/>
        <v>II</v>
      </c>
      <c r="C33" s="9">
        <f t="shared" si="2"/>
        <v>56158.434000000001</v>
      </c>
      <c r="D33" s="15" t="str">
        <f t="shared" si="3"/>
        <v>vis</v>
      </c>
      <c r="E33" s="49">
        <f>VLOOKUP(C33,Active!C$21:E$972,3,FALSE)</f>
        <v>19770.510218670621</v>
      </c>
      <c r="F33" s="18" t="s">
        <v>64</v>
      </c>
      <c r="G33" s="15" t="str">
        <f t="shared" si="4"/>
        <v>56158.434</v>
      </c>
      <c r="H33" s="9">
        <f t="shared" si="5"/>
        <v>19770.5</v>
      </c>
      <c r="I33" s="50" t="s">
        <v>204</v>
      </c>
      <c r="J33" s="51" t="s">
        <v>205</v>
      </c>
      <c r="K33" s="50" t="s">
        <v>206</v>
      </c>
      <c r="L33" s="50" t="s">
        <v>207</v>
      </c>
      <c r="M33" s="51" t="s">
        <v>183</v>
      </c>
      <c r="N33" s="51" t="s">
        <v>184</v>
      </c>
      <c r="O33" s="52" t="s">
        <v>136</v>
      </c>
      <c r="P33" s="53" t="s">
        <v>208</v>
      </c>
    </row>
    <row r="34" spans="1:16" ht="12.75" customHeight="1" thickBot="1" x14ac:dyDescent="0.25">
      <c r="A34" s="9" t="str">
        <f t="shared" si="0"/>
        <v>BAVM 234 </v>
      </c>
      <c r="B34" s="18" t="str">
        <f t="shared" si="1"/>
        <v>I</v>
      </c>
      <c r="C34" s="9">
        <f t="shared" si="2"/>
        <v>56495.438300000002</v>
      </c>
      <c r="D34" s="15" t="str">
        <f t="shared" si="3"/>
        <v>vis</v>
      </c>
      <c r="E34" s="49">
        <f>VLOOKUP(C34,Active!C$21:E$972,3,FALSE)</f>
        <v>20077.990759825818</v>
      </c>
      <c r="F34" s="18" t="s">
        <v>64</v>
      </c>
      <c r="G34" s="15" t="str">
        <f t="shared" si="4"/>
        <v>56495.4383</v>
      </c>
      <c r="H34" s="9">
        <f t="shared" si="5"/>
        <v>20078</v>
      </c>
      <c r="I34" s="50" t="s">
        <v>209</v>
      </c>
      <c r="J34" s="51" t="s">
        <v>210</v>
      </c>
      <c r="K34" s="50" t="s">
        <v>211</v>
      </c>
      <c r="L34" s="50" t="s">
        <v>212</v>
      </c>
      <c r="M34" s="51" t="s">
        <v>183</v>
      </c>
      <c r="N34" s="51" t="s">
        <v>184</v>
      </c>
      <c r="O34" s="52" t="s">
        <v>136</v>
      </c>
      <c r="P34" s="53" t="s">
        <v>208</v>
      </c>
    </row>
    <row r="35" spans="1:16" ht="12.75" customHeight="1" thickBot="1" x14ac:dyDescent="0.25">
      <c r="A35" s="9" t="str">
        <f t="shared" si="0"/>
        <v>IBVS 6095 </v>
      </c>
      <c r="B35" s="18" t="str">
        <f t="shared" si="1"/>
        <v>I</v>
      </c>
      <c r="C35" s="9">
        <f t="shared" si="2"/>
        <v>56529.420899999997</v>
      </c>
      <c r="D35" s="15" t="str">
        <f t="shared" si="3"/>
        <v>vis</v>
      </c>
      <c r="E35" s="49">
        <f>VLOOKUP(C35,Active!C$21:E$972,3,FALSE)</f>
        <v>20108.996264022233</v>
      </c>
      <c r="F35" s="18" t="s">
        <v>64</v>
      </c>
      <c r="G35" s="15" t="str">
        <f t="shared" si="4"/>
        <v>56529.4209</v>
      </c>
      <c r="H35" s="9">
        <f t="shared" si="5"/>
        <v>20109</v>
      </c>
      <c r="I35" s="50" t="s">
        <v>213</v>
      </c>
      <c r="J35" s="51" t="s">
        <v>214</v>
      </c>
      <c r="K35" s="50" t="s">
        <v>215</v>
      </c>
      <c r="L35" s="50" t="s">
        <v>216</v>
      </c>
      <c r="M35" s="51" t="s">
        <v>183</v>
      </c>
      <c r="N35" s="51" t="s">
        <v>162</v>
      </c>
      <c r="O35" s="52" t="s">
        <v>217</v>
      </c>
      <c r="P35" s="53" t="s">
        <v>218</v>
      </c>
    </row>
    <row r="36" spans="1:16" ht="12.75" customHeight="1" thickBot="1" x14ac:dyDescent="0.25">
      <c r="A36" s="9" t="str">
        <f t="shared" si="0"/>
        <v>BAVM 238 </v>
      </c>
      <c r="B36" s="18" t="str">
        <f t="shared" si="1"/>
        <v>I</v>
      </c>
      <c r="C36" s="9">
        <f t="shared" si="2"/>
        <v>56815.484900000003</v>
      </c>
      <c r="D36" s="15" t="str">
        <f t="shared" si="3"/>
        <v>vis</v>
      </c>
      <c r="E36" s="49">
        <f>VLOOKUP(C36,Active!C$21:E$972,3,FALSE)</f>
        <v>20369.999205305245</v>
      </c>
      <c r="F36" s="18" t="s">
        <v>64</v>
      </c>
      <c r="G36" s="15" t="str">
        <f t="shared" si="4"/>
        <v>56815.4849</v>
      </c>
      <c r="H36" s="9">
        <f t="shared" si="5"/>
        <v>20370</v>
      </c>
      <c r="I36" s="50" t="s">
        <v>219</v>
      </c>
      <c r="J36" s="51" t="s">
        <v>220</v>
      </c>
      <c r="K36" s="50" t="s">
        <v>221</v>
      </c>
      <c r="L36" s="50" t="s">
        <v>222</v>
      </c>
      <c r="M36" s="51" t="s">
        <v>183</v>
      </c>
      <c r="N36" s="51" t="s">
        <v>184</v>
      </c>
      <c r="O36" s="52" t="s">
        <v>136</v>
      </c>
      <c r="P36" s="53" t="s">
        <v>223</v>
      </c>
    </row>
    <row r="37" spans="1:16" ht="12.75" customHeight="1" thickBot="1" x14ac:dyDescent="0.25">
      <c r="A37" s="9" t="str">
        <f t="shared" si="0"/>
        <v>BAVM 239 </v>
      </c>
      <c r="B37" s="18" t="str">
        <f t="shared" si="1"/>
        <v>I</v>
      </c>
      <c r="C37" s="9">
        <f t="shared" si="2"/>
        <v>56940.436300000001</v>
      </c>
      <c r="D37" s="15" t="str">
        <f t="shared" si="3"/>
        <v>vis</v>
      </c>
      <c r="E37" s="49">
        <f>VLOOKUP(C37,Active!C$21:E$972,3,FALSE)</f>
        <v>20484.004053581953</v>
      </c>
      <c r="F37" s="18" t="s">
        <v>64</v>
      </c>
      <c r="G37" s="15" t="str">
        <f t="shared" si="4"/>
        <v>56940.4363</v>
      </c>
      <c r="H37" s="9">
        <f t="shared" si="5"/>
        <v>20484</v>
      </c>
      <c r="I37" s="50" t="s">
        <v>229</v>
      </c>
      <c r="J37" s="51" t="s">
        <v>230</v>
      </c>
      <c r="K37" s="50" t="s">
        <v>231</v>
      </c>
      <c r="L37" s="50" t="s">
        <v>232</v>
      </c>
      <c r="M37" s="51" t="s">
        <v>183</v>
      </c>
      <c r="N37" s="51" t="s">
        <v>184</v>
      </c>
      <c r="O37" s="52" t="s">
        <v>136</v>
      </c>
      <c r="P37" s="53" t="s">
        <v>233</v>
      </c>
    </row>
    <row r="38" spans="1:16" ht="12.75" customHeight="1" thickBot="1" x14ac:dyDescent="0.25">
      <c r="A38" s="9" t="str">
        <f t="shared" si="0"/>
        <v> AN 267.397 </v>
      </c>
      <c r="B38" s="18" t="str">
        <f t="shared" si="1"/>
        <v>I</v>
      </c>
      <c r="C38" s="9">
        <f t="shared" si="2"/>
        <v>27642.795999999998</v>
      </c>
      <c r="D38" s="15" t="str">
        <f t="shared" si="3"/>
        <v>vis</v>
      </c>
      <c r="E38" s="49">
        <f>VLOOKUP(C38,Active!C$21:E$972,3,FALSE)</f>
        <v>-6246.9732485306158</v>
      </c>
      <c r="F38" s="18" t="s">
        <v>64</v>
      </c>
      <c r="G38" s="15" t="str">
        <f t="shared" si="4"/>
        <v>27642.796</v>
      </c>
      <c r="H38" s="9">
        <f t="shared" si="5"/>
        <v>-6247</v>
      </c>
      <c r="I38" s="50" t="s">
        <v>82</v>
      </c>
      <c r="J38" s="51" t="s">
        <v>83</v>
      </c>
      <c r="K38" s="50">
        <v>-6247</v>
      </c>
      <c r="L38" s="50" t="s">
        <v>84</v>
      </c>
      <c r="M38" s="51" t="s">
        <v>76</v>
      </c>
      <c r="N38" s="51"/>
      <c r="O38" s="52" t="s">
        <v>77</v>
      </c>
      <c r="P38" s="52" t="s">
        <v>78</v>
      </c>
    </row>
    <row r="39" spans="1:16" ht="12.75" customHeight="1" thickBot="1" x14ac:dyDescent="0.25">
      <c r="A39" s="9" t="str">
        <f t="shared" si="0"/>
        <v> BZ 21.10 </v>
      </c>
      <c r="B39" s="18" t="str">
        <f t="shared" si="1"/>
        <v>I</v>
      </c>
      <c r="C39" s="9">
        <f t="shared" si="2"/>
        <v>27846.634999999998</v>
      </c>
      <c r="D39" s="15" t="str">
        <f t="shared" si="3"/>
        <v>vis</v>
      </c>
      <c r="E39" s="49">
        <f>VLOOKUP(C39,Active!C$21:E$972,3,FALSE)</f>
        <v>-6060.9918648256171</v>
      </c>
      <c r="F39" s="18" t="s">
        <v>64</v>
      </c>
      <c r="G39" s="15" t="str">
        <f t="shared" si="4"/>
        <v>27846.635</v>
      </c>
      <c r="H39" s="9">
        <f t="shared" si="5"/>
        <v>-6061</v>
      </c>
      <c r="I39" s="50" t="s">
        <v>85</v>
      </c>
      <c r="J39" s="51" t="s">
        <v>86</v>
      </c>
      <c r="K39" s="50">
        <v>-6061</v>
      </c>
      <c r="L39" s="50" t="s">
        <v>87</v>
      </c>
      <c r="M39" s="51" t="s">
        <v>76</v>
      </c>
      <c r="N39" s="51"/>
      <c r="O39" s="52" t="s">
        <v>88</v>
      </c>
      <c r="P39" s="52" t="s">
        <v>89</v>
      </c>
    </row>
    <row r="40" spans="1:16" ht="12.75" customHeight="1" thickBot="1" x14ac:dyDescent="0.25">
      <c r="A40" s="9" t="str">
        <f t="shared" si="0"/>
        <v> AN 267.397 </v>
      </c>
      <c r="B40" s="18" t="str">
        <f t="shared" si="1"/>
        <v>I</v>
      </c>
      <c r="C40" s="9">
        <f t="shared" si="2"/>
        <v>28391.348000000002</v>
      </c>
      <c r="D40" s="15" t="str">
        <f t="shared" si="3"/>
        <v>vis</v>
      </c>
      <c r="E40" s="49">
        <f>VLOOKUP(C40,Active!C$21:E$972,3,FALSE)</f>
        <v>-5563.9992507424367</v>
      </c>
      <c r="F40" s="18" t="s">
        <v>64</v>
      </c>
      <c r="G40" s="15" t="str">
        <f t="shared" si="4"/>
        <v>28391.348</v>
      </c>
      <c r="H40" s="9">
        <f t="shared" si="5"/>
        <v>-5564</v>
      </c>
      <c r="I40" s="50" t="s">
        <v>93</v>
      </c>
      <c r="J40" s="51" t="s">
        <v>94</v>
      </c>
      <c r="K40" s="50">
        <v>-5564</v>
      </c>
      <c r="L40" s="50" t="s">
        <v>92</v>
      </c>
      <c r="M40" s="51" t="s">
        <v>76</v>
      </c>
      <c r="N40" s="51"/>
      <c r="O40" s="52" t="s">
        <v>77</v>
      </c>
      <c r="P40" s="52" t="s">
        <v>78</v>
      </c>
    </row>
    <row r="41" spans="1:16" ht="12.75" customHeight="1" thickBot="1" x14ac:dyDescent="0.25">
      <c r="A41" s="9" t="str">
        <f t="shared" si="0"/>
        <v>BAVM 60 </v>
      </c>
      <c r="B41" s="18" t="str">
        <f t="shared" si="1"/>
        <v>I</v>
      </c>
      <c r="C41" s="9">
        <f t="shared" si="2"/>
        <v>48495.56</v>
      </c>
      <c r="D41" s="15" t="str">
        <f t="shared" si="3"/>
        <v>vis</v>
      </c>
      <c r="E41" s="49">
        <f>VLOOKUP(C41,Active!C$21:E$972,3,FALSE)</f>
        <v>12778.953599588618</v>
      </c>
      <c r="F41" s="18" t="s">
        <v>64</v>
      </c>
      <c r="G41" s="15" t="str">
        <f t="shared" si="4"/>
        <v>48495.560</v>
      </c>
      <c r="H41" s="9">
        <f t="shared" si="5"/>
        <v>12779</v>
      </c>
      <c r="I41" s="50" t="s">
        <v>155</v>
      </c>
      <c r="J41" s="51" t="s">
        <v>156</v>
      </c>
      <c r="K41" s="50">
        <v>12779</v>
      </c>
      <c r="L41" s="50" t="s">
        <v>154</v>
      </c>
      <c r="M41" s="51" t="s">
        <v>114</v>
      </c>
      <c r="N41" s="51" t="s">
        <v>157</v>
      </c>
      <c r="O41" s="52" t="s">
        <v>136</v>
      </c>
      <c r="P41" s="53" t="s">
        <v>158</v>
      </c>
    </row>
    <row r="42" spans="1:16" ht="12.75" customHeight="1" thickBot="1" x14ac:dyDescent="0.25">
      <c r="A42" s="9" t="str">
        <f t="shared" si="0"/>
        <v>BAVM 60 </v>
      </c>
      <c r="B42" s="18" t="str">
        <f t="shared" si="1"/>
        <v>I</v>
      </c>
      <c r="C42" s="9">
        <f t="shared" si="2"/>
        <v>48495.567000000003</v>
      </c>
      <c r="D42" s="15" t="str">
        <f t="shared" si="3"/>
        <v>vis</v>
      </c>
      <c r="E42" s="49">
        <f>VLOOKUP(C42,Active!C$21:E$972,3,FALSE)</f>
        <v>12778.959986343298</v>
      </c>
      <c r="F42" s="18" t="s">
        <v>64</v>
      </c>
      <c r="G42" s="15" t="str">
        <f t="shared" si="4"/>
        <v>48495.567</v>
      </c>
      <c r="H42" s="9">
        <f t="shared" si="5"/>
        <v>12779</v>
      </c>
      <c r="I42" s="50" t="s">
        <v>159</v>
      </c>
      <c r="J42" s="51" t="s">
        <v>160</v>
      </c>
      <c r="K42" s="50">
        <v>12779</v>
      </c>
      <c r="L42" s="50" t="s">
        <v>161</v>
      </c>
      <c r="M42" s="51" t="s">
        <v>114</v>
      </c>
      <c r="N42" s="51" t="s">
        <v>162</v>
      </c>
      <c r="O42" s="52" t="s">
        <v>136</v>
      </c>
      <c r="P42" s="53" t="s">
        <v>158</v>
      </c>
    </row>
    <row r="43" spans="1:16" ht="12.75" customHeight="1" thickBot="1" x14ac:dyDescent="0.25">
      <c r="A43" s="9" t="str">
        <f t="shared" si="0"/>
        <v> BBS 124 </v>
      </c>
      <c r="B43" s="18" t="str">
        <f t="shared" si="1"/>
        <v>II</v>
      </c>
      <c r="C43" s="9">
        <f t="shared" si="2"/>
        <v>51877.33</v>
      </c>
      <c r="D43" s="15" t="str">
        <f t="shared" si="3"/>
        <v>vis</v>
      </c>
      <c r="E43" s="49">
        <f>VLOOKUP(C43,Active!C$21:E$972,3,FALSE)</f>
        <v>15864.45865000612</v>
      </c>
      <c r="F43" s="18" t="s">
        <v>64</v>
      </c>
      <c r="G43" s="15" t="str">
        <f t="shared" si="4"/>
        <v>51877.330</v>
      </c>
      <c r="H43" s="9">
        <f t="shared" si="5"/>
        <v>15864.5</v>
      </c>
      <c r="I43" s="50" t="s">
        <v>170</v>
      </c>
      <c r="J43" s="51" t="s">
        <v>171</v>
      </c>
      <c r="K43" s="50">
        <v>15864.5</v>
      </c>
      <c r="L43" s="50" t="s">
        <v>172</v>
      </c>
      <c r="M43" s="51" t="s">
        <v>114</v>
      </c>
      <c r="N43" s="51" t="s">
        <v>115</v>
      </c>
      <c r="O43" s="52" t="s">
        <v>173</v>
      </c>
      <c r="P43" s="52" t="s">
        <v>174</v>
      </c>
    </row>
    <row r="44" spans="1:16" ht="12.75" customHeight="1" thickBot="1" x14ac:dyDescent="0.25">
      <c r="A44" s="9" t="str">
        <f t="shared" si="0"/>
        <v>VSB 43 </v>
      </c>
      <c r="B44" s="18" t="str">
        <f t="shared" si="1"/>
        <v>I</v>
      </c>
      <c r="C44" s="9">
        <f t="shared" si="2"/>
        <v>53195.275399999999</v>
      </c>
      <c r="D44" s="15" t="str">
        <f t="shared" si="3"/>
        <v>vis</v>
      </c>
      <c r="E44" s="49">
        <f>VLOOKUP(C44,Active!C$21:E$972,3,FALSE)</f>
        <v>17066.943499027344</v>
      </c>
      <c r="F44" s="18" t="s">
        <v>64</v>
      </c>
      <c r="G44" s="15" t="str">
        <f t="shared" si="4"/>
        <v>53195.2754</v>
      </c>
      <c r="H44" s="9">
        <f t="shared" si="5"/>
        <v>17067</v>
      </c>
      <c r="I44" s="50" t="s">
        <v>175</v>
      </c>
      <c r="J44" s="51" t="s">
        <v>176</v>
      </c>
      <c r="K44" s="50">
        <v>17067</v>
      </c>
      <c r="L44" s="50" t="s">
        <v>177</v>
      </c>
      <c r="M44" s="51" t="s">
        <v>114</v>
      </c>
      <c r="N44" s="51" t="s">
        <v>115</v>
      </c>
      <c r="O44" s="52" t="s">
        <v>178</v>
      </c>
      <c r="P44" s="53" t="s">
        <v>179</v>
      </c>
    </row>
    <row r="45" spans="1:16" ht="12.75" customHeight="1" thickBot="1" x14ac:dyDescent="0.25">
      <c r="A45" s="9" t="str">
        <f t="shared" si="0"/>
        <v>BAVM 212 </v>
      </c>
      <c r="B45" s="18" t="str">
        <f t="shared" si="1"/>
        <v>II</v>
      </c>
      <c r="C45" s="9">
        <f t="shared" si="2"/>
        <v>55075.551700000004</v>
      </c>
      <c r="D45" s="15" t="str">
        <f t="shared" si="3"/>
        <v>vis</v>
      </c>
      <c r="E45" s="49">
        <f>VLOOKUP(C45,Active!C$21:E$972,3,FALSE)</f>
        <v>18782.495420012609</v>
      </c>
      <c r="F45" s="18" t="s">
        <v>64</v>
      </c>
      <c r="G45" s="15" t="str">
        <f t="shared" si="4"/>
        <v>55075.5517</v>
      </c>
      <c r="H45" s="9">
        <f t="shared" si="5"/>
        <v>18782.5</v>
      </c>
      <c r="I45" s="50" t="s">
        <v>180</v>
      </c>
      <c r="J45" s="51" t="s">
        <v>181</v>
      </c>
      <c r="K45" s="50">
        <v>18782.5</v>
      </c>
      <c r="L45" s="50" t="s">
        <v>182</v>
      </c>
      <c r="M45" s="51" t="s">
        <v>183</v>
      </c>
      <c r="N45" s="51" t="s">
        <v>184</v>
      </c>
      <c r="O45" s="52" t="s">
        <v>136</v>
      </c>
      <c r="P45" s="53" t="s">
        <v>185</v>
      </c>
    </row>
    <row r="46" spans="1:16" ht="12.75" customHeight="1" thickBot="1" x14ac:dyDescent="0.25">
      <c r="A46" s="9" t="str">
        <f t="shared" si="0"/>
        <v>BAVM 212 </v>
      </c>
      <c r="B46" s="18" t="str">
        <f t="shared" si="1"/>
        <v>I</v>
      </c>
      <c r="C46" s="9">
        <f t="shared" si="2"/>
        <v>55124.325100000002</v>
      </c>
      <c r="D46" s="15" t="str">
        <f t="shared" si="3"/>
        <v>vis</v>
      </c>
      <c r="E46" s="49">
        <f>VLOOKUP(C46,Active!C$21:E$972,3,FALSE)</f>
        <v>18826.995954355876</v>
      </c>
      <c r="F46" s="18" t="s">
        <v>64</v>
      </c>
      <c r="G46" s="15" t="str">
        <f t="shared" si="4"/>
        <v>55124.3251</v>
      </c>
      <c r="H46" s="9">
        <f t="shared" si="5"/>
        <v>18827</v>
      </c>
      <c r="I46" s="50" t="s">
        <v>186</v>
      </c>
      <c r="J46" s="51" t="s">
        <v>187</v>
      </c>
      <c r="K46" s="50" t="s">
        <v>188</v>
      </c>
      <c r="L46" s="50" t="s">
        <v>189</v>
      </c>
      <c r="M46" s="51" t="s">
        <v>183</v>
      </c>
      <c r="N46" s="51" t="s">
        <v>190</v>
      </c>
      <c r="O46" s="52" t="s">
        <v>191</v>
      </c>
      <c r="P46" s="53" t="s">
        <v>185</v>
      </c>
    </row>
    <row r="47" spans="1:16" ht="12.75" customHeight="1" thickBot="1" x14ac:dyDescent="0.25">
      <c r="A47" s="9" t="str">
        <f t="shared" si="0"/>
        <v>BAVM 241 (=IBVS 6157) </v>
      </c>
      <c r="B47" s="18" t="str">
        <f t="shared" si="1"/>
        <v>I</v>
      </c>
      <c r="C47" s="9">
        <f t="shared" si="2"/>
        <v>56918.510600000001</v>
      </c>
      <c r="D47" s="15" t="str">
        <f t="shared" si="3"/>
        <v>vis</v>
      </c>
      <c r="E47" s="49">
        <f>VLOOKUP(C47,Active!C$21:E$972,3,FALSE)</f>
        <v>20463.999186874895</v>
      </c>
      <c r="F47" s="18" t="s">
        <v>64</v>
      </c>
      <c r="G47" s="15" t="str">
        <f t="shared" si="4"/>
        <v>56918.5106</v>
      </c>
      <c r="H47" s="9">
        <f t="shared" si="5"/>
        <v>20464</v>
      </c>
      <c r="I47" s="50" t="s">
        <v>224</v>
      </c>
      <c r="J47" s="51" t="s">
        <v>225</v>
      </c>
      <c r="K47" s="50" t="s">
        <v>226</v>
      </c>
      <c r="L47" s="50" t="s">
        <v>222</v>
      </c>
      <c r="M47" s="51" t="s">
        <v>183</v>
      </c>
      <c r="N47" s="51" t="s">
        <v>64</v>
      </c>
      <c r="O47" s="52" t="s">
        <v>227</v>
      </c>
      <c r="P47" s="53" t="s">
        <v>228</v>
      </c>
    </row>
    <row r="48" spans="1:16" x14ac:dyDescent="0.2">
      <c r="B48" s="18"/>
      <c r="F48" s="18"/>
    </row>
    <row r="49" spans="2:6" x14ac:dyDescent="0.2">
      <c r="B49" s="18"/>
      <c r="F49" s="18"/>
    </row>
    <row r="50" spans="2:6" x14ac:dyDescent="0.2">
      <c r="B50" s="18"/>
      <c r="F50" s="18"/>
    </row>
    <row r="51" spans="2:6" x14ac:dyDescent="0.2">
      <c r="B51" s="18"/>
      <c r="F51" s="18"/>
    </row>
    <row r="52" spans="2:6" x14ac:dyDescent="0.2">
      <c r="B52" s="18"/>
      <c r="F52" s="18"/>
    </row>
    <row r="53" spans="2:6" x14ac:dyDescent="0.2">
      <c r="B53" s="18"/>
      <c r="F53" s="18"/>
    </row>
    <row r="54" spans="2:6" x14ac:dyDescent="0.2">
      <c r="B54" s="18"/>
      <c r="F54" s="18"/>
    </row>
    <row r="55" spans="2:6" x14ac:dyDescent="0.2">
      <c r="B55" s="18"/>
      <c r="F55" s="18"/>
    </row>
    <row r="56" spans="2:6" x14ac:dyDescent="0.2">
      <c r="B56" s="18"/>
      <c r="F56" s="18"/>
    </row>
    <row r="57" spans="2:6" x14ac:dyDescent="0.2">
      <c r="B57" s="18"/>
      <c r="F57" s="18"/>
    </row>
    <row r="58" spans="2:6" x14ac:dyDescent="0.2">
      <c r="B58" s="18"/>
      <c r="F58" s="18"/>
    </row>
    <row r="59" spans="2:6" x14ac:dyDescent="0.2">
      <c r="B59" s="18"/>
      <c r="F59" s="18"/>
    </row>
    <row r="60" spans="2:6" x14ac:dyDescent="0.2">
      <c r="B60" s="18"/>
      <c r="F60" s="18"/>
    </row>
    <row r="61" spans="2:6" x14ac:dyDescent="0.2">
      <c r="B61" s="18"/>
      <c r="F61" s="18"/>
    </row>
    <row r="62" spans="2:6" x14ac:dyDescent="0.2">
      <c r="B62" s="18"/>
      <c r="F62" s="18"/>
    </row>
    <row r="63" spans="2:6" x14ac:dyDescent="0.2">
      <c r="B63" s="18"/>
      <c r="F63" s="18"/>
    </row>
    <row r="64" spans="2:6" x14ac:dyDescent="0.2">
      <c r="B64" s="18"/>
      <c r="F64" s="18"/>
    </row>
    <row r="65" spans="2:6" x14ac:dyDescent="0.2">
      <c r="B65" s="18"/>
      <c r="F65" s="18"/>
    </row>
    <row r="66" spans="2:6" x14ac:dyDescent="0.2">
      <c r="B66" s="18"/>
      <c r="F66" s="18"/>
    </row>
    <row r="67" spans="2:6" x14ac:dyDescent="0.2">
      <c r="B67" s="18"/>
      <c r="F67" s="18"/>
    </row>
    <row r="68" spans="2:6" x14ac:dyDescent="0.2">
      <c r="B68" s="18"/>
      <c r="F68" s="18"/>
    </row>
    <row r="69" spans="2:6" x14ac:dyDescent="0.2">
      <c r="B69" s="18"/>
      <c r="F69" s="18"/>
    </row>
    <row r="70" spans="2:6" x14ac:dyDescent="0.2">
      <c r="B70" s="18"/>
      <c r="F70" s="18"/>
    </row>
    <row r="71" spans="2:6" x14ac:dyDescent="0.2">
      <c r="B71" s="18"/>
      <c r="F71" s="18"/>
    </row>
    <row r="72" spans="2:6" x14ac:dyDescent="0.2">
      <c r="B72" s="18"/>
      <c r="F72" s="18"/>
    </row>
    <row r="73" spans="2:6" x14ac:dyDescent="0.2">
      <c r="B73" s="18"/>
      <c r="F73" s="18"/>
    </row>
    <row r="74" spans="2:6" x14ac:dyDescent="0.2">
      <c r="B74" s="18"/>
      <c r="F74" s="18"/>
    </row>
    <row r="75" spans="2:6" x14ac:dyDescent="0.2">
      <c r="B75" s="18"/>
      <c r="F75" s="18"/>
    </row>
    <row r="76" spans="2:6" x14ac:dyDescent="0.2">
      <c r="B76" s="18"/>
      <c r="F76" s="18"/>
    </row>
    <row r="77" spans="2:6" x14ac:dyDescent="0.2">
      <c r="B77" s="18"/>
      <c r="F77" s="18"/>
    </row>
    <row r="78" spans="2:6" x14ac:dyDescent="0.2">
      <c r="B78" s="18"/>
      <c r="F78" s="18"/>
    </row>
    <row r="79" spans="2:6" x14ac:dyDescent="0.2">
      <c r="B79" s="18"/>
      <c r="F79" s="18"/>
    </row>
    <row r="80" spans="2:6" x14ac:dyDescent="0.2">
      <c r="B80" s="18"/>
      <c r="F80" s="18"/>
    </row>
    <row r="81" spans="2:6" x14ac:dyDescent="0.2">
      <c r="B81" s="18"/>
      <c r="F81" s="18"/>
    </row>
    <row r="82" spans="2:6" x14ac:dyDescent="0.2">
      <c r="B82" s="18"/>
      <c r="F82" s="18"/>
    </row>
    <row r="83" spans="2:6" x14ac:dyDescent="0.2">
      <c r="B83" s="18"/>
      <c r="F83" s="18"/>
    </row>
    <row r="84" spans="2:6" x14ac:dyDescent="0.2">
      <c r="B84" s="18"/>
      <c r="F84" s="18"/>
    </row>
    <row r="85" spans="2:6" x14ac:dyDescent="0.2">
      <c r="B85" s="18"/>
      <c r="F85" s="18"/>
    </row>
    <row r="86" spans="2:6" x14ac:dyDescent="0.2">
      <c r="B86" s="18"/>
      <c r="F86" s="18"/>
    </row>
    <row r="87" spans="2:6" x14ac:dyDescent="0.2">
      <c r="B87" s="18"/>
      <c r="F87" s="18"/>
    </row>
    <row r="88" spans="2:6" x14ac:dyDescent="0.2">
      <c r="B88" s="18"/>
      <c r="F88" s="18"/>
    </row>
    <row r="89" spans="2:6" x14ac:dyDescent="0.2">
      <c r="B89" s="18"/>
      <c r="F89" s="18"/>
    </row>
    <row r="90" spans="2:6" x14ac:dyDescent="0.2">
      <c r="B90" s="18"/>
      <c r="F90" s="18"/>
    </row>
    <row r="91" spans="2:6" x14ac:dyDescent="0.2">
      <c r="B91" s="18"/>
      <c r="F91" s="18"/>
    </row>
    <row r="92" spans="2:6" x14ac:dyDescent="0.2">
      <c r="B92" s="18"/>
      <c r="F92" s="18"/>
    </row>
    <row r="93" spans="2:6" x14ac:dyDescent="0.2">
      <c r="B93" s="18"/>
      <c r="F93" s="18"/>
    </row>
    <row r="94" spans="2:6" x14ac:dyDescent="0.2">
      <c r="B94" s="18"/>
      <c r="F94" s="18"/>
    </row>
    <row r="95" spans="2:6" x14ac:dyDescent="0.2">
      <c r="B95" s="18"/>
      <c r="F95" s="18"/>
    </row>
    <row r="96" spans="2:6" x14ac:dyDescent="0.2">
      <c r="B96" s="18"/>
      <c r="F96" s="18"/>
    </row>
    <row r="97" spans="2:6" x14ac:dyDescent="0.2">
      <c r="B97" s="18"/>
      <c r="F97" s="18"/>
    </row>
    <row r="98" spans="2:6" x14ac:dyDescent="0.2">
      <c r="B98" s="18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</sheetData>
  <phoneticPr fontId="8" type="noConversion"/>
  <hyperlinks>
    <hyperlink ref="P21" r:id="rId1" display="http://www.bav-astro.de/sfs/BAVM_link.php?BAVMnr=36" xr:uid="{00000000-0004-0000-0100-000000000000}"/>
    <hyperlink ref="P22" r:id="rId2" display="http://www.konkoly.hu/cgi-bin/IBVS?2321" xr:uid="{00000000-0004-0000-0100-000001000000}"/>
    <hyperlink ref="P23" r:id="rId3" display="http://www.bav-astro.de/sfs/BAVM_link.php?BAVMnr=38" xr:uid="{00000000-0004-0000-0100-000002000000}"/>
    <hyperlink ref="P24" r:id="rId4" display="http://www.bav-astro.de/sfs/BAVM_link.php?BAVMnr=38" xr:uid="{00000000-0004-0000-0100-000003000000}"/>
    <hyperlink ref="P41" r:id="rId5" display="http://www.bav-astro.de/sfs/BAVM_link.php?BAVMnr=60" xr:uid="{00000000-0004-0000-0100-000004000000}"/>
    <hyperlink ref="P42" r:id="rId6" display="http://www.bav-astro.de/sfs/BAVM_link.php?BAVMnr=60" xr:uid="{00000000-0004-0000-0100-000005000000}"/>
    <hyperlink ref="P29" r:id="rId7" display="http://www.bav-astro.de/sfs/BAVM_link.php?BAVMnr=91" xr:uid="{00000000-0004-0000-0100-000006000000}"/>
    <hyperlink ref="P30" r:id="rId8" display="http://www.bav-astro.de/sfs/BAVM_link.php?BAVMnr=91" xr:uid="{00000000-0004-0000-0100-000007000000}"/>
    <hyperlink ref="P44" r:id="rId9" display="http://vsolj.cetus-net.org/no43.pdf" xr:uid="{00000000-0004-0000-0100-000008000000}"/>
    <hyperlink ref="P45" r:id="rId10" display="http://www.bav-astro.de/sfs/BAVM_link.php?BAVMnr=212" xr:uid="{00000000-0004-0000-0100-000009000000}"/>
    <hyperlink ref="P46" r:id="rId11" display="http://www.bav-astro.de/sfs/BAVM_link.php?BAVMnr=212" xr:uid="{00000000-0004-0000-0100-00000A000000}"/>
    <hyperlink ref="P31" r:id="rId12" display="http://var.astro.cz/oejv/issues/oejv0137.pdf" xr:uid="{00000000-0004-0000-0100-00000B000000}"/>
    <hyperlink ref="P32" r:id="rId13" display="http://var.astro.cz/oejv/issues/oejv0160.pdf" xr:uid="{00000000-0004-0000-0100-00000C000000}"/>
    <hyperlink ref="P33" r:id="rId14" display="http://www.bav-astro.de/sfs/BAVM_link.php?BAVMnr=234" xr:uid="{00000000-0004-0000-0100-00000D000000}"/>
    <hyperlink ref="P34" r:id="rId15" display="http://www.bav-astro.de/sfs/BAVM_link.php?BAVMnr=234" xr:uid="{00000000-0004-0000-0100-00000E000000}"/>
    <hyperlink ref="P35" r:id="rId16" display="http://www.konkoly.hu/cgi-bin/IBVS?6095" xr:uid="{00000000-0004-0000-0100-00000F000000}"/>
    <hyperlink ref="P36" r:id="rId17" display="http://www.bav-astro.de/sfs/BAVM_link.php?BAVMnr=238" xr:uid="{00000000-0004-0000-0100-000010000000}"/>
    <hyperlink ref="P47" r:id="rId18" display="http://www.bav-astro.de/sfs/BAVM_link.php?BAVMnr=241" xr:uid="{00000000-0004-0000-0100-000011000000}"/>
    <hyperlink ref="P37" r:id="rId19" display="http://www.bav-astro.de/sfs/BAVM_link.php?BAVMnr=239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2023-01-12T06:57:08Z</dcterms:modified>
</cp:coreProperties>
</file>