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24051106-2665-4CD8-BEFE-0949EBA5266A}" xr6:coauthVersionLast="47" xr6:coauthVersionMax="47" xr10:uidLastSave="{00000000-0000-0000-0000-000000000000}"/>
  <bookViews>
    <workbookView xWindow="13620" yWindow="750" windowWidth="12975" windowHeight="14640" xr2:uid="{00000000-000D-0000-FFFF-FFFF00000000}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2" i="1" l="1"/>
  <c r="F192" i="1"/>
  <c r="G192" i="1"/>
  <c r="J192" i="1" s="1"/>
  <c r="Q192" i="1"/>
  <c r="E149" i="1"/>
  <c r="F149" i="1"/>
  <c r="G149" i="1"/>
  <c r="K149" i="1"/>
  <c r="E151" i="1"/>
  <c r="F151" i="1"/>
  <c r="G151" i="1"/>
  <c r="K151" i="1"/>
  <c r="E174" i="1"/>
  <c r="F174" i="1"/>
  <c r="G174" i="1"/>
  <c r="K174" i="1"/>
  <c r="E177" i="1"/>
  <c r="F177" i="1"/>
  <c r="G177" i="1"/>
  <c r="K177" i="1"/>
  <c r="Q187" i="1"/>
  <c r="C7" i="1"/>
  <c r="C8" i="1"/>
  <c r="E21" i="1"/>
  <c r="F21" i="1"/>
  <c r="G21" i="1"/>
  <c r="I21" i="1"/>
  <c r="E22" i="1"/>
  <c r="F22" i="1"/>
  <c r="G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I32" i="1"/>
  <c r="E33" i="1"/>
  <c r="F33" i="1"/>
  <c r="G33" i="1"/>
  <c r="H33" i="1"/>
  <c r="E34" i="1"/>
  <c r="F34" i="1"/>
  <c r="G34" i="1"/>
  <c r="E35" i="1"/>
  <c r="F35" i="1"/>
  <c r="G35" i="1"/>
  <c r="E36" i="1"/>
  <c r="F36" i="1"/>
  <c r="G36" i="1"/>
  <c r="I36" i="1"/>
  <c r="E37" i="1"/>
  <c r="F37" i="1"/>
  <c r="G37" i="1"/>
  <c r="E38" i="1"/>
  <c r="F38" i="1"/>
  <c r="G38" i="1"/>
  <c r="E39" i="1"/>
  <c r="F39" i="1"/>
  <c r="G39" i="1"/>
  <c r="E40" i="1"/>
  <c r="F40" i="1"/>
  <c r="G40" i="1"/>
  <c r="I40" i="1"/>
  <c r="E41" i="1"/>
  <c r="F41" i="1"/>
  <c r="G41" i="1"/>
  <c r="I41" i="1"/>
  <c r="E42" i="1"/>
  <c r="F42" i="1"/>
  <c r="G42" i="1"/>
  <c r="E43" i="1"/>
  <c r="F43" i="1"/>
  <c r="G43" i="1"/>
  <c r="E45" i="1"/>
  <c r="F45" i="1"/>
  <c r="G45" i="1"/>
  <c r="I45" i="1"/>
  <c r="E46" i="1"/>
  <c r="F46" i="1"/>
  <c r="G46" i="1"/>
  <c r="E47" i="1"/>
  <c r="F47" i="1"/>
  <c r="G47" i="1"/>
  <c r="E48" i="1"/>
  <c r="F48" i="1"/>
  <c r="G48" i="1"/>
  <c r="E49" i="1"/>
  <c r="F49" i="1"/>
  <c r="G49" i="1"/>
  <c r="I49" i="1"/>
  <c r="E50" i="1"/>
  <c r="F50" i="1"/>
  <c r="G50" i="1"/>
  <c r="I50" i="1"/>
  <c r="E51" i="1"/>
  <c r="F51" i="1"/>
  <c r="G51" i="1"/>
  <c r="E52" i="1"/>
  <c r="F52" i="1"/>
  <c r="G52" i="1"/>
  <c r="E53" i="1"/>
  <c r="F53" i="1"/>
  <c r="G53" i="1"/>
  <c r="H53" i="1"/>
  <c r="E54" i="1"/>
  <c r="F54" i="1"/>
  <c r="G54" i="1"/>
  <c r="E55" i="1"/>
  <c r="F55" i="1"/>
  <c r="G55" i="1"/>
  <c r="E56" i="1"/>
  <c r="F56" i="1"/>
  <c r="G56" i="1"/>
  <c r="E57" i="1"/>
  <c r="F57" i="1"/>
  <c r="G57" i="1"/>
  <c r="H57" i="1"/>
  <c r="E58" i="1"/>
  <c r="F58" i="1"/>
  <c r="G58" i="1"/>
  <c r="H58" i="1"/>
  <c r="E59" i="1"/>
  <c r="F59" i="1"/>
  <c r="G59" i="1"/>
  <c r="E60" i="1"/>
  <c r="F60" i="1"/>
  <c r="G60" i="1"/>
  <c r="E61" i="1"/>
  <c r="F61" i="1"/>
  <c r="G61" i="1"/>
  <c r="H61" i="1"/>
  <c r="E62" i="1"/>
  <c r="F62" i="1"/>
  <c r="G62" i="1"/>
  <c r="E63" i="1"/>
  <c r="F63" i="1"/>
  <c r="G63" i="1"/>
  <c r="E64" i="1"/>
  <c r="F64" i="1"/>
  <c r="G64" i="1"/>
  <c r="E65" i="1"/>
  <c r="F65" i="1"/>
  <c r="G65" i="1"/>
  <c r="I65" i="1"/>
  <c r="E66" i="1"/>
  <c r="F66" i="1"/>
  <c r="G66" i="1"/>
  <c r="H66" i="1"/>
  <c r="E67" i="1"/>
  <c r="F67" i="1"/>
  <c r="G67" i="1"/>
  <c r="E68" i="1"/>
  <c r="F68" i="1"/>
  <c r="G68" i="1"/>
  <c r="E69" i="1"/>
  <c r="F69" i="1"/>
  <c r="G69" i="1"/>
  <c r="H69" i="1"/>
  <c r="E74" i="1"/>
  <c r="F74" i="1"/>
  <c r="G74" i="1"/>
  <c r="E89" i="1"/>
  <c r="F89" i="1"/>
  <c r="G89" i="1"/>
  <c r="E90" i="1"/>
  <c r="F90" i="1"/>
  <c r="G90" i="1"/>
  <c r="E91" i="1"/>
  <c r="F91" i="1"/>
  <c r="G91" i="1"/>
  <c r="I91" i="1"/>
  <c r="E97" i="1"/>
  <c r="F97" i="1"/>
  <c r="G97" i="1"/>
  <c r="I97" i="1"/>
  <c r="E98" i="1"/>
  <c r="F98" i="1"/>
  <c r="G98" i="1"/>
  <c r="I98" i="1"/>
  <c r="E100" i="1"/>
  <c r="F100" i="1"/>
  <c r="G100" i="1"/>
  <c r="E101" i="1"/>
  <c r="F101" i="1"/>
  <c r="G101" i="1"/>
  <c r="I101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I106" i="1"/>
  <c r="E107" i="1"/>
  <c r="F107" i="1"/>
  <c r="G107" i="1"/>
  <c r="I107" i="1"/>
  <c r="E108" i="1"/>
  <c r="F108" i="1"/>
  <c r="G108" i="1"/>
  <c r="I108" i="1"/>
  <c r="E109" i="1"/>
  <c r="F109" i="1"/>
  <c r="G109" i="1"/>
  <c r="E112" i="1"/>
  <c r="F112" i="1"/>
  <c r="G112" i="1"/>
  <c r="I112" i="1"/>
  <c r="E113" i="1"/>
  <c r="F113" i="1"/>
  <c r="G113" i="1"/>
  <c r="E115" i="1"/>
  <c r="F115" i="1"/>
  <c r="G115" i="1"/>
  <c r="E116" i="1"/>
  <c r="F116" i="1"/>
  <c r="G116" i="1"/>
  <c r="E117" i="1"/>
  <c r="F117" i="1"/>
  <c r="G117" i="1"/>
  <c r="I117" i="1"/>
  <c r="E118" i="1"/>
  <c r="F118" i="1"/>
  <c r="G118" i="1"/>
  <c r="I118" i="1"/>
  <c r="E119" i="1"/>
  <c r="F119" i="1"/>
  <c r="G119" i="1"/>
  <c r="I119" i="1"/>
  <c r="E120" i="1"/>
  <c r="F120" i="1"/>
  <c r="G120" i="1"/>
  <c r="E121" i="1"/>
  <c r="F121" i="1"/>
  <c r="G121" i="1"/>
  <c r="I121" i="1"/>
  <c r="E122" i="1"/>
  <c r="F122" i="1"/>
  <c r="G122" i="1"/>
  <c r="E137" i="1"/>
  <c r="F137" i="1"/>
  <c r="G137" i="1"/>
  <c r="E138" i="1"/>
  <c r="F138" i="1"/>
  <c r="G138" i="1"/>
  <c r="E152" i="1"/>
  <c r="F152" i="1"/>
  <c r="G152" i="1"/>
  <c r="I152" i="1"/>
  <c r="E153" i="1"/>
  <c r="F153" i="1"/>
  <c r="G153" i="1"/>
  <c r="I153" i="1"/>
  <c r="E154" i="1"/>
  <c r="F154" i="1"/>
  <c r="G154" i="1"/>
  <c r="I154" i="1"/>
  <c r="E158" i="1"/>
  <c r="F158" i="1"/>
  <c r="G158" i="1"/>
  <c r="E159" i="1"/>
  <c r="F159" i="1"/>
  <c r="G159" i="1"/>
  <c r="I159" i="1"/>
  <c r="E175" i="1"/>
  <c r="F175" i="1"/>
  <c r="G175" i="1"/>
  <c r="E180" i="1"/>
  <c r="F180" i="1"/>
  <c r="G180" i="1"/>
  <c r="E186" i="1"/>
  <c r="F186" i="1"/>
  <c r="G186" i="1"/>
  <c r="E187" i="1"/>
  <c r="F187" i="1"/>
  <c r="G187" i="1"/>
  <c r="K187" i="1"/>
  <c r="D9" i="1"/>
  <c r="C9" i="1"/>
  <c r="E160" i="1"/>
  <c r="F160" i="1"/>
  <c r="G160" i="1"/>
  <c r="E123" i="1"/>
  <c r="F123" i="1"/>
  <c r="G123" i="1"/>
  <c r="E124" i="1"/>
  <c r="F124" i="1"/>
  <c r="G124" i="1"/>
  <c r="I124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129" i="1"/>
  <c r="F129" i="1"/>
  <c r="G129" i="1"/>
  <c r="E131" i="1"/>
  <c r="F131" i="1"/>
  <c r="G131" i="1"/>
  <c r="E132" i="1"/>
  <c r="F132" i="1"/>
  <c r="G132" i="1"/>
  <c r="E133" i="1"/>
  <c r="F133" i="1"/>
  <c r="G133" i="1"/>
  <c r="E134" i="1"/>
  <c r="F134" i="1"/>
  <c r="G134" i="1"/>
  <c r="E135" i="1"/>
  <c r="F135" i="1"/>
  <c r="G135" i="1"/>
  <c r="E136" i="1"/>
  <c r="F136" i="1"/>
  <c r="G136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3" i="1"/>
  <c r="F143" i="1"/>
  <c r="G143" i="1"/>
  <c r="E144" i="1"/>
  <c r="F144" i="1"/>
  <c r="G144" i="1"/>
  <c r="E145" i="1"/>
  <c r="F145" i="1"/>
  <c r="G145" i="1"/>
  <c r="E146" i="1"/>
  <c r="F146" i="1"/>
  <c r="G146" i="1"/>
  <c r="E147" i="1"/>
  <c r="F147" i="1"/>
  <c r="G147" i="1"/>
  <c r="E148" i="1"/>
  <c r="F148" i="1"/>
  <c r="G148" i="1"/>
  <c r="E150" i="1"/>
  <c r="F150" i="1"/>
  <c r="G150" i="1"/>
  <c r="E70" i="1"/>
  <c r="F70" i="1"/>
  <c r="G70" i="1"/>
  <c r="E71" i="1"/>
  <c r="F71" i="1"/>
  <c r="G71" i="1"/>
  <c r="E72" i="1"/>
  <c r="F72" i="1"/>
  <c r="G72" i="1"/>
  <c r="E73" i="1"/>
  <c r="F73" i="1"/>
  <c r="G73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9" i="1"/>
  <c r="F99" i="1"/>
  <c r="G99" i="1"/>
  <c r="E102" i="1"/>
  <c r="F102" i="1"/>
  <c r="G102" i="1"/>
  <c r="E110" i="1"/>
  <c r="F110" i="1"/>
  <c r="G110" i="1"/>
  <c r="E111" i="1"/>
  <c r="F111" i="1"/>
  <c r="G111" i="1"/>
  <c r="E114" i="1"/>
  <c r="F114" i="1"/>
  <c r="G114" i="1"/>
  <c r="E44" i="1"/>
  <c r="F44" i="1"/>
  <c r="G44" i="1"/>
  <c r="E130" i="1"/>
  <c r="F130" i="1"/>
  <c r="G130" i="1"/>
  <c r="E161" i="1"/>
  <c r="F161" i="1"/>
  <c r="G161" i="1"/>
  <c r="E162" i="1"/>
  <c r="F162" i="1"/>
  <c r="G162" i="1"/>
  <c r="E164" i="1"/>
  <c r="F164" i="1"/>
  <c r="G164" i="1"/>
  <c r="E165" i="1"/>
  <c r="F165" i="1"/>
  <c r="G165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6" i="1"/>
  <c r="F176" i="1"/>
  <c r="G176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8" i="1"/>
  <c r="F188" i="1"/>
  <c r="G188" i="1"/>
  <c r="E189" i="1"/>
  <c r="F189" i="1"/>
  <c r="G189" i="1"/>
  <c r="E190" i="1"/>
  <c r="F190" i="1"/>
  <c r="G190" i="1"/>
  <c r="E191" i="1"/>
  <c r="F191" i="1"/>
  <c r="G191" i="1"/>
  <c r="E163" i="1"/>
  <c r="F163" i="1"/>
  <c r="G163" i="1"/>
  <c r="E166" i="1"/>
  <c r="F166" i="1"/>
  <c r="G166" i="1"/>
  <c r="E155" i="1"/>
  <c r="F155" i="1"/>
  <c r="G155" i="1"/>
  <c r="E156" i="1"/>
  <c r="F156" i="1"/>
  <c r="G156" i="1"/>
  <c r="E157" i="1"/>
  <c r="F157" i="1"/>
  <c r="G157" i="1"/>
  <c r="E172" i="1"/>
  <c r="F172" i="1"/>
  <c r="G172" i="1"/>
  <c r="E173" i="1"/>
  <c r="F173" i="1"/>
  <c r="G173" i="1"/>
  <c r="E178" i="1"/>
  <c r="F178" i="1"/>
  <c r="G178" i="1"/>
  <c r="K178" i="1"/>
  <c r="E179" i="1"/>
  <c r="F179" i="1"/>
  <c r="G179" i="1"/>
  <c r="Q186" i="1"/>
  <c r="K186" i="1"/>
  <c r="Q180" i="1"/>
  <c r="K180" i="1"/>
  <c r="Q175" i="1"/>
  <c r="K175" i="1"/>
  <c r="Q159" i="1"/>
  <c r="Q158" i="1"/>
  <c r="I158" i="1"/>
  <c r="Q154" i="1"/>
  <c r="Q153" i="1"/>
  <c r="Q152" i="1"/>
  <c r="Q138" i="1"/>
  <c r="I138" i="1"/>
  <c r="Q137" i="1"/>
  <c r="I137" i="1"/>
  <c r="Q122" i="1"/>
  <c r="I122" i="1"/>
  <c r="Q121" i="1"/>
  <c r="Q120" i="1"/>
  <c r="I120" i="1"/>
  <c r="Q119" i="1"/>
  <c r="Q118" i="1"/>
  <c r="Q117" i="1"/>
  <c r="Q116" i="1"/>
  <c r="I116" i="1"/>
  <c r="Q115" i="1"/>
  <c r="I115" i="1"/>
  <c r="Q113" i="1"/>
  <c r="I113" i="1"/>
  <c r="Q112" i="1"/>
  <c r="Q109" i="1"/>
  <c r="I109" i="1"/>
  <c r="Q108" i="1"/>
  <c r="Q107" i="1"/>
  <c r="Q106" i="1"/>
  <c r="Q105" i="1"/>
  <c r="I105" i="1"/>
  <c r="Q104" i="1"/>
  <c r="I104" i="1"/>
  <c r="Q103" i="1"/>
  <c r="I103" i="1"/>
  <c r="Q101" i="1"/>
  <c r="Q100" i="1"/>
  <c r="I100" i="1"/>
  <c r="Q98" i="1"/>
  <c r="Q97" i="1"/>
  <c r="Q91" i="1"/>
  <c r="Q90" i="1"/>
  <c r="I90" i="1"/>
  <c r="Q89" i="1"/>
  <c r="I89" i="1"/>
  <c r="Q74" i="1"/>
  <c r="I74" i="1"/>
  <c r="Q69" i="1"/>
  <c r="Q68" i="1"/>
  <c r="H68" i="1"/>
  <c r="Q67" i="1"/>
  <c r="H67" i="1"/>
  <c r="Q66" i="1"/>
  <c r="Q65" i="1"/>
  <c r="Q64" i="1"/>
  <c r="I64" i="1"/>
  <c r="Q63" i="1"/>
  <c r="I63" i="1"/>
  <c r="Q62" i="1"/>
  <c r="I62" i="1"/>
  <c r="Q61" i="1"/>
  <c r="Q60" i="1"/>
  <c r="H60" i="1"/>
  <c r="Q59" i="1"/>
  <c r="H59" i="1"/>
  <c r="Q58" i="1"/>
  <c r="Q57" i="1"/>
  <c r="Q56" i="1"/>
  <c r="H56" i="1"/>
  <c r="Q55" i="1"/>
  <c r="I55" i="1"/>
  <c r="Q54" i="1"/>
  <c r="I54" i="1"/>
  <c r="Q53" i="1"/>
  <c r="Q52" i="1"/>
  <c r="H52" i="1"/>
  <c r="Q51" i="1"/>
  <c r="I51" i="1"/>
  <c r="Q50" i="1"/>
  <c r="Q49" i="1"/>
  <c r="Q48" i="1"/>
  <c r="H48" i="1"/>
  <c r="Q47" i="1"/>
  <c r="H47" i="1"/>
  <c r="Q46" i="1"/>
  <c r="I46" i="1"/>
  <c r="Q45" i="1"/>
  <c r="Q43" i="1"/>
  <c r="I43" i="1"/>
  <c r="Q42" i="1"/>
  <c r="I42" i="1"/>
  <c r="Q41" i="1"/>
  <c r="Q40" i="1"/>
  <c r="Q39" i="1"/>
  <c r="I39" i="1"/>
  <c r="Q38" i="1"/>
  <c r="I38" i="1"/>
  <c r="Q37" i="1"/>
  <c r="I37" i="1"/>
  <c r="Q36" i="1"/>
  <c r="Q35" i="1"/>
  <c r="I35" i="1"/>
  <c r="Q34" i="1"/>
  <c r="H34" i="1"/>
  <c r="Q33" i="1"/>
  <c r="Q32" i="1"/>
  <c r="Q31" i="1"/>
  <c r="H31" i="1"/>
  <c r="Q30" i="1"/>
  <c r="H30" i="1"/>
  <c r="Q29" i="1"/>
  <c r="I29" i="1"/>
  <c r="Q28" i="1"/>
  <c r="I28" i="1"/>
  <c r="Q27" i="1"/>
  <c r="I27" i="1"/>
  <c r="Q26" i="1"/>
  <c r="I26" i="1"/>
  <c r="Q25" i="1"/>
  <c r="Q24" i="1"/>
  <c r="Q23" i="1"/>
  <c r="Q22" i="1"/>
  <c r="I22" i="1"/>
  <c r="Q21" i="1"/>
  <c r="G91" i="2"/>
  <c r="C91" i="2"/>
  <c r="E91" i="2"/>
  <c r="G90" i="2"/>
  <c r="C90" i="2"/>
  <c r="E90" i="2"/>
  <c r="G89" i="2"/>
  <c r="C89" i="2"/>
  <c r="E89" i="2"/>
  <c r="G88" i="2"/>
  <c r="C88" i="2"/>
  <c r="E88" i="2"/>
  <c r="G177" i="2"/>
  <c r="C177" i="2"/>
  <c r="E177" i="2"/>
  <c r="G176" i="2"/>
  <c r="C176" i="2"/>
  <c r="E176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175" i="2"/>
  <c r="C175" i="2"/>
  <c r="E175" i="2"/>
  <c r="G174" i="2"/>
  <c r="C174" i="2"/>
  <c r="E174" i="2"/>
  <c r="G173" i="2"/>
  <c r="C173" i="2"/>
  <c r="E173" i="2"/>
  <c r="G82" i="2"/>
  <c r="C82" i="2"/>
  <c r="E82" i="2"/>
  <c r="G81" i="2"/>
  <c r="C81" i="2"/>
  <c r="E81" i="2"/>
  <c r="G172" i="2"/>
  <c r="C172" i="2"/>
  <c r="E172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171" i="2"/>
  <c r="C171" i="2"/>
  <c r="E171" i="2"/>
  <c r="G170" i="2"/>
  <c r="C170" i="2"/>
  <c r="E170" i="2"/>
  <c r="G65" i="2"/>
  <c r="C65" i="2"/>
  <c r="E65" i="2"/>
  <c r="G64" i="2"/>
  <c r="C64" i="2"/>
  <c r="E64" i="2"/>
  <c r="G63" i="2"/>
  <c r="C63" i="2"/>
  <c r="E63" i="2"/>
  <c r="G169" i="2"/>
  <c r="C169" i="2"/>
  <c r="E169" i="2"/>
  <c r="G168" i="2"/>
  <c r="C168" i="2"/>
  <c r="E168" i="2"/>
  <c r="G167" i="2"/>
  <c r="C167" i="2"/>
  <c r="E167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166" i="2"/>
  <c r="C166" i="2"/>
  <c r="E166" i="2"/>
  <c r="G165" i="2"/>
  <c r="C165" i="2"/>
  <c r="E165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164" i="2"/>
  <c r="C164" i="2"/>
  <c r="E164" i="2"/>
  <c r="G163" i="2"/>
  <c r="C163" i="2"/>
  <c r="E163" i="2"/>
  <c r="G162" i="2"/>
  <c r="C162" i="2"/>
  <c r="E162" i="2"/>
  <c r="G161" i="2"/>
  <c r="C161" i="2"/>
  <c r="E161" i="2"/>
  <c r="G160" i="2"/>
  <c r="C160" i="2"/>
  <c r="E160" i="2"/>
  <c r="G159" i="2"/>
  <c r="C159" i="2"/>
  <c r="E159" i="2"/>
  <c r="G158" i="2"/>
  <c r="C158" i="2"/>
  <c r="E158" i="2"/>
  <c r="G157" i="2"/>
  <c r="C157" i="2"/>
  <c r="E157" i="2"/>
  <c r="G38" i="2"/>
  <c r="C38" i="2"/>
  <c r="E38" i="2"/>
  <c r="G156" i="2"/>
  <c r="C156" i="2"/>
  <c r="E156" i="2"/>
  <c r="G155" i="2"/>
  <c r="C155" i="2"/>
  <c r="E155" i="2"/>
  <c r="G37" i="2"/>
  <c r="C37" i="2"/>
  <c r="E37" i="2"/>
  <c r="G36" i="2"/>
  <c r="C36" i="2"/>
  <c r="E36" i="2"/>
  <c r="G154" i="2"/>
  <c r="C154" i="2"/>
  <c r="E154" i="2"/>
  <c r="G153" i="2"/>
  <c r="C153" i="2"/>
  <c r="E153" i="2"/>
  <c r="G152" i="2"/>
  <c r="C152" i="2"/>
  <c r="E152" i="2"/>
  <c r="G151" i="2"/>
  <c r="C151" i="2"/>
  <c r="E151" i="2"/>
  <c r="G150" i="2"/>
  <c r="C150" i="2"/>
  <c r="E150" i="2"/>
  <c r="G149" i="2"/>
  <c r="C149" i="2"/>
  <c r="E149" i="2"/>
  <c r="G148" i="2"/>
  <c r="C148" i="2"/>
  <c r="E148" i="2"/>
  <c r="G35" i="2"/>
  <c r="C35" i="2"/>
  <c r="E35" i="2"/>
  <c r="G147" i="2"/>
  <c r="C147" i="2"/>
  <c r="E147" i="2"/>
  <c r="G146" i="2"/>
  <c r="C146" i="2"/>
  <c r="E146" i="2"/>
  <c r="G34" i="2"/>
  <c r="C34" i="2"/>
  <c r="E34" i="2"/>
  <c r="G145" i="2"/>
  <c r="C145" i="2"/>
  <c r="E145" i="2"/>
  <c r="G144" i="2"/>
  <c r="C144" i="2"/>
  <c r="E14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143" i="2"/>
  <c r="C143" i="2"/>
  <c r="E143" i="2"/>
  <c r="G142" i="2"/>
  <c r="C142" i="2"/>
  <c r="E142" i="2"/>
  <c r="G141" i="2"/>
  <c r="C141" i="2"/>
  <c r="E141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0" i="2"/>
  <c r="C140" i="2"/>
  <c r="E140" i="2"/>
  <c r="G14" i="2"/>
  <c r="C14" i="2"/>
  <c r="E14" i="2"/>
  <c r="G13" i="2"/>
  <c r="C13" i="2"/>
  <c r="E13" i="2"/>
  <c r="G12" i="2"/>
  <c r="C12" i="2"/>
  <c r="E12" i="2"/>
  <c r="G11" i="2"/>
  <c r="C11" i="2"/>
  <c r="E11" i="2"/>
  <c r="G139" i="2"/>
  <c r="C139" i="2"/>
  <c r="E139" i="2"/>
  <c r="G138" i="2"/>
  <c r="C138" i="2"/>
  <c r="E138" i="2"/>
  <c r="G137" i="2"/>
  <c r="C137" i="2"/>
  <c r="E137" i="2"/>
  <c r="G136" i="2"/>
  <c r="C136" i="2"/>
  <c r="E136" i="2"/>
  <c r="G135" i="2"/>
  <c r="C135" i="2"/>
  <c r="E135" i="2"/>
  <c r="G134" i="2"/>
  <c r="C134" i="2"/>
  <c r="E134" i="2"/>
  <c r="G133" i="2"/>
  <c r="C133" i="2"/>
  <c r="E133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E126" i="2"/>
  <c r="G125" i="2"/>
  <c r="C125" i="2"/>
  <c r="E125" i="2"/>
  <c r="G124" i="2"/>
  <c r="C124" i="2"/>
  <c r="E124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18" i="2"/>
  <c r="C118" i="2"/>
  <c r="E118" i="2"/>
  <c r="G117" i="2"/>
  <c r="C117" i="2"/>
  <c r="E117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109" i="2"/>
  <c r="C109" i="2"/>
  <c r="E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177" i="2"/>
  <c r="D177" i="2"/>
  <c r="B177" i="2"/>
  <c r="A177" i="2"/>
  <c r="H176" i="2"/>
  <c r="B176" i="2"/>
  <c r="D176" i="2"/>
  <c r="A176" i="2"/>
  <c r="H87" i="2"/>
  <c r="D87" i="2"/>
  <c r="B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175" i="2"/>
  <c r="B175" i="2"/>
  <c r="D175" i="2"/>
  <c r="A175" i="2"/>
  <c r="H174" i="2"/>
  <c r="D174" i="2"/>
  <c r="B174" i="2"/>
  <c r="A174" i="2"/>
  <c r="H173" i="2"/>
  <c r="B173" i="2"/>
  <c r="D173" i="2"/>
  <c r="A173" i="2"/>
  <c r="H82" i="2"/>
  <c r="B82" i="2"/>
  <c r="D82" i="2"/>
  <c r="A82" i="2"/>
  <c r="H81" i="2"/>
  <c r="B81" i="2"/>
  <c r="D81" i="2"/>
  <c r="A81" i="2"/>
  <c r="H172" i="2"/>
  <c r="B172" i="2"/>
  <c r="D172" i="2"/>
  <c r="A172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D77" i="2"/>
  <c r="B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171" i="2"/>
  <c r="B171" i="2"/>
  <c r="D171" i="2"/>
  <c r="A171" i="2"/>
  <c r="H170" i="2"/>
  <c r="B170" i="2"/>
  <c r="D170" i="2"/>
  <c r="A170" i="2"/>
  <c r="H65" i="2"/>
  <c r="B65" i="2"/>
  <c r="D65" i="2"/>
  <c r="A65" i="2"/>
  <c r="H64" i="2"/>
  <c r="B64" i="2"/>
  <c r="D64" i="2"/>
  <c r="A64" i="2"/>
  <c r="H63" i="2"/>
  <c r="B63" i="2"/>
  <c r="D63" i="2"/>
  <c r="A63" i="2"/>
  <c r="H169" i="2"/>
  <c r="B169" i="2"/>
  <c r="D169" i="2"/>
  <c r="A169" i="2"/>
  <c r="H168" i="2"/>
  <c r="B168" i="2"/>
  <c r="D168" i="2"/>
  <c r="A168" i="2"/>
  <c r="H167" i="2"/>
  <c r="B167" i="2"/>
  <c r="D167" i="2"/>
  <c r="A167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166" i="2"/>
  <c r="B166" i="2"/>
  <c r="D166" i="2"/>
  <c r="A166" i="2"/>
  <c r="H165" i="2"/>
  <c r="B165" i="2"/>
  <c r="D165" i="2"/>
  <c r="A165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164" i="2"/>
  <c r="B164" i="2"/>
  <c r="D164" i="2"/>
  <c r="A164" i="2"/>
  <c r="H163" i="2"/>
  <c r="B163" i="2"/>
  <c r="D163" i="2"/>
  <c r="A163" i="2"/>
  <c r="H162" i="2"/>
  <c r="B162" i="2"/>
  <c r="D162" i="2"/>
  <c r="A162" i="2"/>
  <c r="H161" i="2"/>
  <c r="B161" i="2"/>
  <c r="D161" i="2"/>
  <c r="A161" i="2"/>
  <c r="H160" i="2"/>
  <c r="B160" i="2"/>
  <c r="D160" i="2"/>
  <c r="A160" i="2"/>
  <c r="H159" i="2"/>
  <c r="B159" i="2"/>
  <c r="D159" i="2"/>
  <c r="A159" i="2"/>
  <c r="H158" i="2"/>
  <c r="B158" i="2"/>
  <c r="D158" i="2"/>
  <c r="A158" i="2"/>
  <c r="H157" i="2"/>
  <c r="B157" i="2"/>
  <c r="D157" i="2"/>
  <c r="A157" i="2"/>
  <c r="H38" i="2"/>
  <c r="B38" i="2"/>
  <c r="D38" i="2"/>
  <c r="A38" i="2"/>
  <c r="H156" i="2"/>
  <c r="B156" i="2"/>
  <c r="D156" i="2"/>
  <c r="A156" i="2"/>
  <c r="H155" i="2"/>
  <c r="B155" i="2"/>
  <c r="D155" i="2"/>
  <c r="A155" i="2"/>
  <c r="H37" i="2"/>
  <c r="B37" i="2"/>
  <c r="D37" i="2"/>
  <c r="A37" i="2"/>
  <c r="H36" i="2"/>
  <c r="B36" i="2"/>
  <c r="D36" i="2"/>
  <c r="A36" i="2"/>
  <c r="H154" i="2"/>
  <c r="B154" i="2"/>
  <c r="D154" i="2"/>
  <c r="A154" i="2"/>
  <c r="H153" i="2"/>
  <c r="B153" i="2"/>
  <c r="D153" i="2"/>
  <c r="A153" i="2"/>
  <c r="H152" i="2"/>
  <c r="B152" i="2"/>
  <c r="D152" i="2"/>
  <c r="A152" i="2"/>
  <c r="H151" i="2"/>
  <c r="B151" i="2"/>
  <c r="D151" i="2"/>
  <c r="A151" i="2"/>
  <c r="H150" i="2"/>
  <c r="B150" i="2"/>
  <c r="D150" i="2"/>
  <c r="A150" i="2"/>
  <c r="H149" i="2"/>
  <c r="B149" i="2"/>
  <c r="D149" i="2"/>
  <c r="A149" i="2"/>
  <c r="H148" i="2"/>
  <c r="B148" i="2"/>
  <c r="D148" i="2"/>
  <c r="A148" i="2"/>
  <c r="H35" i="2"/>
  <c r="B35" i="2"/>
  <c r="D35" i="2"/>
  <c r="A35" i="2"/>
  <c r="H147" i="2"/>
  <c r="B147" i="2"/>
  <c r="D147" i="2"/>
  <c r="A147" i="2"/>
  <c r="H146" i="2"/>
  <c r="B146" i="2"/>
  <c r="D146" i="2"/>
  <c r="A146" i="2"/>
  <c r="H34" i="2"/>
  <c r="B34" i="2"/>
  <c r="D34" i="2"/>
  <c r="A34" i="2"/>
  <c r="H145" i="2"/>
  <c r="B145" i="2"/>
  <c r="D145" i="2"/>
  <c r="A145" i="2"/>
  <c r="H144" i="2"/>
  <c r="B144" i="2"/>
  <c r="D144" i="2"/>
  <c r="A14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F30" i="2"/>
  <c r="D30" i="2"/>
  <c r="A30" i="2"/>
  <c r="H29" i="2"/>
  <c r="B29" i="2"/>
  <c r="F29" i="2"/>
  <c r="D29" i="2"/>
  <c r="A29" i="2"/>
  <c r="H143" i="2"/>
  <c r="F143" i="2"/>
  <c r="D143" i="2"/>
  <c r="B143" i="2"/>
  <c r="A143" i="2"/>
  <c r="H142" i="2"/>
  <c r="F142" i="2"/>
  <c r="D142" i="2"/>
  <c r="B142" i="2"/>
  <c r="A142" i="2"/>
  <c r="H141" i="2"/>
  <c r="B141" i="2"/>
  <c r="F141" i="2"/>
  <c r="D141" i="2"/>
  <c r="A141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0" i="2"/>
  <c r="B140" i="2"/>
  <c r="D140" i="2"/>
  <c r="A140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J183" i="1"/>
  <c r="Q183" i="1"/>
  <c r="J184" i="1"/>
  <c r="Q184" i="1"/>
  <c r="J185" i="1"/>
  <c r="Q185" i="1"/>
  <c r="J190" i="1"/>
  <c r="Q190" i="1"/>
  <c r="J191" i="1"/>
  <c r="Q191" i="1"/>
  <c r="K160" i="1"/>
  <c r="Q160" i="1"/>
  <c r="J188" i="1"/>
  <c r="Q188" i="1"/>
  <c r="J189" i="1"/>
  <c r="Q189" i="1"/>
  <c r="Q166" i="1"/>
  <c r="J166" i="1"/>
  <c r="Q163" i="1"/>
  <c r="J163" i="1"/>
  <c r="Q182" i="1"/>
  <c r="J182" i="1"/>
  <c r="Q181" i="1"/>
  <c r="J181" i="1"/>
  <c r="Q176" i="1"/>
  <c r="J176" i="1"/>
  <c r="Q174" i="1"/>
  <c r="Q151" i="1"/>
  <c r="F16" i="1"/>
  <c r="F17" i="1" s="1"/>
  <c r="Q177" i="1"/>
  <c r="K155" i="1"/>
  <c r="Q155" i="1"/>
  <c r="K156" i="1"/>
  <c r="Q156" i="1"/>
  <c r="K157" i="1"/>
  <c r="Q157" i="1"/>
  <c r="K172" i="1"/>
  <c r="Q172" i="1"/>
  <c r="K173" i="1"/>
  <c r="Q173" i="1"/>
  <c r="Q178" i="1"/>
  <c r="K179" i="1"/>
  <c r="Q179" i="1"/>
  <c r="C17" i="1"/>
  <c r="J171" i="1"/>
  <c r="Q171" i="1"/>
  <c r="I161" i="1"/>
  <c r="Q161" i="1"/>
  <c r="J164" i="1"/>
  <c r="Q164" i="1"/>
  <c r="J165" i="1"/>
  <c r="Q165" i="1"/>
  <c r="J167" i="1"/>
  <c r="Q167" i="1"/>
  <c r="J168" i="1"/>
  <c r="Q168" i="1"/>
  <c r="J169" i="1"/>
  <c r="Q169" i="1"/>
  <c r="J170" i="1"/>
  <c r="Q170" i="1"/>
  <c r="J162" i="1"/>
  <c r="Q162" i="1"/>
  <c r="Q149" i="1"/>
  <c r="J130" i="1"/>
  <c r="Q130" i="1"/>
  <c r="I70" i="1"/>
  <c r="Q70" i="1"/>
  <c r="I71" i="1"/>
  <c r="Q71" i="1"/>
  <c r="I72" i="1"/>
  <c r="Q72" i="1"/>
  <c r="I73" i="1"/>
  <c r="Q73" i="1"/>
  <c r="I75" i="1"/>
  <c r="Q75" i="1"/>
  <c r="I76" i="1"/>
  <c r="Q76" i="1"/>
  <c r="I77" i="1"/>
  <c r="Q77" i="1"/>
  <c r="I78" i="1"/>
  <c r="Q78" i="1"/>
  <c r="I79" i="1"/>
  <c r="Q79" i="1"/>
  <c r="I80" i="1"/>
  <c r="Q80" i="1"/>
  <c r="I81" i="1"/>
  <c r="Q81" i="1"/>
  <c r="I82" i="1"/>
  <c r="Q82" i="1"/>
  <c r="I83" i="1"/>
  <c r="Q83" i="1"/>
  <c r="I84" i="1"/>
  <c r="Q84" i="1"/>
  <c r="I85" i="1"/>
  <c r="Q85" i="1"/>
  <c r="I86" i="1"/>
  <c r="Q86" i="1"/>
  <c r="I87" i="1"/>
  <c r="Q87" i="1"/>
  <c r="I88" i="1"/>
  <c r="Q88" i="1"/>
  <c r="I92" i="1"/>
  <c r="Q92" i="1"/>
  <c r="I93" i="1"/>
  <c r="Q93" i="1"/>
  <c r="I94" i="1"/>
  <c r="Q94" i="1"/>
  <c r="I95" i="1"/>
  <c r="Q95" i="1"/>
  <c r="I96" i="1"/>
  <c r="Q96" i="1"/>
  <c r="I99" i="1"/>
  <c r="Q99" i="1"/>
  <c r="I102" i="1"/>
  <c r="Q102" i="1"/>
  <c r="I110" i="1"/>
  <c r="Q110" i="1"/>
  <c r="I111" i="1"/>
  <c r="Q111" i="1"/>
  <c r="I114" i="1"/>
  <c r="Q114" i="1"/>
  <c r="I123" i="1"/>
  <c r="Q123" i="1"/>
  <c r="Q124" i="1"/>
  <c r="I125" i="1"/>
  <c r="Q125" i="1"/>
  <c r="I126" i="1"/>
  <c r="Q126" i="1"/>
  <c r="I127" i="1"/>
  <c r="Q127" i="1"/>
  <c r="I128" i="1"/>
  <c r="Q128" i="1"/>
  <c r="I129" i="1"/>
  <c r="Q129" i="1"/>
  <c r="I131" i="1"/>
  <c r="Q131" i="1"/>
  <c r="I132" i="1"/>
  <c r="Q132" i="1"/>
  <c r="I133" i="1"/>
  <c r="Q133" i="1"/>
  <c r="I134" i="1"/>
  <c r="Q134" i="1"/>
  <c r="I135" i="1"/>
  <c r="Q135" i="1"/>
  <c r="I136" i="1"/>
  <c r="Q136" i="1"/>
  <c r="I139" i="1"/>
  <c r="Q139" i="1"/>
  <c r="I140" i="1"/>
  <c r="Q140" i="1"/>
  <c r="I141" i="1"/>
  <c r="Q141" i="1"/>
  <c r="I142" i="1"/>
  <c r="Q142" i="1"/>
  <c r="I143" i="1"/>
  <c r="Q143" i="1"/>
  <c r="I144" i="1"/>
  <c r="Q144" i="1"/>
  <c r="I145" i="1"/>
  <c r="Q145" i="1"/>
  <c r="I146" i="1"/>
  <c r="Q146" i="1"/>
  <c r="I147" i="1"/>
  <c r="Q147" i="1"/>
  <c r="I148" i="1"/>
  <c r="Q148" i="1"/>
  <c r="I150" i="1"/>
  <c r="Q150" i="1"/>
  <c r="Q44" i="1"/>
  <c r="H44" i="1"/>
  <c r="C12" i="1"/>
  <c r="C11" i="1"/>
  <c r="O192" i="1" l="1"/>
  <c r="C16" i="1"/>
  <c r="D18" i="1" s="1"/>
  <c r="O159" i="1"/>
  <c r="O118" i="1"/>
  <c r="O115" i="1"/>
  <c r="O109" i="1"/>
  <c r="O106" i="1"/>
  <c r="O103" i="1"/>
  <c r="O90" i="1"/>
  <c r="O167" i="1"/>
  <c r="O86" i="1"/>
  <c r="O119" i="1"/>
  <c r="O190" i="1"/>
  <c r="O111" i="1"/>
  <c r="O76" i="1"/>
  <c r="O155" i="1"/>
  <c r="O162" i="1"/>
  <c r="O150" i="1"/>
  <c r="O73" i="1"/>
  <c r="O59" i="1"/>
  <c r="O125" i="1"/>
  <c r="O82" i="1"/>
  <c r="O134" i="1"/>
  <c r="O61" i="1"/>
  <c r="O50" i="1"/>
  <c r="O47" i="1"/>
  <c r="O187" i="1"/>
  <c r="O175" i="1"/>
  <c r="O138" i="1"/>
  <c r="O160" i="1"/>
  <c r="O71" i="1"/>
  <c r="O72" i="1"/>
  <c r="O98" i="1"/>
  <c r="O77" i="1"/>
  <c r="O137" i="1"/>
  <c r="O117" i="1"/>
  <c r="O105" i="1"/>
  <c r="O166" i="1"/>
  <c r="O92" i="1"/>
  <c r="O163" i="1"/>
  <c r="O165" i="1"/>
  <c r="O96" i="1"/>
  <c r="O121" i="1"/>
  <c r="O107" i="1"/>
  <c r="O104" i="1"/>
  <c r="O100" i="1"/>
  <c r="O91" i="1"/>
  <c r="O74" i="1"/>
  <c r="O64" i="1"/>
  <c r="O75" i="1"/>
  <c r="O126" i="1"/>
  <c r="O183" i="1"/>
  <c r="O181" i="1"/>
  <c r="O129" i="1"/>
  <c r="O84" i="1"/>
  <c r="O102" i="1"/>
  <c r="O146" i="1"/>
  <c r="O80" i="1"/>
  <c r="O189" i="1"/>
  <c r="O133" i="1"/>
  <c r="O78" i="1"/>
  <c r="O176" i="1"/>
  <c r="O53" i="1"/>
  <c r="O171" i="1"/>
  <c r="O112" i="1"/>
  <c r="O97" i="1"/>
  <c r="O89" i="1"/>
  <c r="O68" i="1"/>
  <c r="O65" i="1"/>
  <c r="O62" i="1"/>
  <c r="O56" i="1"/>
  <c r="O83" i="1"/>
  <c r="O145" i="1"/>
  <c r="O177" i="1"/>
  <c r="O151" i="1"/>
  <c r="O140" i="1"/>
  <c r="O95" i="1"/>
  <c r="O127" i="1"/>
  <c r="O154" i="1"/>
  <c r="O88" i="1"/>
  <c r="O93" i="1"/>
  <c r="O179" i="1"/>
  <c r="O144" i="1"/>
  <c r="O114" i="1"/>
  <c r="O143" i="1"/>
  <c r="O79" i="1"/>
  <c r="O180" i="1"/>
  <c r="O184" i="1"/>
  <c r="O85" i="1"/>
  <c r="O153" i="1"/>
  <c r="O101" i="1"/>
  <c r="O66" i="1"/>
  <c r="O63" i="1"/>
  <c r="O60" i="1"/>
  <c r="O57" i="1"/>
  <c r="O54" i="1"/>
  <c r="O48" i="1"/>
  <c r="O94" i="1"/>
  <c r="O185" i="1"/>
  <c r="O170" i="1"/>
  <c r="O157" i="1"/>
  <c r="O148" i="1"/>
  <c r="O124" i="1"/>
  <c r="O136" i="1"/>
  <c r="O51" i="1"/>
  <c r="O110" i="1"/>
  <c r="O131" i="1"/>
  <c r="O169" i="1"/>
  <c r="O69" i="1"/>
  <c r="O58" i="1"/>
  <c r="O55" i="1"/>
  <c r="O52" i="1"/>
  <c r="O49" i="1"/>
  <c r="O186" i="1"/>
  <c r="O67" i="1"/>
  <c r="O123" i="1"/>
  <c r="O156" i="1"/>
  <c r="O130" i="1"/>
  <c r="O164" i="1"/>
  <c r="C15" i="1"/>
  <c r="O70" i="1"/>
  <c r="O191" i="1"/>
  <c r="O182" i="1"/>
  <c r="O149" i="1"/>
  <c r="O132" i="1"/>
  <c r="O161" i="1"/>
  <c r="O158" i="1"/>
  <c r="O152" i="1"/>
  <c r="O122" i="1"/>
  <c r="O116" i="1"/>
  <c r="O174" i="1"/>
  <c r="O142" i="1"/>
  <c r="O128" i="1"/>
  <c r="O81" i="1"/>
  <c r="O178" i="1"/>
  <c r="O188" i="1"/>
  <c r="O87" i="1"/>
  <c r="O172" i="1"/>
  <c r="O147" i="1"/>
  <c r="O120" i="1"/>
  <c r="O113" i="1"/>
  <c r="O173" i="1"/>
  <c r="O135" i="1"/>
  <c r="O168" i="1"/>
  <c r="O141" i="1"/>
  <c r="O108" i="1"/>
  <c r="O99" i="1"/>
  <c r="O139" i="1"/>
  <c r="C18" i="1" l="1"/>
  <c r="F18" i="1"/>
  <c r="F19" i="1" s="1"/>
</calcChain>
</file>

<file path=xl/sharedStrings.xml><?xml version="1.0" encoding="utf-8"?>
<sst xmlns="http://schemas.openxmlformats.org/spreadsheetml/2006/main" count="1746" uniqueCount="675">
  <si>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</si>
  <si>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</si>
  <si>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</si>
  <si>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</si>
  <si>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</si>
  <si>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</si>
  <si>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</si>
  <si>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</si>
  <si>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</si>
  <si>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</si>
  <si>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</si>
  <si>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</si>
  <si>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</si>
  <si>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</si>
  <si>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</si>
  <si>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</si>
  <si>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</si>
  <si>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</si>
  <si>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</si>
  <si>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</si>
  <si>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</si>
  <si>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</si>
  <si>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</si>
  <si>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</si>
  <si>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</si>
  <si>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</si>
  <si>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</si>
  <si>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</si>
  <si>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</si>
  <si>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Bull.23</t>
  </si>
  <si>
    <t>B</t>
  </si>
  <si>
    <t>BBSAG Bull.34</t>
  </si>
  <si>
    <t>BBSAG Bull.50</t>
  </si>
  <si>
    <t>BBSAG Bull.51</t>
  </si>
  <si>
    <t>Locher K</t>
  </si>
  <si>
    <t>BBSAG Bull.61</t>
  </si>
  <si>
    <t>BBSAG Bull.62</t>
  </si>
  <si>
    <t>BBSAG Bull.66</t>
  </si>
  <si>
    <t>BBSAG Bull.67</t>
  </si>
  <si>
    <t>BBSAG Bull.68</t>
  </si>
  <si>
    <t>BBSAG Bull.71</t>
  </si>
  <si>
    <t>BBSAG Bull.73</t>
  </si>
  <si>
    <t>BBSAG Bull.74</t>
  </si>
  <si>
    <t>Germann R</t>
  </si>
  <si>
    <t>BBSAG Bull.77</t>
  </si>
  <si>
    <t>BBSAG Bull.80</t>
  </si>
  <si>
    <t>BBSAG Bull.81</t>
  </si>
  <si>
    <t>BBSAG Bull.83</t>
  </si>
  <si>
    <t>BBSAG Bull.84</t>
  </si>
  <si>
    <t>BBSAG Bull.85</t>
  </si>
  <si>
    <t>BBSAG Bull.86</t>
  </si>
  <si>
    <t>BBSAG Bull.89</t>
  </si>
  <si>
    <t>BBSAG Bull.91</t>
  </si>
  <si>
    <t>BBSAG Bull.92</t>
  </si>
  <si>
    <t>BBSAG Bull.96</t>
  </si>
  <si>
    <t>BBSAG Bull.97</t>
  </si>
  <si>
    <t>BBSAG Bull.99</t>
  </si>
  <si>
    <t>BBSAG Bull.102</t>
  </si>
  <si>
    <t>BBSAG Bull.103</t>
  </si>
  <si>
    <t>Peter H</t>
  </si>
  <si>
    <t>BBSAG Bull.104</t>
  </si>
  <si>
    <t>BBSAG Bull.106</t>
  </si>
  <si>
    <t>BBSAG Bull.108</t>
  </si>
  <si>
    <t>BBSAG Bull.109</t>
  </si>
  <si>
    <t>BBSAG Bull.110</t>
  </si>
  <si>
    <t>BBSAG Bull.112</t>
  </si>
  <si>
    <t>Dedoch A</t>
  </si>
  <si>
    <t>BBSAG Bull.113</t>
  </si>
  <si>
    <t>BBSAG Bull.114</t>
  </si>
  <si>
    <t>BBSAG Bull.115</t>
  </si>
  <si>
    <t>BBSAG Bull.116</t>
  </si>
  <si>
    <t>BBSAG Bull.117</t>
  </si>
  <si>
    <t>IBVS 4887</t>
  </si>
  <si>
    <t>IBVS 4888</t>
  </si>
  <si>
    <t>IBVS 4472</t>
  </si>
  <si>
    <t>EB/SD</t>
  </si>
  <si>
    <t>IBVS 5657</t>
  </si>
  <si>
    <t># of data points:</t>
  </si>
  <si>
    <t>IBVS 5731</t>
  </si>
  <si>
    <t>II</t>
  </si>
  <si>
    <t>IBVS 5438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</si>
  <si>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</si>
  <si>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</si>
  <si>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</si>
  <si>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</si>
  <si>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</si>
  <si>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</si>
  <si>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</si>
  <si>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</si>
  <si>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IBVS 5893</t>
  </si>
  <si>
    <t>OEJV 0074</t>
  </si>
  <si>
    <t>CCD+V</t>
  </si>
  <si>
    <t>CCD</t>
  </si>
  <si>
    <t>OEJV 0107</t>
  </si>
  <si>
    <t>Add cycle</t>
  </si>
  <si>
    <t>Old Cycle</t>
  </si>
  <si>
    <t>IBVS 5835</t>
  </si>
  <si>
    <t>IBVS 5918</t>
  </si>
  <si>
    <t>IBVS 5959</t>
  </si>
  <si>
    <t>OEJV 0003</t>
  </si>
  <si>
    <t>2013JAVSO..41..122</t>
  </si>
  <si>
    <t>IBVS 6070</t>
  </si>
  <si>
    <t>V0370 Cyg / GSC 2660-2075</t>
  </si>
  <si>
    <t>IBVS 5984</t>
  </si>
  <si>
    <t>IBVS 6152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</si>
  <si>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</si>
  <si>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</si>
  <si>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</si>
  <si>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</si>
  <si>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</si>
  <si>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</si>
  <si>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</si>
  <si>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</si>
  <si>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</si>
  <si>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</si>
  <si>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</si>
  <si>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</si>
  <si>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2414433.40 </t>
  </si>
  <si>
    <t> 23.05.1898 21:36 </t>
  </si>
  <si>
    <t> 0.17 </t>
  </si>
  <si>
    <t>P </t>
  </si>
  <si>
    <t> P.Parenago </t>
  </si>
  <si>
    <t> PZ 4.314 </t>
  </si>
  <si>
    <t>2415288.34 </t>
  </si>
  <si>
    <t> 25.09.1900 20:09 </t>
  </si>
  <si>
    <t> 0.01 </t>
  </si>
  <si>
    <t>2418564.32 </t>
  </si>
  <si>
    <t> 14.09.1909 19:40 </t>
  </si>
  <si>
    <t> 0.06 </t>
  </si>
  <si>
    <t>2418566.30 </t>
  </si>
  <si>
    <t> 16.09.1909 19:12 </t>
  </si>
  <si>
    <t> 0.10 </t>
  </si>
  <si>
    <t>2418597.22 </t>
  </si>
  <si>
    <t> 17.10.1909 17:16 </t>
  </si>
  <si>
    <t> 0.04 </t>
  </si>
  <si>
    <t>2418888.44 </t>
  </si>
  <si>
    <t> 04.08.1910 22:33 </t>
  </si>
  <si>
    <t> 0.03 </t>
  </si>
  <si>
    <t>2418923.32 </t>
  </si>
  <si>
    <t> 08.09.1910 19:40 </t>
  </si>
  <si>
    <t>2425082.44 </t>
  </si>
  <si>
    <t> 20.07.1927 22:33 </t>
  </si>
  <si>
    <t> T.Gengler </t>
  </si>
  <si>
    <t> AN 234.39 </t>
  </si>
  <si>
    <t>2425096.43 </t>
  </si>
  <si>
    <t> 03.08.1927 22:19 </t>
  </si>
  <si>
    <t> 0.05 </t>
  </si>
  <si>
    <t>2429497.38 </t>
  </si>
  <si>
    <t> 21.08.1939 21:07 </t>
  </si>
  <si>
    <t> W.Zessewitsch </t>
  </si>
  <si>
    <t> AC 215.24 </t>
  </si>
  <si>
    <t>2430607.28 </t>
  </si>
  <si>
    <t> 04.09.1942 18:43 </t>
  </si>
  <si>
    <t> 0.02 </t>
  </si>
  <si>
    <t>2431647.465 </t>
  </si>
  <si>
    <t> 10.07.1945 23:09 </t>
  </si>
  <si>
    <t> A.A.Wachmann </t>
  </si>
  <si>
    <t> AHSB 6.1.81 </t>
  </si>
  <si>
    <t>2431678.45 </t>
  </si>
  <si>
    <t> 10.08.1945 22:48 </t>
  </si>
  <si>
    <t> 0.00 </t>
  </si>
  <si>
    <t>2432802.30 </t>
  </si>
  <si>
    <t> 07.09.1948 19:12 </t>
  </si>
  <si>
    <t> -0.01 </t>
  </si>
  <si>
    <t>2432822.455 </t>
  </si>
  <si>
    <t> 27.09.1948 22:55 </t>
  </si>
  <si>
    <t> 0.004 </t>
  </si>
  <si>
    <t>2432829.415 </t>
  </si>
  <si>
    <t> 04.10.1948 21:57 </t>
  </si>
  <si>
    <t> -0.007 </t>
  </si>
  <si>
    <t>2433506.365 </t>
  </si>
  <si>
    <t> 12.08.1950 20:45 </t>
  </si>
  <si>
    <t> -0.008 </t>
  </si>
  <si>
    <t>2433922.300 </t>
  </si>
  <si>
    <t> 02.10.1951 19:12 </t>
  </si>
  <si>
    <t>2434134.535 </t>
  </si>
  <si>
    <t> 02.05.1952 00:50 </t>
  </si>
  <si>
    <t> 0.007 </t>
  </si>
  <si>
    <t>2434602.350 </t>
  </si>
  <si>
    <t> 12.08.1953 20:24 </t>
  </si>
  <si>
    <t>2434622.490 </t>
  </si>
  <si>
    <t> 01.09.1953 23:45 </t>
  </si>
  <si>
    <t> -0.001 </t>
  </si>
  <si>
    <t>2434626.362 </t>
  </si>
  <si>
    <t> 05.09.1953 20:41 </t>
  </si>
  <si>
    <t> -0.002 </t>
  </si>
  <si>
    <t>2434629.450 </t>
  </si>
  <si>
    <t> 08.09.1953 22:48 </t>
  </si>
  <si>
    <t> -0.012 </t>
  </si>
  <si>
    <t>2434636.432 </t>
  </si>
  <si>
    <t> 15.09.1953 22:22 </t>
  </si>
  <si>
    <t>2434664.321 </t>
  </si>
  <si>
    <t> 13.10.1953 19:42 </t>
  </si>
  <si>
    <t> 0.005 </t>
  </si>
  <si>
    <t>2434980.33 </t>
  </si>
  <si>
    <t> 25.08.1954 19:55 </t>
  </si>
  <si>
    <t> -0.00 </t>
  </si>
  <si>
    <t>2435011.31 </t>
  </si>
  <si>
    <t> 25.09.1954 19:26 </t>
  </si>
  <si>
    <t>2435066.314 </t>
  </si>
  <si>
    <t> 19.11.1954 19:32 </t>
  </si>
  <si>
    <t> 0.009 </t>
  </si>
  <si>
    <t>2435185.595 </t>
  </si>
  <si>
    <t> 19.03.1955 02:16 </t>
  </si>
  <si>
    <t> 0.010 </t>
  </si>
  <si>
    <t>2435309.516 </t>
  </si>
  <si>
    <t> 21.07.1955 00:23 </t>
  </si>
  <si>
    <t>2435337.37 </t>
  </si>
  <si>
    <t> 17.08.1955 20:52 </t>
  </si>
  <si>
    <t> -0.03 </t>
  </si>
  <si>
    <t>2435347.42 </t>
  </si>
  <si>
    <t> 27.08.1955 22:04 </t>
  </si>
  <si>
    <t> -0.04 </t>
  </si>
  <si>
    <t>2435371.475 </t>
  </si>
  <si>
    <t> 20.09.1955 23:24 </t>
  </si>
  <si>
    <t> -0.000 </t>
  </si>
  <si>
    <t>2435399.370 </t>
  </si>
  <si>
    <t> 18.10.1955 20:52 </t>
  </si>
  <si>
    <t> 0.011 </t>
  </si>
  <si>
    <t>2436072.38 </t>
  </si>
  <si>
    <t> 21.08.1957 21:07 </t>
  </si>
  <si>
    <t> -0.06 </t>
  </si>
  <si>
    <t>2436128.22 </t>
  </si>
  <si>
    <t> 16.10.1957 17:16 </t>
  </si>
  <si>
    <t>2436381.47 </t>
  </si>
  <si>
    <t> 26.06.1958 23:16 </t>
  </si>
  <si>
    <t>2436405.44 </t>
  </si>
  <si>
    <t> 20.07.1958 22:33 </t>
  </si>
  <si>
    <t> -0.05 </t>
  </si>
  <si>
    <t>2436426.41 </t>
  </si>
  <si>
    <t> 10.08.1958 21:50 </t>
  </si>
  <si>
    <t>2436485.26 </t>
  </si>
  <si>
    <t> 08.10.1958 18:14 </t>
  </si>
  <si>
    <t>2436810.568 </t>
  </si>
  <si>
    <t> 30.08.1959 01:37 </t>
  </si>
  <si>
    <t> -0.010 </t>
  </si>
  <si>
    <t>2436814.455 </t>
  </si>
  <si>
    <t> 02.09.1959 22:55 </t>
  </si>
  <si>
    <t>2436818.318 </t>
  </si>
  <si>
    <t> 06.09.1959 19:37 </t>
  </si>
  <si>
    <t> -0.005 </t>
  </si>
  <si>
    <t>2436849.305 </t>
  </si>
  <si>
    <t> 07.10.1959 19:19 </t>
  </si>
  <si>
    <t> 0.000 </t>
  </si>
  <si>
    <t>2436863.24 </t>
  </si>
  <si>
    <t> 21.10.1959 17:45 </t>
  </si>
  <si>
    <t>2437158.33 </t>
  </si>
  <si>
    <t> 11.08.1960 19:55 </t>
  </si>
  <si>
    <t> -0.02 </t>
  </si>
  <si>
    <t>2437165.32 </t>
  </si>
  <si>
    <t> 18.08.1960 19:40 </t>
  </si>
  <si>
    <t>2437172.28 </t>
  </si>
  <si>
    <t> 25.08.1960 18:43 </t>
  </si>
  <si>
    <t>2442620.424 </t>
  </si>
  <si>
    <t> 26.07.1975 22:10 </t>
  </si>
  <si>
    <t>V </t>
  </si>
  <si>
    <t> R.Diethelm </t>
  </si>
  <si>
    <t> BBS 23 </t>
  </si>
  <si>
    <t>2443348.492 </t>
  </si>
  <si>
    <t> 23.07.1977 23:48 </t>
  </si>
  <si>
    <t> BBS 34 </t>
  </si>
  <si>
    <t>2444489.395 </t>
  </si>
  <si>
    <t> 06.09.1980 21:28 </t>
  </si>
  <si>
    <t> -0.011 </t>
  </si>
  <si>
    <t> BBS 50 </t>
  </si>
  <si>
    <t>2444541.292 </t>
  </si>
  <si>
    <t> 28.10.1980 19:00 </t>
  </si>
  <si>
    <t> BBS 51 </t>
  </si>
  <si>
    <t>2444926.243 </t>
  </si>
  <si>
    <t> 17.11.1981 17:49 </t>
  </si>
  <si>
    <t> K.Locher </t>
  </si>
  <si>
    <t> BBS 57 </t>
  </si>
  <si>
    <t>2445131.502 </t>
  </si>
  <si>
    <t> 11.06.1982 00:02 </t>
  </si>
  <si>
    <t> BBS 61 </t>
  </si>
  <si>
    <t>2445138.472 </t>
  </si>
  <si>
    <t> 17.06.1982 23:19 </t>
  </si>
  <si>
    <t>2445228.324 </t>
  </si>
  <si>
    <t> 15.09.1982 19:46 </t>
  </si>
  <si>
    <t> BBS 62 </t>
  </si>
  <si>
    <t>2445231.415 </t>
  </si>
  <si>
    <t> 18.09.1982 21:57 </t>
  </si>
  <si>
    <t> -0.004 </t>
  </si>
  <si>
    <t>2445471.530 </t>
  </si>
  <si>
    <t> 17.05.1983 00:43 </t>
  </si>
  <si>
    <t> 0.003 </t>
  </si>
  <si>
    <t> BBS 66 </t>
  </si>
  <si>
    <t>2445526.516 </t>
  </si>
  <si>
    <t> 11.07.1983 00:23 </t>
  </si>
  <si>
    <t> BBS 67 </t>
  </si>
  <si>
    <t>2445574.533 </t>
  </si>
  <si>
    <t> 28.08.1983 00:47 </t>
  </si>
  <si>
    <t> -0.009 </t>
  </si>
  <si>
    <t> BBS 68 </t>
  </si>
  <si>
    <t>2445592.352 </t>
  </si>
  <si>
    <t> 14.09.1983 20:26 </t>
  </si>
  <si>
    <t>2445783.665 </t>
  </si>
  <si>
    <t> 24.03.1984 03:57 </t>
  </si>
  <si>
    <t> BBS 71 </t>
  </si>
  <si>
    <t>2445890.550 </t>
  </si>
  <si>
    <t> 09.07.1984 01:12 </t>
  </si>
  <si>
    <t> BBS 73 </t>
  </si>
  <si>
    <t>2445994.337 </t>
  </si>
  <si>
    <t> 20.10.1984 20:05 </t>
  </si>
  <si>
    <t> BBS 74 </t>
  </si>
  <si>
    <t>2446210.428 </t>
  </si>
  <si>
    <t> 24.05.1985 22:16 </t>
  </si>
  <si>
    <t> -0.014 </t>
  </si>
  <si>
    <t> R.Germann </t>
  </si>
  <si>
    <t> BBS 77 </t>
  </si>
  <si>
    <t>2446553.560 </t>
  </si>
  <si>
    <t> 03.05.1986 01:26 </t>
  </si>
  <si>
    <t> BBS 80 </t>
  </si>
  <si>
    <t>2446646.507 </t>
  </si>
  <si>
    <t> 04.08.1986 00:10 </t>
  </si>
  <si>
    <t> BBS 81 </t>
  </si>
  <si>
    <t>2446705.375 </t>
  </si>
  <si>
    <t> 01.10.1986 21:00 </t>
  </si>
  <si>
    <t> J.Borovicka </t>
  </si>
  <si>
    <t> BRNO 28 </t>
  </si>
  <si>
    <t>2446705.377 </t>
  </si>
  <si>
    <t> 01.10.1986 21:02 </t>
  </si>
  <si>
    <t> 0.001 </t>
  </si>
  <si>
    <t> A.Slatinsky </t>
  </si>
  <si>
    <t>2446705.382 </t>
  </si>
  <si>
    <t> 01.10.1986 21:10 </t>
  </si>
  <si>
    <t> 0.006 </t>
  </si>
  <si>
    <t> V.Wagner </t>
  </si>
  <si>
    <t>2446907.520 </t>
  </si>
  <si>
    <t> 22.04.1987 00:28 </t>
  </si>
  <si>
    <t> BBS 83 </t>
  </si>
  <si>
    <t>2446952.456 </t>
  </si>
  <si>
    <t> 05.06.1987 22:56 </t>
  </si>
  <si>
    <t> BBS 84 </t>
  </si>
  <si>
    <t>2447021.387 </t>
  </si>
  <si>
    <t> 13.08.1987 21:17 </t>
  </si>
  <si>
    <t> BBS 85 </t>
  </si>
  <si>
    <t>2447107.355 </t>
  </si>
  <si>
    <t> 07.11.1987 20:31 </t>
  </si>
  <si>
    <t> BBS 86 </t>
  </si>
  <si>
    <t>2447337.398 </t>
  </si>
  <si>
    <t> 24.06.1988 21:33 </t>
  </si>
  <si>
    <t> BBS 89 </t>
  </si>
  <si>
    <t>2447378.453 </t>
  </si>
  <si>
    <t> 04.08.1988 22:52 </t>
  </si>
  <si>
    <t> BRNO 30 </t>
  </si>
  <si>
    <t>2447380.007 </t>
  </si>
  <si>
    <t> 06.08.1988 12:10 </t>
  </si>
  <si>
    <t> A.Dedoch </t>
  </si>
  <si>
    <t>2447628.614 </t>
  </si>
  <si>
    <t> 12.04.1989 02:44 </t>
  </si>
  <si>
    <t> -0.018 </t>
  </si>
  <si>
    <t> BBS 91 </t>
  </si>
  <si>
    <t>2447687.492 </t>
  </si>
  <si>
    <t> 09.06.1989 23:48 </t>
  </si>
  <si>
    <t> P.Frank </t>
  </si>
  <si>
    <t>BAVM 56 </t>
  </si>
  <si>
    <t>2447763.392 </t>
  </si>
  <si>
    <t> 24.08.1989 21:24 </t>
  </si>
  <si>
    <t>BAVM 60 </t>
  </si>
  <si>
    <t>2447770.361 </t>
  </si>
  <si>
    <t> 31.08.1989 20:39 </t>
  </si>
  <si>
    <t> BBS 92 </t>
  </si>
  <si>
    <t>2448120.456 </t>
  </si>
  <si>
    <t> 16.08.1990 22:56 </t>
  </si>
  <si>
    <t> M.Znojilova </t>
  </si>
  <si>
    <t> BRNO 31 </t>
  </si>
  <si>
    <t>2448120.457 </t>
  </si>
  <si>
    <t> 16.08.1990 22:58 </t>
  </si>
  <si>
    <t> P.Hajek </t>
  </si>
  <si>
    <t>2448120.458 </t>
  </si>
  <si>
    <t> 16.08.1990 22:59 </t>
  </si>
  <si>
    <t> J.Dvorak Z. </t>
  </si>
  <si>
    <t> M.Tichy </t>
  </si>
  <si>
    <t>2448120.459 </t>
  </si>
  <si>
    <t> 16.08.1990 23:00 </t>
  </si>
  <si>
    <t> M.Horvath </t>
  </si>
  <si>
    <t>2448120.461 </t>
  </si>
  <si>
    <t> 16.08.1990 23:03 </t>
  </si>
  <si>
    <t> -0.006 </t>
  </si>
  <si>
    <t> P.Lutcha </t>
  </si>
  <si>
    <t>2448120.462 </t>
  </si>
  <si>
    <t> 16.08.1990 23:05 </t>
  </si>
  <si>
    <t> M.Vrastak </t>
  </si>
  <si>
    <t>2448148.348 </t>
  </si>
  <si>
    <t> 13.09.1990 20:21 </t>
  </si>
  <si>
    <t> BBS 96 </t>
  </si>
  <si>
    <t>2448329.586 </t>
  </si>
  <si>
    <t> 14.03.1991 02:03 </t>
  </si>
  <si>
    <t> BBS 97 </t>
  </si>
  <si>
    <t>2448453.521 </t>
  </si>
  <si>
    <t> 16.07.1991 00:30 </t>
  </si>
  <si>
    <t>2448460.485 </t>
  </si>
  <si>
    <t> 22.07.1991 23:38 </t>
  </si>
  <si>
    <t>2448564.275 </t>
  </si>
  <si>
    <t> 03.11.1991 18:36 </t>
  </si>
  <si>
    <t> BBS 99 </t>
  </si>
  <si>
    <t>2448831.478 </t>
  </si>
  <si>
    <t> 27.07.1992 23:28 </t>
  </si>
  <si>
    <t> -0.021 </t>
  </si>
  <si>
    <t> K.Koss </t>
  </si>
  <si>
    <t>2448831.488 </t>
  </si>
  <si>
    <t> 27.07.1992 23:42 </t>
  </si>
  <si>
    <t>2448831.492 </t>
  </si>
  <si>
    <t> 27.07.1992 23:48 </t>
  </si>
  <si>
    <t> M.Zichy </t>
  </si>
  <si>
    <t>2448831.494 </t>
  </si>
  <si>
    <t> 27.07.1992 23:51 </t>
  </si>
  <si>
    <t>2448831.497 </t>
  </si>
  <si>
    <t> 27.07.1992 23:55 </t>
  </si>
  <si>
    <t> P.Adamek </t>
  </si>
  <si>
    <t>2448831.498 </t>
  </si>
  <si>
    <t> 27.07.1992 23:57 </t>
  </si>
  <si>
    <t> J.Dvorak B. </t>
  </si>
  <si>
    <t>2448831.499 </t>
  </si>
  <si>
    <t> 27.07.1992 23:58 </t>
  </si>
  <si>
    <t> P.Stepan </t>
  </si>
  <si>
    <t>2448859.384 </t>
  </si>
  <si>
    <t> 24.08.1992 21:12 </t>
  </si>
  <si>
    <t> 0.002 </t>
  </si>
  <si>
    <t> BBS 102 </t>
  </si>
  <si>
    <t>2449064.635 </t>
  </si>
  <si>
    <t> 18.03.1993 03:14 </t>
  </si>
  <si>
    <t> BBS 103 </t>
  </si>
  <si>
    <t>2449137.429 </t>
  </si>
  <si>
    <t> 29.05.1993 22:17 </t>
  </si>
  <si>
    <t> H.Peter </t>
  </si>
  <si>
    <t> BBS 104 </t>
  </si>
  <si>
    <t>2449480.560 </t>
  </si>
  <si>
    <t> 08.05.1994 01:26 </t>
  </si>
  <si>
    <t> BBS 106 </t>
  </si>
  <si>
    <t>2449653.285 </t>
  </si>
  <si>
    <t> 27.10.1994 18:50 </t>
  </si>
  <si>
    <t> BBS 108 </t>
  </si>
  <si>
    <t>2449865.508 </t>
  </si>
  <si>
    <t> 28.05.1995 00:11 </t>
  </si>
  <si>
    <t> BBS 109 </t>
  </si>
  <si>
    <t>2449934.440 </t>
  </si>
  <si>
    <t> 04.08.1995 22:33 </t>
  </si>
  <si>
    <t> BBS 110 </t>
  </si>
  <si>
    <t>2450153.6335 </t>
  </si>
  <si>
    <t> 11.03.1996 03:12 </t>
  </si>
  <si>
    <t> -0.0115 </t>
  </si>
  <si>
    <t>E </t>
  </si>
  <si>
    <t>o</t>
  </si>
  <si>
    <t> W.Moschner </t>
  </si>
  <si>
    <t>BAVM 99 </t>
  </si>
  <si>
    <t>2450250.454 </t>
  </si>
  <si>
    <t> 15.06.1996 22:53 </t>
  </si>
  <si>
    <t> BBS 112 </t>
  </si>
  <si>
    <t>2450250.461 </t>
  </si>
  <si>
    <t> 15.06.1996 23:03 </t>
  </si>
  <si>
    <t>2450281.439 </t>
  </si>
  <si>
    <t> 16.07.1996 22:32 </t>
  </si>
  <si>
    <t>2450305.4465 </t>
  </si>
  <si>
    <t> 09.08.1996 22:42 </t>
  </si>
  <si>
    <t> -0.0091 </t>
  </si>
  <si>
    <t> L.Brat </t>
  </si>
  <si>
    <t> BRNO 32 </t>
  </si>
  <si>
    <t>2450305.4479 </t>
  </si>
  <si>
    <t> 09.08.1996 22:44 </t>
  </si>
  <si>
    <t> -0.0077 </t>
  </si>
  <si>
    <t> P.Sobotka </t>
  </si>
  <si>
    <t>2450305.450 </t>
  </si>
  <si>
    <t> 09.08.1996 22:48 </t>
  </si>
  <si>
    <t> BBS 113 </t>
  </si>
  <si>
    <t>2450312.416 </t>
  </si>
  <si>
    <t> 16.08.1996 21:59 </t>
  </si>
  <si>
    <t>2450343.402 </t>
  </si>
  <si>
    <t> 16.09.1996 21:38 </t>
  </si>
  <si>
    <t>2450357.344 </t>
  </si>
  <si>
    <t> 30.09.1996 20:15 </t>
  </si>
  <si>
    <t>2450371.281 </t>
  </si>
  <si>
    <t> 14.10.1996 18:44 </t>
  </si>
  <si>
    <t>2450517.669 </t>
  </si>
  <si>
    <t> 10.03.1997 04:03 </t>
  </si>
  <si>
    <t> BBS 114 </t>
  </si>
  <si>
    <t>2450597.450 </t>
  </si>
  <si>
    <t> 28.05.1997 22:48 </t>
  </si>
  <si>
    <t> BBS 115 </t>
  </si>
  <si>
    <t>2450652.452 </t>
  </si>
  <si>
    <t> 22.07.1997 22:50 </t>
  </si>
  <si>
    <t>2450700.469 </t>
  </si>
  <si>
    <t> 08.09.1997 23:15 </t>
  </si>
  <si>
    <t> BBS 116 </t>
  </si>
  <si>
    <t>2450752.350 </t>
  </si>
  <si>
    <t> 30.10.1997 20:24 </t>
  </si>
  <si>
    <t> -0.017 </t>
  </si>
  <si>
    <t>2450752.3584 </t>
  </si>
  <si>
    <t> 30.10.1997 20:36 </t>
  </si>
  <si>
    <t> -0.0090 </t>
  </si>
  <si>
    <t>?</t>
  </si>
  <si>
    <t> J.Safar </t>
  </si>
  <si>
    <t>IBVS 4887 </t>
  </si>
  <si>
    <t>2450923.534 </t>
  </si>
  <si>
    <t> 20.04.1998 00:48 </t>
  </si>
  <si>
    <t> BBS 117 </t>
  </si>
  <si>
    <t>2450947.5392 </t>
  </si>
  <si>
    <t> 14.05.1998 00:56 </t>
  </si>
  <si>
    <t> -0.0133 </t>
  </si>
  <si>
    <t> M.Zejda </t>
  </si>
  <si>
    <t>IBVS 4888 </t>
  </si>
  <si>
    <t>2451308.473 </t>
  </si>
  <si>
    <t> 09.05.1999 23:21 </t>
  </si>
  <si>
    <t> BBS 120 </t>
  </si>
  <si>
    <t>2451606.676 </t>
  </si>
  <si>
    <t> 03.03.2000 04:13 </t>
  </si>
  <si>
    <t> -0.013 </t>
  </si>
  <si>
    <t> BBS 122 </t>
  </si>
  <si>
    <t>2451672.514 </t>
  </si>
  <si>
    <t> 08.05.2000 00:20 </t>
  </si>
  <si>
    <t> BBS 123 </t>
  </si>
  <si>
    <t>2451751.52220 </t>
  </si>
  <si>
    <t> 26.07.2000 00:31 </t>
  </si>
  <si>
    <t> -0.00681 </t>
  </si>
  <si>
    <t>C </t>
  </si>
  <si>
    <t> P.Hájek </t>
  </si>
  <si>
    <t>OEJV 0074 </t>
  </si>
  <si>
    <t>2451782.49829 </t>
  </si>
  <si>
    <t> 25.08.2000 23:57 </t>
  </si>
  <si>
    <t> -0.01248 </t>
  </si>
  <si>
    <t> J.Šafár </t>
  </si>
  <si>
    <t>2451841.35610 </t>
  </si>
  <si>
    <t> 23.10.2000 20:32 </t>
  </si>
  <si>
    <t> -0.02000 </t>
  </si>
  <si>
    <t>2452074.507 </t>
  </si>
  <si>
    <t> 14.06.2001 00:10 </t>
  </si>
  <si>
    <t> BBS 125 </t>
  </si>
  <si>
    <t>2452404.457 </t>
  </si>
  <si>
    <t> 09.05.2002 22:58 </t>
  </si>
  <si>
    <t> BBS 128 </t>
  </si>
  <si>
    <t>2452589.5713 </t>
  </si>
  <si>
    <t> 11.11.2002 01:42 </t>
  </si>
  <si>
    <t> -0.0142 </t>
  </si>
  <si>
    <t> S.Dvorak </t>
  </si>
  <si>
    <t> JAAVSO 41;122 </t>
  </si>
  <si>
    <t>2452792.499 </t>
  </si>
  <si>
    <t> 01.06.2003 23:58 </t>
  </si>
  <si>
    <t> BBS 129 </t>
  </si>
  <si>
    <t>2453256.4494 </t>
  </si>
  <si>
    <t> 07.09.2004 22:47 </t>
  </si>
  <si>
    <t> -0.0184 </t>
  </si>
  <si>
    <t>-I</t>
  </si>
  <si>
    <t> K. &amp; M. Rätz </t>
  </si>
  <si>
    <t>BAVM 173 </t>
  </si>
  <si>
    <t>2453520.565 </t>
  </si>
  <si>
    <t> 30.05.2005 01:33 </t>
  </si>
  <si>
    <t>24390</t>
  </si>
  <si>
    <t> -0.022 </t>
  </si>
  <si>
    <t>OEJV 0003 </t>
  </si>
  <si>
    <t>2453534.5097 </t>
  </si>
  <si>
    <t> 13.06.2005 00:13 </t>
  </si>
  <si>
    <t>24408</t>
  </si>
  <si>
    <t> -0.0193 </t>
  </si>
  <si>
    <t>BAVM 178 </t>
  </si>
  <si>
    <t>2453593.3736 </t>
  </si>
  <si>
    <t> 10.08.2005 20:57 </t>
  </si>
  <si>
    <t>24484</t>
  </si>
  <si>
    <t> -0.0208 </t>
  </si>
  <si>
    <t> F.Walter </t>
  </si>
  <si>
    <t>2453599.573 </t>
  </si>
  <si>
    <t> 17.08.2005 01:45 </t>
  </si>
  <si>
    <t>24492</t>
  </si>
  <si>
    <t>2453639.4615 </t>
  </si>
  <si>
    <t> 25.09.2005 23:04 </t>
  </si>
  <si>
    <t>24543.5</t>
  </si>
  <si>
    <t> -0.0182 </t>
  </si>
  <si>
    <t>2453650.3119 </t>
  </si>
  <si>
    <t> 06.10.2005 19:29 </t>
  </si>
  <si>
    <t>24557.5</t>
  </si>
  <si>
    <t> -0.0114 </t>
  </si>
  <si>
    <t> F.Agerer </t>
  </si>
  <si>
    <t>2453656.4974 </t>
  </si>
  <si>
    <t> 12.10.2005 23:56 </t>
  </si>
  <si>
    <t>24565.5</t>
  </si>
  <si>
    <t> -0.0223 </t>
  </si>
  <si>
    <t>2453657.2719 </t>
  </si>
  <si>
    <t> 13.10.2005 18:31 </t>
  </si>
  <si>
    <t>24566.5</t>
  </si>
  <si>
    <t>2454252.5087 </t>
  </si>
  <si>
    <t> 01.06.2007 00:12 </t>
  </si>
  <si>
    <t>25335</t>
  </si>
  <si>
    <t> -0.0225 </t>
  </si>
  <si>
    <t>BAVM 186 </t>
  </si>
  <si>
    <t>2454366.36661 </t>
  </si>
  <si>
    <t> 22.09.2007 20:47 </t>
  </si>
  <si>
    <t>25482</t>
  </si>
  <si>
    <t> -0.02254 </t>
  </si>
  <si>
    <t> L.Šmelcer </t>
  </si>
  <si>
    <t>2454366.36681 </t>
  </si>
  <si>
    <t> 22.09.2007 20:48 </t>
  </si>
  <si>
    <t> -0.02234 </t>
  </si>
  <si>
    <t>R</t>
  </si>
  <si>
    <t>2454397.3474 </t>
  </si>
  <si>
    <t> 23.10.2007 20:20 </t>
  </si>
  <si>
    <t>25522</t>
  </si>
  <si>
    <t> -0.0235 </t>
  </si>
  <si>
    <t> T.Borkovits et al. </t>
  </si>
  <si>
    <t>IBVS 5835 </t>
  </si>
  <si>
    <t>2454685.4783 </t>
  </si>
  <si>
    <t> 06.08.2008 23:28 </t>
  </si>
  <si>
    <t>25894</t>
  </si>
  <si>
    <t> -0.0229 </t>
  </si>
  <si>
    <t>BAVM 203 </t>
  </si>
  <si>
    <t>2454765.2554 </t>
  </si>
  <si>
    <t> 25.10.2008 18:07 </t>
  </si>
  <si>
    <t> -0.0238 </t>
  </si>
  <si>
    <t>-U;-I</t>
  </si>
  <si>
    <t> M.&amp; K.Rätz </t>
  </si>
  <si>
    <t>BAVM 209 </t>
  </si>
  <si>
    <t>2454932.5566 </t>
  </si>
  <si>
    <t> 11.04.2009 01:21 </t>
  </si>
  <si>
    <t>26213</t>
  </si>
  <si>
    <t> -0.0241 </t>
  </si>
  <si>
    <t> S.Dogru et al. </t>
  </si>
  <si>
    <t>IBVS 5893 </t>
  </si>
  <si>
    <t>2454953.4694 </t>
  </si>
  <si>
    <t> 01.05.2009 23:15 </t>
  </si>
  <si>
    <t>26240</t>
  </si>
  <si>
    <t> -0.0240 </t>
  </si>
  <si>
    <t>OEJV 0107 </t>
  </si>
  <si>
    <t>2454953.4696 </t>
  </si>
  <si>
    <t> 01.05.2009 23:16 </t>
  </si>
  <si>
    <t>2454996.4592 </t>
  </si>
  <si>
    <t> 13.06.2009 23:01 </t>
  </si>
  <si>
    <t>26295.5</t>
  </si>
  <si>
    <t> -0.0214 </t>
  </si>
  <si>
    <t>BAVM 212 </t>
  </si>
  <si>
    <t>2455101.4070 </t>
  </si>
  <si>
    <t> 26.09.2009 21:46 </t>
  </si>
  <si>
    <t> -0.0243 </t>
  </si>
  <si>
    <t> M.Rätz &amp; K.Rätz </t>
  </si>
  <si>
    <t>BAVM 214 </t>
  </si>
  <si>
    <t>2455376.3694 </t>
  </si>
  <si>
    <t> 28.06.2010 20:51 </t>
  </si>
  <si>
    <t>26786</t>
  </si>
  <si>
    <t> -0.0250 </t>
  </si>
  <si>
    <t>2455429.4269 </t>
  </si>
  <si>
    <t> 20.08.2010 22:14 </t>
  </si>
  <si>
    <t> -0.0237 </t>
  </si>
  <si>
    <t>BAVM 215 </t>
  </si>
  <si>
    <t>2455430.5871 </t>
  </si>
  <si>
    <t> 22.08.2010 02:05 </t>
  </si>
  <si>
    <t> -0.0253 </t>
  </si>
  <si>
    <t>2455451.5006 </t>
  </si>
  <si>
    <t> 12.09.2010 00:00 </t>
  </si>
  <si>
    <t> -0.0245 </t>
  </si>
  <si>
    <t>2455707.4842 </t>
  </si>
  <si>
    <t> 25.05.2011 23:37 </t>
  </si>
  <si>
    <t> -0.0277 </t>
  </si>
  <si>
    <t>BAVM 225 </t>
  </si>
  <si>
    <t>2455885.2416 </t>
  </si>
  <si>
    <t> 19.11.2011 17:47 </t>
  </si>
  <si>
    <t> -0.0281 </t>
  </si>
  <si>
    <t>2456179.5632 </t>
  </si>
  <si>
    <t> 09.09.2012 01:31 </t>
  </si>
  <si>
    <t>27823</t>
  </si>
  <si>
    <t> -0.0332 </t>
  </si>
  <si>
    <t>BAVM 231 </t>
  </si>
  <si>
    <t>2456180.3417 </t>
  </si>
  <si>
    <t> 09.09.2012 20:12 </t>
  </si>
  <si>
    <t>27824</t>
  </si>
  <si>
    <t> -0.0292 </t>
  </si>
  <si>
    <t>2456730.6533 </t>
  </si>
  <si>
    <t> 14.03.2014 03:40 </t>
  </si>
  <si>
    <t>28534.5</t>
  </si>
  <si>
    <t> -0.0310 </t>
  </si>
  <si>
    <t> W.Moschner &amp; P.Frank </t>
  </si>
  <si>
    <t>BAVM 239 </t>
  </si>
  <si>
    <t>2456918.4797 </t>
  </si>
  <si>
    <t> 17.09.2014 23:30 </t>
  </si>
  <si>
    <t>28777</t>
  </si>
  <si>
    <t> -0.0315 </t>
  </si>
  <si>
    <t>BAD?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</si>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</sst>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65" fontId="23" fillId="0" borderId="0" xfId="0" applyNumberFormat="1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V370 Cyg - O-C Diagr.</a:t>
            </a:r>
          </a:p>
        </c:rich>
      </c:tx>
      <c:layout>
        <c:manualLayout>
          <c:xMode val="edge"/>
          <c:yMode val="edge"/>
          <c:x val="0.3534486378857815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62082319236867"/>
          <c:y val="0.14769252958613219"/>
          <c:w val="0.7879316978142660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9">
                  <c:v>4.5748880002065562E-2</c:v>
                </c:pt>
                <c:pt idx="10">
                  <c:v>2.4368840000533964E-2</c:v>
                </c:pt>
                <c:pt idx="12">
                  <c:v>1.8280000222148374E-4</c:v>
                </c:pt>
                <c:pt idx="13">
                  <c:v>-1.2987079993763473E-2</c:v>
                </c:pt>
                <c:pt idx="23">
                  <c:v>0</c:v>
                </c:pt>
                <c:pt idx="26">
                  <c:v>-3.776399971684441E-4</c:v>
                </c:pt>
                <c:pt idx="27">
                  <c:v>-2.1328400034690276E-3</c:v>
                </c:pt>
                <c:pt idx="31">
                  <c:v>-2.5106319997576065E-2</c:v>
                </c:pt>
                <c:pt idx="32">
                  <c:v>-4.4176759998663329E-2</c:v>
                </c:pt>
                <c:pt idx="35">
                  <c:v>-5.7248440003604628E-2</c:v>
                </c:pt>
                <c:pt idx="36">
                  <c:v>1.5592200004903134E-2</c:v>
                </c:pt>
                <c:pt idx="37">
                  <c:v>-1.0256559995468706E-2</c:v>
                </c:pt>
                <c:pt idx="38">
                  <c:v>-5.1116839997121133E-2</c:v>
                </c:pt>
                <c:pt idx="39">
                  <c:v>6.1984000058146194E-3</c:v>
                </c:pt>
                <c:pt idx="40">
                  <c:v>-9.1364799955044873E-3</c:v>
                </c:pt>
                <c:pt idx="45">
                  <c:v>-6.5499199990881607E-3</c:v>
                </c:pt>
                <c:pt idx="46">
                  <c:v>-1.7768199999409262E-2</c:v>
                </c:pt>
                <c:pt idx="47">
                  <c:v>1.3368799991440028E-3</c:v>
                </c:pt>
                <c:pt idx="48">
                  <c:v>-9.5580400011385791E-3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34-41D9-9DE8-7BAC6D0726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6">
                    <c:v>0</c:v>
                  </c:pt>
                  <c:pt idx="77">
                    <c:v>0</c:v>
                  </c:pt>
                  <c:pt idx="79">
                    <c:v>0</c:v>
                  </c:pt>
                  <c:pt idx="80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90">
                    <c:v>5.0000000000000001E-3</c:v>
                  </c:pt>
                  <c:pt idx="91">
                    <c:v>0</c:v>
                  </c:pt>
                  <c:pt idx="92">
                    <c:v>0</c:v>
                  </c:pt>
                  <c:pt idx="93">
                    <c:v>3.0000000000000001E-3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4.0000000000000001E-3</c:v>
                  </c:pt>
                  <c:pt idx="103">
                    <c:v>3.0000000000000001E-3</c:v>
                  </c:pt>
                  <c:pt idx="104">
                    <c:v>5.0000000000000001E-3</c:v>
                  </c:pt>
                  <c:pt idx="106">
                    <c:v>6.0000000000000001E-3</c:v>
                  </c:pt>
                  <c:pt idx="107">
                    <c:v>2E-3</c:v>
                  </c:pt>
                  <c:pt idx="108">
                    <c:v>5.0000000000000001E-3</c:v>
                  </c:pt>
                  <c:pt idx="110">
                    <c:v>2E-3</c:v>
                  </c:pt>
                  <c:pt idx="111">
                    <c:v>2E-3</c:v>
                  </c:pt>
                  <c:pt idx="112">
                    <c:v>6.0000000000000001E-3</c:v>
                  </c:pt>
                  <c:pt idx="113">
                    <c:v>6.0000000000000001E-3</c:v>
                  </c:pt>
                  <c:pt idx="114">
                    <c:v>6.0000000000000001E-3</c:v>
                  </c:pt>
                  <c:pt idx="115">
                    <c:v>6.0000000000000001E-3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8.9999999999999993E-3</c:v>
                  </c:pt>
                  <c:pt idx="119">
                    <c:v>5.0000000000000001E-3</c:v>
                  </c:pt>
                  <c:pt idx="120">
                    <c:v>5.0000000000000001E-3</c:v>
                  </c:pt>
                  <c:pt idx="121">
                    <c:v>5.0000000000000001E-3</c:v>
                  </c:pt>
                  <c:pt idx="122">
                    <c:v>2E-3</c:v>
                  </c:pt>
                  <c:pt idx="123">
                    <c:v>2E-3</c:v>
                  </c:pt>
                  <c:pt idx="124">
                    <c:v>3.0000000000000001E-3</c:v>
                  </c:pt>
                  <c:pt idx="125">
                    <c:v>6.0000000000000001E-3</c:v>
                  </c:pt>
                  <c:pt idx="126">
                    <c:v>5.0000000000000001E-3</c:v>
                  </c:pt>
                  <c:pt idx="127">
                    <c:v>8.0000000000000002E-3</c:v>
                  </c:pt>
                  <c:pt idx="128">
                    <c:v>2.8E-3</c:v>
                  </c:pt>
                  <c:pt idx="129">
                    <c:v>4.0000000000000001E-3</c:v>
                  </c:pt>
                  <c:pt idx="130">
                    <c:v>2.0999999999999999E-3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2.3E-3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2.9999999999999997E-4</c:v>
                  </c:pt>
                  <c:pt idx="140">
                    <c:v>2E-3</c:v>
                  </c:pt>
                  <c:pt idx="141">
                    <c:v>2.0000000000000001E-4</c:v>
                  </c:pt>
                  <c:pt idx="142">
                    <c:v>3.0000000000000001E-3</c:v>
                  </c:pt>
                  <c:pt idx="143">
                    <c:v>5.9999999999999995E-4</c:v>
                  </c:pt>
                  <c:pt idx="144">
                    <c:v>8.0000000000000004E-4</c:v>
                  </c:pt>
                  <c:pt idx="145">
                    <c:v>3.0000000000000001E-3</c:v>
                  </c:pt>
                  <c:pt idx="146">
                    <c:v>3.5999999999999999E-3</c:v>
                  </c:pt>
                  <c:pt idx="147">
                    <c:v>2.0000000000000001E-4</c:v>
                  </c:pt>
                  <c:pt idx="148">
                    <c:v>1.1999999999999999E-3</c:v>
                  </c:pt>
                  <c:pt idx="149">
                    <c:v>1.1999999999999999E-3</c:v>
                  </c:pt>
                  <c:pt idx="150">
                    <c:v>5.0000000000000001E-4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5.0000000000000001E-4</c:v>
                  </c:pt>
                  <c:pt idx="159">
                    <c:v>0</c:v>
                  </c:pt>
                  <c:pt idx="160">
                    <c:v>5.0000000000000001E-4</c:v>
                  </c:pt>
                  <c:pt idx="161">
                    <c:v>1E-3</c:v>
                  </c:pt>
                  <c:pt idx="162">
                    <c:v>6.1999999999999998E-3</c:v>
                  </c:pt>
                  <c:pt idx="163">
                    <c:v>1.1999999999999999E-3</c:v>
                  </c:pt>
                  <c:pt idx="164">
                    <c:v>1.2999999999999999E-3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2.9999999999999997E-4</c:v>
                  </c:pt>
                  <c:pt idx="168">
                    <c:v>2E-3</c:v>
                  </c:pt>
                  <c:pt idx="169">
                    <c:v>1E-3</c:v>
                  </c:pt>
                  <c:pt idx="170">
                    <c:v>6.9999999999999999E-4</c:v>
                  </c:pt>
                  <c:pt idx="171">
                    <c:v>1.5E-3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6">
                    <c:v>0</c:v>
                  </c:pt>
                  <c:pt idx="77">
                    <c:v>0</c:v>
                  </c:pt>
                  <c:pt idx="79">
                    <c:v>0</c:v>
                  </c:pt>
                  <c:pt idx="80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90">
                    <c:v>5.0000000000000001E-3</c:v>
                  </c:pt>
                  <c:pt idx="91">
                    <c:v>0</c:v>
                  </c:pt>
                  <c:pt idx="92">
                    <c:v>0</c:v>
                  </c:pt>
                  <c:pt idx="93">
                    <c:v>3.0000000000000001E-3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4.0000000000000001E-3</c:v>
                  </c:pt>
                  <c:pt idx="103">
                    <c:v>3.0000000000000001E-3</c:v>
                  </c:pt>
                  <c:pt idx="104">
                    <c:v>5.0000000000000001E-3</c:v>
                  </c:pt>
                  <c:pt idx="106">
                    <c:v>6.0000000000000001E-3</c:v>
                  </c:pt>
                  <c:pt idx="107">
                    <c:v>2E-3</c:v>
                  </c:pt>
                  <c:pt idx="108">
                    <c:v>5.0000000000000001E-3</c:v>
                  </c:pt>
                  <c:pt idx="110">
                    <c:v>2E-3</c:v>
                  </c:pt>
                  <c:pt idx="111">
                    <c:v>2E-3</c:v>
                  </c:pt>
                  <c:pt idx="112">
                    <c:v>6.0000000000000001E-3</c:v>
                  </c:pt>
                  <c:pt idx="113">
                    <c:v>6.0000000000000001E-3</c:v>
                  </c:pt>
                  <c:pt idx="114">
                    <c:v>6.0000000000000001E-3</c:v>
                  </c:pt>
                  <c:pt idx="115">
                    <c:v>6.0000000000000001E-3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8.9999999999999993E-3</c:v>
                  </c:pt>
                  <c:pt idx="119">
                    <c:v>5.0000000000000001E-3</c:v>
                  </c:pt>
                  <c:pt idx="120">
                    <c:v>5.0000000000000001E-3</c:v>
                  </c:pt>
                  <c:pt idx="121">
                    <c:v>5.0000000000000001E-3</c:v>
                  </c:pt>
                  <c:pt idx="122">
                    <c:v>2E-3</c:v>
                  </c:pt>
                  <c:pt idx="123">
                    <c:v>2E-3</c:v>
                  </c:pt>
                  <c:pt idx="124">
                    <c:v>3.0000000000000001E-3</c:v>
                  </c:pt>
                  <c:pt idx="125">
                    <c:v>6.0000000000000001E-3</c:v>
                  </c:pt>
                  <c:pt idx="126">
                    <c:v>5.0000000000000001E-3</c:v>
                  </c:pt>
                  <c:pt idx="127">
                    <c:v>8.0000000000000002E-3</c:v>
                  </c:pt>
                  <c:pt idx="128">
                    <c:v>2.8E-3</c:v>
                  </c:pt>
                  <c:pt idx="129">
                    <c:v>4.0000000000000001E-3</c:v>
                  </c:pt>
                  <c:pt idx="130">
                    <c:v>2.0999999999999999E-3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2.3E-3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2.9999999999999997E-4</c:v>
                  </c:pt>
                  <c:pt idx="140">
                    <c:v>2E-3</c:v>
                  </c:pt>
                  <c:pt idx="141">
                    <c:v>2.0000000000000001E-4</c:v>
                  </c:pt>
                  <c:pt idx="142">
                    <c:v>3.0000000000000001E-3</c:v>
                  </c:pt>
                  <c:pt idx="143">
                    <c:v>5.9999999999999995E-4</c:v>
                  </c:pt>
                  <c:pt idx="144">
                    <c:v>8.0000000000000004E-4</c:v>
                  </c:pt>
                  <c:pt idx="145">
                    <c:v>3.0000000000000001E-3</c:v>
                  </c:pt>
                  <c:pt idx="146">
                    <c:v>3.5999999999999999E-3</c:v>
                  </c:pt>
                  <c:pt idx="147">
                    <c:v>2.0000000000000001E-4</c:v>
                  </c:pt>
                  <c:pt idx="148">
                    <c:v>1.1999999999999999E-3</c:v>
                  </c:pt>
                  <c:pt idx="149">
                    <c:v>1.1999999999999999E-3</c:v>
                  </c:pt>
                  <c:pt idx="150">
                    <c:v>5.0000000000000001E-4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5.0000000000000001E-4</c:v>
                  </c:pt>
                  <c:pt idx="159">
                    <c:v>0</c:v>
                  </c:pt>
                  <c:pt idx="160">
                    <c:v>5.0000000000000001E-4</c:v>
                  </c:pt>
                  <c:pt idx="161">
                    <c:v>1E-3</c:v>
                  </c:pt>
                  <c:pt idx="162">
                    <c:v>6.1999999999999998E-3</c:v>
                  </c:pt>
                  <c:pt idx="163">
                    <c:v>1.1999999999999999E-3</c:v>
                  </c:pt>
                  <c:pt idx="164">
                    <c:v>1.2999999999999999E-3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2.9999999999999997E-4</c:v>
                  </c:pt>
                  <c:pt idx="168">
                    <c:v>2E-3</c:v>
                  </c:pt>
                  <c:pt idx="169">
                    <c:v>1E-3</c:v>
                  </c:pt>
                  <c:pt idx="170">
                    <c:v>6.9999999999999999E-4</c:v>
                  </c:pt>
                  <c:pt idx="17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0.16967099999783386</c:v>
                </c:pt>
                <c:pt idx="1">
                  <c:v>1.3227479998022318E-2</c:v>
                </c:pt>
                <c:pt idx="2">
                  <c:v>5.9887019997404423E-2</c:v>
                </c:pt>
                <c:pt idx="3">
                  <c:v>0.10352731999955722</c:v>
                </c:pt>
                <c:pt idx="4">
                  <c:v>4.1772119999222923E-2</c:v>
                </c:pt>
                <c:pt idx="5">
                  <c:v>3.3273239998379722E-2</c:v>
                </c:pt>
                <c:pt idx="6">
                  <c:v>5.8798639998713043E-2</c:v>
                </c:pt>
                <c:pt idx="7">
                  <c:v>5.8648800004448276E-3</c:v>
                </c:pt>
                <c:pt idx="8">
                  <c:v>5.4075039999588626E-2</c:v>
                </c:pt>
                <c:pt idx="11">
                  <c:v>-3.0619999997725245E-3</c:v>
                </c:pt>
                <c:pt idx="14">
                  <c:v>3.872040004353039E-3</c:v>
                </c:pt>
                <c:pt idx="15">
                  <c:v>-7.0228799959295429E-3</c:v>
                </c:pt>
                <c:pt idx="16">
                  <c:v>-8.3740000045509078E-3</c:v>
                </c:pt>
                <c:pt idx="17">
                  <c:v>-3.4375599934719503E-3</c:v>
                </c:pt>
                <c:pt idx="18">
                  <c:v>6.5393200056860223E-3</c:v>
                </c:pt>
                <c:pt idx="19">
                  <c:v>-2.9642000008607283E-3</c:v>
                </c:pt>
                <c:pt idx="20">
                  <c:v>-1.1050800021621399E-3</c:v>
                </c:pt>
                <c:pt idx="21">
                  <c:v>-1.8244800012325868E-3</c:v>
                </c:pt>
                <c:pt idx="22">
                  <c:v>-1.2000000002444722E-2</c:v>
                </c:pt>
                <c:pt idx="24">
                  <c:v>-8.9491999824531376E-4</c:v>
                </c:pt>
                <c:pt idx="25">
                  <c:v>4.5254000069689937E-3</c:v>
                </c:pt>
                <c:pt idx="28">
                  <c:v>9.2516799995792098E-3</c:v>
                </c:pt>
                <c:pt idx="29">
                  <c:v>1.0494160000234842E-2</c:v>
                </c:pt>
                <c:pt idx="30">
                  <c:v>4.4733600007020868E-3</c:v>
                </c:pt>
                <c:pt idx="33">
                  <c:v>-3.7040001188870519E-5</c:v>
                </c:pt>
                <c:pt idx="34">
                  <c:v>1.1383280005247798E-2</c:v>
                </c:pt>
                <c:pt idx="41">
                  <c:v>-9.5660799997858703E-3</c:v>
                </c:pt>
                <c:pt idx="42">
                  <c:v>4.7145200005616061E-3</c:v>
                </c:pt>
                <c:pt idx="43">
                  <c:v>-5.0048800039803609E-3</c:v>
                </c:pt>
                <c:pt idx="44">
                  <c:v>2.3992000205907971E-4</c:v>
                </c:pt>
                <c:pt idx="49">
                  <c:v>-7.2099600001820363E-3</c:v>
                </c:pt>
                <c:pt idx="50">
                  <c:v>-1.0457160002260935E-2</c:v>
                </c:pt>
                <c:pt idx="51">
                  <c:v>-1.059240000176942E-2</c:v>
                </c:pt>
                <c:pt idx="52">
                  <c:v>-8.032359997741878E-3</c:v>
                </c:pt>
                <c:pt idx="53">
                  <c:v>-5.3407199957291596E-3</c:v>
                </c:pt>
                <c:pt idx="54">
                  <c:v>-4.6891999954823405E-4</c:v>
                </c:pt>
                <c:pt idx="55">
                  <c:v>-1.3638399977935478E-3</c:v>
                </c:pt>
                <c:pt idx="56">
                  <c:v>3.5460799990687519E-3</c:v>
                </c:pt>
                <c:pt idx="57">
                  <c:v>-3.6294399978942238E-3</c:v>
                </c:pt>
                <c:pt idx="58">
                  <c:v>2.7677600010065362E-3</c:v>
                </c:pt>
                <c:pt idx="59">
                  <c:v>-3.847719999612309E-3</c:v>
                </c:pt>
                <c:pt idx="60">
                  <c:v>-8.5682799981441349E-3</c:v>
                </c:pt>
                <c:pt idx="61">
                  <c:v>-4.0775200031930581E-3</c:v>
                </c:pt>
                <c:pt idx="62">
                  <c:v>-3.4158799971919507E-3</c:v>
                </c:pt>
                <c:pt idx="63">
                  <c:v>-5.4713199933758005E-3</c:v>
                </c:pt>
                <c:pt idx="64">
                  <c:v>-7.3512399976607412E-3</c:v>
                </c:pt>
                <c:pt idx="65">
                  <c:v>-1.4093760000832845E-2</c:v>
                </c:pt>
                <c:pt idx="66">
                  <c:v>-5.0326000055065379E-3</c:v>
                </c:pt>
                <c:pt idx="67">
                  <c:v>-3.298199997516349E-3</c:v>
                </c:pt>
                <c:pt idx="68">
                  <c:v>-6.3307999516837299E-4</c:v>
                </c:pt>
                <c:pt idx="69">
                  <c:v>1.3669200052390806E-3</c:v>
                </c:pt>
                <c:pt idx="70">
                  <c:v>6.3669200026197359E-3</c:v>
                </c:pt>
                <c:pt idx="71">
                  <c:v>-1.158576000307221E-2</c:v>
                </c:pt>
                <c:pt idx="72">
                  <c:v>8.6919999739620835E-4</c:v>
                </c:pt>
                <c:pt idx="73">
                  <c:v>-2.5361199950566515E-3</c:v>
                </c:pt>
                <c:pt idx="74">
                  <c:v>-8.906799994292669E-3</c:v>
                </c:pt>
                <c:pt idx="75">
                  <c:v>-5.4391599987866357E-3</c:v>
                </c:pt>
                <c:pt idx="76">
                  <c:v>-1.2647999974433333E-3</c:v>
                </c:pt>
                <c:pt idx="77">
                  <c:v>3.6474399967119098E-3</c:v>
                </c:pt>
                <c:pt idx="78">
                  <c:v>-1.7938039993168786E-2</c:v>
                </c:pt>
                <c:pt idx="79">
                  <c:v>-5.2729199960594997E-3</c:v>
                </c:pt>
                <c:pt idx="80">
                  <c:v>-1.0573159997875337E-2</c:v>
                </c:pt>
                <c:pt idx="81">
                  <c:v>-1.2468079999962356E-2</c:v>
                </c:pt>
                <c:pt idx="82">
                  <c:v>-1.1301840000669472E-2</c:v>
                </c:pt>
                <c:pt idx="83">
                  <c:v>-1.0301839996827766E-2</c:v>
                </c:pt>
                <c:pt idx="84">
                  <c:v>-9.3018400002620183E-3</c:v>
                </c:pt>
                <c:pt idx="85">
                  <c:v>-9.3018400002620183E-3</c:v>
                </c:pt>
                <c:pt idx="86">
                  <c:v>-8.3018399964203127E-3</c:v>
                </c:pt>
                <c:pt idx="87">
                  <c:v>-6.301839996012859E-3</c:v>
                </c:pt>
                <c:pt idx="88">
                  <c:v>-5.301839999447111E-3</c:v>
                </c:pt>
                <c:pt idx="89">
                  <c:v>-2.8815199984819628E-3</c:v>
                </c:pt>
                <c:pt idx="90">
                  <c:v>-8.1494400001247413E-3</c:v>
                </c:pt>
                <c:pt idx="91">
                  <c:v>-1.7023999680532143E-4</c:v>
                </c:pt>
                <c:pt idx="92">
                  <c:v>-7.0651599962729961E-3</c:v>
                </c:pt>
                <c:pt idx="93">
                  <c:v>-5.9450799963087775E-3</c:v>
                </c:pt>
                <c:pt idx="94">
                  <c:v>-2.0583679994160775E-2</c:v>
                </c:pt>
                <c:pt idx="95">
                  <c:v>-1.0583679999399465E-2</c:v>
                </c:pt>
                <c:pt idx="96">
                  <c:v>-6.5836799985845573E-3</c:v>
                </c:pt>
                <c:pt idx="97">
                  <c:v>-4.5836799981771037E-3</c:v>
                </c:pt>
                <c:pt idx="98">
                  <c:v>-4.5836799981771037E-3</c:v>
                </c:pt>
                <c:pt idx="99">
                  <c:v>-1.5836799939279445E-3</c:v>
                </c:pt>
                <c:pt idx="100">
                  <c:v>-5.8367999736219645E-4</c:v>
                </c:pt>
                <c:pt idx="101">
                  <c:v>4.1632000647950917E-4</c:v>
                </c:pt>
                <c:pt idx="102">
                  <c:v>1.8366399963269942E-3</c:v>
                </c:pt>
                <c:pt idx="103">
                  <c:v>-1.2915599945699796E-3</c:v>
                </c:pt>
                <c:pt idx="104">
                  <c:v>-1.4416280006116722E-2</c:v>
                </c:pt>
                <c:pt idx="105">
                  <c:v>-6.3551200000802055E-3</c:v>
                </c:pt>
                <c:pt idx="106">
                  <c:v>-4.6403599990298972E-3</c:v>
                </c:pt>
                <c:pt idx="107">
                  <c:v>-6.6634799950406887E-3</c:v>
                </c:pt>
                <c:pt idx="108">
                  <c:v>-9.0687999982037582E-3</c:v>
                </c:pt>
                <c:pt idx="110">
                  <c:v>-8.9718399976845831E-3</c:v>
                </c:pt>
                <c:pt idx="111">
                  <c:v>-8.9718399976845831E-3</c:v>
                </c:pt>
                <c:pt idx="112">
                  <c:v>-1.9718399926205166E-3</c:v>
                </c:pt>
                <c:pt idx="113">
                  <c:v>-1.9718399926205166E-3</c:v>
                </c:pt>
                <c:pt idx="114">
                  <c:v>-5.7270399993285537E-3</c:v>
                </c:pt>
                <c:pt idx="115">
                  <c:v>-5.7270399993285537E-3</c:v>
                </c:pt>
                <c:pt idx="116">
                  <c:v>-9.0873200024361722E-3</c:v>
                </c:pt>
                <c:pt idx="117">
                  <c:v>-7.6873200014233589E-3</c:v>
                </c:pt>
                <c:pt idx="118">
                  <c:v>-5.5873200035421178E-3</c:v>
                </c:pt>
                <c:pt idx="119">
                  <c:v>-1.0482240002602339E-2</c:v>
                </c:pt>
                <c:pt idx="120">
                  <c:v>-6.2374400004046038E-3</c:v>
                </c:pt>
                <c:pt idx="121">
                  <c:v>-6.0272800037637353E-3</c:v>
                </c:pt>
                <c:pt idx="122">
                  <c:v>-1.0817119997227564E-2</c:v>
                </c:pt>
                <c:pt idx="123">
                  <c:v>-1.1610440000367817E-2</c:v>
                </c:pt>
                <c:pt idx="124">
                  <c:v>-8.6300800030585378E-3</c:v>
                </c:pt>
                <c:pt idx="125">
                  <c:v>7.5443999958224595E-4</c:v>
                </c:pt>
                <c:pt idx="126">
                  <c:v>-3.9661199989495799E-3</c:v>
                </c:pt>
                <c:pt idx="127">
                  <c:v>-1.7406079998181667E-2</c:v>
                </c:pt>
                <c:pt idx="129">
                  <c:v>-7.6035599995520897E-3</c:v>
                </c:pt>
                <c:pt idx="131">
                  <c:v>-1.6911919999984093E-2</c:v>
                </c:pt>
                <c:pt idx="132">
                  <c:v>-1.3305720000062138E-2</c:v>
                </c:pt>
                <c:pt idx="133">
                  <c:v>-1.1535519995959476E-2</c:v>
                </c:pt>
                <c:pt idx="137">
                  <c:v>-6.8092400033492595E-3</c:v>
                </c:pt>
                <c:pt idx="138">
                  <c:v>-1.2502120000135619E-2</c:v>
                </c:pt>
                <c:pt idx="140">
                  <c:v>-1.6985999995085876E-2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34-41D9-9DE8-7BAC6D0726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09">
                  <c:v>-1.1486839997814968E-2</c:v>
                </c:pt>
                <c:pt idx="141">
                  <c:v>-1.8370120000327006E-2</c:v>
                </c:pt>
                <c:pt idx="142">
                  <c:v>-2.2233199997572228E-2</c:v>
                </c:pt>
                <c:pt idx="143">
                  <c:v>-1.9323039996379521E-2</c:v>
                </c:pt>
                <c:pt idx="144">
                  <c:v>-2.0757919999596197E-2</c:v>
                </c:pt>
                <c:pt idx="145">
                  <c:v>-1.7708959996525664E-2</c:v>
                </c:pt>
                <c:pt idx="146">
                  <c:v>-1.8218780001916457E-2</c:v>
                </c:pt>
                <c:pt idx="147">
                  <c:v>-1.1433099993155338E-2</c:v>
                </c:pt>
                <c:pt idx="148">
                  <c:v>-2.228414000273915E-2</c:v>
                </c:pt>
                <c:pt idx="149">
                  <c:v>-2.232801999343792E-2</c:v>
                </c:pt>
                <c:pt idx="150">
                  <c:v>-2.2499799997603986E-2</c:v>
                </c:pt>
                <c:pt idx="155">
                  <c:v>-2.3848359996918589E-2</c:v>
                </c:pt>
                <c:pt idx="160">
                  <c:v>-2.4292280002555344E-2</c:v>
                </c:pt>
                <c:pt idx="161">
                  <c:v>-2.4969679994683247E-2</c:v>
                </c:pt>
                <c:pt idx="162">
                  <c:v>-2.3725459999695886E-2</c:v>
                </c:pt>
                <c:pt idx="163">
                  <c:v>-2.5341280001157429E-2</c:v>
                </c:pt>
                <c:pt idx="164">
                  <c:v>-2.4526039996999316E-2</c:v>
                </c:pt>
                <c:pt idx="167">
                  <c:v>-3.3173240000905935E-2</c:v>
                </c:pt>
                <c:pt idx="168">
                  <c:v>-2.9217120005341712E-2</c:v>
                </c:pt>
                <c:pt idx="169">
                  <c:v>-3.1043859999044798E-2</c:v>
                </c:pt>
                <c:pt idx="170">
                  <c:v>-3.1534759989881422E-2</c:v>
                </c:pt>
                <c:pt idx="171">
                  <c:v>-3.7359719994128682E-2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34-41D9-9DE8-7BAC6D0726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28">
                  <c:v>-9.006079999380745E-3</c:v>
                </c:pt>
                <c:pt idx="130">
                  <c:v>-1.3263839995488524E-2</c:v>
                </c:pt>
                <c:pt idx="134">
                  <c:v>-6.8112799999653362E-3</c:v>
                </c:pt>
                <c:pt idx="135">
                  <c:v>-1.2476479998440482E-2</c:v>
                </c:pt>
                <c:pt idx="136">
                  <c:v>-2.0001360004243907E-2</c:v>
                </c:pt>
                <c:pt idx="139">
                  <c:v>-1.418943999306066E-2</c:v>
                </c:pt>
                <c:pt idx="151">
                  <c:v>-2.2540160003700294E-2</c:v>
                </c:pt>
                <c:pt idx="152">
                  <c:v>-2.2340160001476761E-2</c:v>
                </c:pt>
                <c:pt idx="153">
                  <c:v>-2.3505360004492104E-2</c:v>
                </c:pt>
                <c:pt idx="154">
                  <c:v>-2.2928719990886748E-2</c:v>
                </c:pt>
                <c:pt idx="156">
                  <c:v>-2.4126439995598048E-2</c:v>
                </c:pt>
                <c:pt idx="157">
                  <c:v>-2.3971199996594805E-2</c:v>
                </c:pt>
                <c:pt idx="158">
                  <c:v>-2.3771199994371273E-2</c:v>
                </c:pt>
                <c:pt idx="159">
                  <c:v>-2.1396540003479458E-2</c:v>
                </c:pt>
                <c:pt idx="165">
                  <c:v>-2.767837999999756E-2</c:v>
                </c:pt>
                <c:pt idx="166">
                  <c:v>-2.8098839997255709E-2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34-41D9-9DE8-7BAC6D0726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34-41D9-9DE8-7BAC6D0726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34-41D9-9DE8-7BAC6D0726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34-41D9-9DE8-7BAC6D0726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26">
                  <c:v>4.3265738143105394E-2</c:v>
                </c:pt>
                <c:pt idx="27">
                  <c:v>4.3160787369649567E-2</c:v>
                </c:pt>
                <c:pt idx="28">
                  <c:v>4.2974499746765475E-2</c:v>
                </c:pt>
                <c:pt idx="29">
                  <c:v>4.257043926896055E-2</c:v>
                </c:pt>
                <c:pt idx="30">
                  <c:v>4.215063617513725E-2</c:v>
                </c:pt>
                <c:pt idx="31">
                  <c:v>4.2056180479027004E-2</c:v>
                </c:pt>
                <c:pt idx="32">
                  <c:v>4.2022071477653862E-2</c:v>
                </c:pt>
                <c:pt idx="33">
                  <c:v>4.1940734628225597E-2</c:v>
                </c:pt>
                <c:pt idx="34">
                  <c:v>4.1846278932115358E-2</c:v>
                </c:pt>
                <c:pt idx="35">
                  <c:v>3.9566223378787554E-2</c:v>
                </c:pt>
                <c:pt idx="36">
                  <c:v>3.9377311986567069E-2</c:v>
                </c:pt>
                <c:pt idx="37">
                  <c:v>3.8519339413565695E-2</c:v>
                </c:pt>
                <c:pt idx="38">
                  <c:v>3.843800256413743E-2</c:v>
                </c:pt>
                <c:pt idx="39">
                  <c:v>3.8367160792054752E-2</c:v>
                </c:pt>
                <c:pt idx="40">
                  <c:v>3.816775432248868E-2</c:v>
                </c:pt>
                <c:pt idx="41">
                  <c:v>3.7065771201202517E-2</c:v>
                </c:pt>
                <c:pt idx="42">
                  <c:v>3.7052652354520536E-2</c:v>
                </c:pt>
                <c:pt idx="43">
                  <c:v>3.7039533507838562E-2</c:v>
                </c:pt>
                <c:pt idx="44">
                  <c:v>3.6934582734382736E-2</c:v>
                </c:pt>
                <c:pt idx="45">
                  <c:v>3.6887354886327613E-2</c:v>
                </c:pt>
                <c:pt idx="46">
                  <c:v>3.5887698769160876E-2</c:v>
                </c:pt>
                <c:pt idx="47">
                  <c:v>3.5864084845133315E-2</c:v>
                </c:pt>
                <c:pt idx="48">
                  <c:v>3.5840470921105753E-2</c:v>
                </c:pt>
                <c:pt idx="49">
                  <c:v>1.738487740889888E-2</c:v>
                </c:pt>
                <c:pt idx="50">
                  <c:v>1.4918534232686985E-2</c:v>
                </c:pt>
                <c:pt idx="51">
                  <c:v>1.1053722000176222E-2</c:v>
                </c:pt>
                <c:pt idx="52">
                  <c:v>1.0877929454637711E-2</c:v>
                </c:pt>
                <c:pt idx="53">
                  <c:v>9.5739160944490823E-3</c:v>
                </c:pt>
                <c:pt idx="54">
                  <c:v>8.8786172203042385E-3</c:v>
                </c:pt>
                <c:pt idx="55">
                  <c:v>8.855003296276677E-3</c:v>
                </c:pt>
                <c:pt idx="56">
                  <c:v>8.5506460532547846E-3</c:v>
                </c:pt>
                <c:pt idx="57">
                  <c:v>8.540150975909204E-3</c:v>
                </c:pt>
                <c:pt idx="58">
                  <c:v>7.7267824816265596E-3</c:v>
                </c:pt>
                <c:pt idx="59">
                  <c:v>7.5404948587424678E-3</c:v>
                </c:pt>
                <c:pt idx="60">
                  <c:v>7.3778211598859375E-3</c:v>
                </c:pt>
                <c:pt idx="61">
                  <c:v>7.3174744651488405E-3</c:v>
                </c:pt>
                <c:pt idx="62">
                  <c:v>6.6694034390591198E-3</c:v>
                </c:pt>
                <c:pt idx="63">
                  <c:v>6.3073232706365237E-3</c:v>
                </c:pt>
                <c:pt idx="64">
                  <c:v>5.9557381795595082E-3</c:v>
                </c:pt>
                <c:pt idx="65">
                  <c:v>5.223706534705122E-3</c:v>
                </c:pt>
                <c:pt idx="66">
                  <c:v>4.0613767186818625E-3</c:v>
                </c:pt>
                <c:pt idx="67">
                  <c:v>3.7465243983143826E-3</c:v>
                </c:pt>
                <c:pt idx="68">
                  <c:v>3.5471179287483168E-3</c:v>
                </c:pt>
                <c:pt idx="69">
                  <c:v>3.5471179287483168E-3</c:v>
                </c:pt>
                <c:pt idx="70">
                  <c:v>3.5471179287483168E-3</c:v>
                </c:pt>
                <c:pt idx="71">
                  <c:v>2.8623141319490536E-3</c:v>
                </c:pt>
                <c:pt idx="72">
                  <c:v>2.7101355104381109E-3</c:v>
                </c:pt>
                <c:pt idx="73">
                  <c:v>2.476620039498896E-3</c:v>
                </c:pt>
                <c:pt idx="74">
                  <c:v>2.1853816431589845E-3</c:v>
                </c:pt>
                <c:pt idx="75">
                  <c:v>1.4061221502494822E-3</c:v>
                </c:pt>
                <c:pt idx="76">
                  <c:v>1.2670623754205135E-3</c:v>
                </c:pt>
                <c:pt idx="77">
                  <c:v>1.2618148367477197E-3</c:v>
                </c:pt>
                <c:pt idx="78">
                  <c:v>4.1958487976472003E-4</c:v>
                </c:pt>
                <c:pt idx="79">
                  <c:v>2.2017841019865425E-4</c:v>
                </c:pt>
                <c:pt idx="80">
                  <c:v>-3.6950984768115147E-5</c:v>
                </c:pt>
                <c:pt idx="81">
                  <c:v>-6.0564908795676664E-5</c:v>
                </c:pt>
                <c:pt idx="82">
                  <c:v>-1.2465086488465046E-3</c:v>
                </c:pt>
                <c:pt idx="83">
                  <c:v>-1.2465086488465046E-3</c:v>
                </c:pt>
                <c:pt idx="84">
                  <c:v>-1.2465086488465046E-3</c:v>
                </c:pt>
                <c:pt idx="85">
                  <c:v>-1.2465086488465046E-3</c:v>
                </c:pt>
                <c:pt idx="86">
                  <c:v>-1.2465086488465046E-3</c:v>
                </c:pt>
                <c:pt idx="87">
                  <c:v>-1.2465086488465046E-3</c:v>
                </c:pt>
                <c:pt idx="88">
                  <c:v>-1.2465086488465046E-3</c:v>
                </c:pt>
                <c:pt idx="89">
                  <c:v>-1.3409643449567438E-3</c:v>
                </c:pt>
                <c:pt idx="90">
                  <c:v>-1.9549263696733224E-3</c:v>
                </c:pt>
                <c:pt idx="91">
                  <c:v>-2.374729463496629E-3</c:v>
                </c:pt>
                <c:pt idx="92">
                  <c:v>-2.3983433875241836E-3</c:v>
                </c:pt>
                <c:pt idx="93">
                  <c:v>-2.749928478601199E-3</c:v>
                </c:pt>
                <c:pt idx="94">
                  <c:v>-3.6551288996576961E-3</c:v>
                </c:pt>
                <c:pt idx="95">
                  <c:v>-3.6551288996576961E-3</c:v>
                </c:pt>
                <c:pt idx="96">
                  <c:v>-3.6551288996576961E-3</c:v>
                </c:pt>
                <c:pt idx="97">
                  <c:v>-3.6551288996576961E-3</c:v>
                </c:pt>
                <c:pt idx="98">
                  <c:v>-3.6551288996576961E-3</c:v>
                </c:pt>
                <c:pt idx="99">
                  <c:v>-3.6551288996576961E-3</c:v>
                </c:pt>
                <c:pt idx="100">
                  <c:v>-3.6551288996576961E-3</c:v>
                </c:pt>
                <c:pt idx="101">
                  <c:v>-3.6551288996576961E-3</c:v>
                </c:pt>
                <c:pt idx="102">
                  <c:v>-3.7495845957679352E-3</c:v>
                </c:pt>
                <c:pt idx="103">
                  <c:v>-4.444883469912779E-3</c:v>
                </c:pt>
                <c:pt idx="104">
                  <c:v>-4.6915177875339678E-3</c:v>
                </c:pt>
                <c:pt idx="105">
                  <c:v>-5.8538476035572343E-3</c:v>
                </c:pt>
                <c:pt idx="106">
                  <c:v>-6.4389481655734576E-3</c:v>
                </c:pt>
                <c:pt idx="107">
                  <c:v>-7.1578609637458629E-3</c:v>
                </c:pt>
                <c:pt idx="108">
                  <c:v>-7.3913764346850777E-3</c:v>
                </c:pt>
                <c:pt idx="109">
                  <c:v>-8.1339031568850376E-3</c:v>
                </c:pt>
                <c:pt idx="110">
                  <c:v>-8.4618743239344915E-3</c:v>
                </c:pt>
                <c:pt idx="111">
                  <c:v>-8.4618743239344915E-3</c:v>
                </c:pt>
                <c:pt idx="112">
                  <c:v>-8.4618743239344915E-3</c:v>
                </c:pt>
                <c:pt idx="113">
                  <c:v>-8.4618743239344915E-3</c:v>
                </c:pt>
                <c:pt idx="114">
                  <c:v>-8.5668250973903182E-3</c:v>
                </c:pt>
                <c:pt idx="115">
                  <c:v>-8.5668250973903182E-3</c:v>
                </c:pt>
                <c:pt idx="116">
                  <c:v>-8.6481619468185833E-3</c:v>
                </c:pt>
                <c:pt idx="117">
                  <c:v>-8.6481619468185833E-3</c:v>
                </c:pt>
                <c:pt idx="118">
                  <c:v>-8.6481619468185833E-3</c:v>
                </c:pt>
                <c:pt idx="119">
                  <c:v>-8.6717758708461448E-3</c:v>
                </c:pt>
                <c:pt idx="120">
                  <c:v>-8.7767266443019715E-3</c:v>
                </c:pt>
                <c:pt idx="121">
                  <c:v>-8.8239544923570876E-3</c:v>
                </c:pt>
                <c:pt idx="122">
                  <c:v>-8.8711823404122106E-3</c:v>
                </c:pt>
                <c:pt idx="123">
                  <c:v>-9.3670747449909886E-3</c:v>
                </c:pt>
                <c:pt idx="124">
                  <c:v>-9.6373229866397389E-3</c:v>
                </c:pt>
                <c:pt idx="125">
                  <c:v>-9.8236106095238238E-3</c:v>
                </c:pt>
                <c:pt idx="126">
                  <c:v>-9.986284308380354E-3</c:v>
                </c:pt>
                <c:pt idx="127">
                  <c:v>-1.0162076853918865E-2</c:v>
                </c:pt>
                <c:pt idx="128">
                  <c:v>-1.0162076853918865E-2</c:v>
                </c:pt>
                <c:pt idx="129">
                  <c:v>-1.0741929877262295E-2</c:v>
                </c:pt>
                <c:pt idx="130">
                  <c:v>-1.082326672669056E-2</c:v>
                </c:pt>
                <c:pt idx="131">
                  <c:v>-1.2045943237450923E-2</c:v>
                </c:pt>
                <c:pt idx="132">
                  <c:v>-1.3056094431963247E-2</c:v>
                </c:pt>
                <c:pt idx="133">
                  <c:v>-1.3279114825556874E-2</c:v>
                </c:pt>
                <c:pt idx="134">
                  <c:v>-1.3546739297869224E-2</c:v>
                </c:pt>
                <c:pt idx="135">
                  <c:v>-1.3651690071325051E-2</c:v>
                </c:pt>
                <c:pt idx="136">
                  <c:v>-1.3851096540891124E-2</c:v>
                </c:pt>
                <c:pt idx="137">
                  <c:v>-1.4640851111146207E-2</c:v>
                </c:pt>
                <c:pt idx="138">
                  <c:v>-1.5758576848450744E-2</c:v>
                </c:pt>
                <c:pt idx="139">
                  <c:v>-1.6385657719849303E-2</c:v>
                </c:pt>
                <c:pt idx="140">
                  <c:v>-1.707308528598496E-2</c:v>
                </c:pt>
                <c:pt idx="141">
                  <c:v>-1.8644723118485945E-2</c:v>
                </c:pt>
                <c:pt idx="142">
                  <c:v>-1.9539428462196848E-2</c:v>
                </c:pt>
                <c:pt idx="143">
                  <c:v>-1.9586656310251971E-2</c:v>
                </c:pt>
                <c:pt idx="144">
                  <c:v>-1.9786062779818037E-2</c:v>
                </c:pt>
                <c:pt idx="145">
                  <c:v>-1.9807052934509212E-2</c:v>
                </c:pt>
                <c:pt idx="146">
                  <c:v>-1.9942177055333576E-2</c:v>
                </c:pt>
                <c:pt idx="147">
                  <c:v>-1.9978909826043126E-2</c:v>
                </c:pt>
                <c:pt idx="148">
                  <c:v>-1.9999899980734287E-2</c:v>
                </c:pt>
                <c:pt idx="149">
                  <c:v>-2.000252375007068E-2</c:v>
                </c:pt>
                <c:pt idx="150">
                  <c:v>-2.2018890485090717E-2</c:v>
                </c:pt>
                <c:pt idx="151">
                  <c:v>-2.2404584577540881E-2</c:v>
                </c:pt>
                <c:pt idx="152">
                  <c:v>-2.2404584577540881E-2</c:v>
                </c:pt>
                <c:pt idx="153">
                  <c:v>-2.2509535350996701E-2</c:v>
                </c:pt>
                <c:pt idx="154">
                  <c:v>-2.3485577544135883E-2</c:v>
                </c:pt>
                <c:pt idx="155">
                  <c:v>-2.3755825785784626E-2</c:v>
                </c:pt>
                <c:pt idx="156">
                  <c:v>-2.4322559962446089E-2</c:v>
                </c:pt>
                <c:pt idx="157">
                  <c:v>-2.4393401734528766E-2</c:v>
                </c:pt>
                <c:pt idx="158">
                  <c:v>-2.4393401734528766E-2</c:v>
                </c:pt>
                <c:pt idx="159">
                  <c:v>-2.4539020932698732E-2</c:v>
                </c:pt>
                <c:pt idx="160">
                  <c:v>-2.4894541677780338E-2</c:v>
                </c:pt>
                <c:pt idx="161">
                  <c:v>-2.582597979220079E-2</c:v>
                </c:pt>
                <c:pt idx="162">
                  <c:v>-2.6005707991743884E-2</c:v>
                </c:pt>
                <c:pt idx="163">
                  <c:v>-2.6009643645748481E-2</c:v>
                </c:pt>
                <c:pt idx="164">
                  <c:v>-2.6080485417831159E-2</c:v>
                </c:pt>
                <c:pt idx="165">
                  <c:v>-2.6947641183509924E-2</c:v>
                </c:pt>
                <c:pt idx="166">
                  <c:v>-2.7549796246212718E-2</c:v>
                </c:pt>
                <c:pt idx="167">
                  <c:v>-2.8546828594043061E-2</c:v>
                </c:pt>
                <c:pt idx="168">
                  <c:v>-2.8549452363379454E-2</c:v>
                </c:pt>
                <c:pt idx="169">
                  <c:v>-3.0413640476888548E-2</c:v>
                </c:pt>
                <c:pt idx="170">
                  <c:v>-3.1049904540964485E-2</c:v>
                </c:pt>
                <c:pt idx="171">
                  <c:v>-3.8113091594541529E-2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34-41D9-9DE8-7BAC6D07262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Active!$F$21:$F$298</c:f>
              <c:numCache>
                <c:formatCode>General</c:formatCode>
                <c:ptCount val="278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Active!$U$21:$U$298</c:f>
              <c:numCache>
                <c:formatCode>General</c:formatCode>
                <c:ptCount val="2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34-41D9-9DE8-7BAC6D072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69312"/>
        <c:axId val="1"/>
      </c:scatterChart>
      <c:valAx>
        <c:axId val="796769312"/>
        <c:scaling>
          <c:orientation val="minMax"/>
          <c:max val="3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107068512987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24137931034482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69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482776721875282"/>
          <c:y val="0.92000129214617399"/>
          <c:w val="0.8293110688750112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V370 Cyg - O-C Diagr.</a:t>
            </a:r>
          </a:p>
        </c:rich>
      </c:tx>
      <c:layout>
        <c:manualLayout>
          <c:xMode val="edge"/>
          <c:yMode val="edge"/>
          <c:x val="0.3545611015490533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2065404475043"/>
          <c:y val="0.14723926380368099"/>
          <c:w val="0.7951807228915662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9">
                  <c:v>4.5748880002065562E-2</c:v>
                </c:pt>
                <c:pt idx="10">
                  <c:v>2.4368840000533964E-2</c:v>
                </c:pt>
                <c:pt idx="12">
                  <c:v>1.8280000222148374E-4</c:v>
                </c:pt>
                <c:pt idx="13">
                  <c:v>-1.2987079993763473E-2</c:v>
                </c:pt>
                <c:pt idx="23">
                  <c:v>0</c:v>
                </c:pt>
                <c:pt idx="26">
                  <c:v>-3.776399971684441E-4</c:v>
                </c:pt>
                <c:pt idx="27">
                  <c:v>-2.1328400034690276E-3</c:v>
                </c:pt>
                <c:pt idx="31">
                  <c:v>-2.5106319997576065E-2</c:v>
                </c:pt>
                <c:pt idx="32">
                  <c:v>-4.4176759998663329E-2</c:v>
                </c:pt>
                <c:pt idx="35">
                  <c:v>-5.7248440003604628E-2</c:v>
                </c:pt>
                <c:pt idx="36">
                  <c:v>1.5592200004903134E-2</c:v>
                </c:pt>
                <c:pt idx="37">
                  <c:v>-1.0256559995468706E-2</c:v>
                </c:pt>
                <c:pt idx="38">
                  <c:v>-5.1116839997121133E-2</c:v>
                </c:pt>
                <c:pt idx="39">
                  <c:v>6.1984000058146194E-3</c:v>
                </c:pt>
                <c:pt idx="40">
                  <c:v>-9.1364799955044873E-3</c:v>
                </c:pt>
                <c:pt idx="45">
                  <c:v>-6.5499199990881607E-3</c:v>
                </c:pt>
                <c:pt idx="46">
                  <c:v>-1.7768199999409262E-2</c:v>
                </c:pt>
                <c:pt idx="47">
                  <c:v>1.3368799991440028E-3</c:v>
                </c:pt>
                <c:pt idx="48">
                  <c:v>-9.5580400011385791E-3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DA-4608-8EAE-9FDED18CAF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6">
                    <c:v>0</c:v>
                  </c:pt>
                  <c:pt idx="77">
                    <c:v>0</c:v>
                  </c:pt>
                  <c:pt idx="79">
                    <c:v>0</c:v>
                  </c:pt>
                  <c:pt idx="80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90">
                    <c:v>5.0000000000000001E-3</c:v>
                  </c:pt>
                  <c:pt idx="91">
                    <c:v>0</c:v>
                  </c:pt>
                  <c:pt idx="92">
                    <c:v>0</c:v>
                  </c:pt>
                  <c:pt idx="93">
                    <c:v>3.0000000000000001E-3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4.0000000000000001E-3</c:v>
                  </c:pt>
                  <c:pt idx="103">
                    <c:v>3.0000000000000001E-3</c:v>
                  </c:pt>
                  <c:pt idx="104">
                    <c:v>5.0000000000000001E-3</c:v>
                  </c:pt>
                  <c:pt idx="106">
                    <c:v>6.0000000000000001E-3</c:v>
                  </c:pt>
                  <c:pt idx="107">
                    <c:v>2E-3</c:v>
                  </c:pt>
                  <c:pt idx="108">
                    <c:v>5.0000000000000001E-3</c:v>
                  </c:pt>
                  <c:pt idx="110">
                    <c:v>2E-3</c:v>
                  </c:pt>
                  <c:pt idx="111">
                    <c:v>2E-3</c:v>
                  </c:pt>
                  <c:pt idx="112">
                    <c:v>6.0000000000000001E-3</c:v>
                  </c:pt>
                  <c:pt idx="113">
                    <c:v>6.0000000000000001E-3</c:v>
                  </c:pt>
                  <c:pt idx="114">
                    <c:v>6.0000000000000001E-3</c:v>
                  </c:pt>
                  <c:pt idx="115">
                    <c:v>6.0000000000000001E-3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8.9999999999999993E-3</c:v>
                  </c:pt>
                  <c:pt idx="119">
                    <c:v>5.0000000000000001E-3</c:v>
                  </c:pt>
                  <c:pt idx="120">
                    <c:v>5.0000000000000001E-3</c:v>
                  </c:pt>
                  <c:pt idx="121">
                    <c:v>5.0000000000000001E-3</c:v>
                  </c:pt>
                  <c:pt idx="122">
                    <c:v>2E-3</c:v>
                  </c:pt>
                  <c:pt idx="123">
                    <c:v>2E-3</c:v>
                  </c:pt>
                  <c:pt idx="124">
                    <c:v>3.0000000000000001E-3</c:v>
                  </c:pt>
                  <c:pt idx="125">
                    <c:v>6.0000000000000001E-3</c:v>
                  </c:pt>
                  <c:pt idx="126">
                    <c:v>5.0000000000000001E-3</c:v>
                  </c:pt>
                  <c:pt idx="127">
                    <c:v>8.0000000000000002E-3</c:v>
                  </c:pt>
                  <c:pt idx="128">
                    <c:v>2.8E-3</c:v>
                  </c:pt>
                  <c:pt idx="129">
                    <c:v>4.0000000000000001E-3</c:v>
                  </c:pt>
                  <c:pt idx="130">
                    <c:v>2.0999999999999999E-3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2.3E-3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2.9999999999999997E-4</c:v>
                  </c:pt>
                  <c:pt idx="140">
                    <c:v>2E-3</c:v>
                  </c:pt>
                  <c:pt idx="141">
                    <c:v>2.0000000000000001E-4</c:v>
                  </c:pt>
                  <c:pt idx="142">
                    <c:v>3.0000000000000001E-3</c:v>
                  </c:pt>
                  <c:pt idx="143">
                    <c:v>5.9999999999999995E-4</c:v>
                  </c:pt>
                  <c:pt idx="144">
                    <c:v>8.0000000000000004E-4</c:v>
                  </c:pt>
                  <c:pt idx="145">
                    <c:v>3.0000000000000001E-3</c:v>
                  </c:pt>
                  <c:pt idx="146">
                    <c:v>3.5999999999999999E-3</c:v>
                  </c:pt>
                  <c:pt idx="147">
                    <c:v>2.0000000000000001E-4</c:v>
                  </c:pt>
                  <c:pt idx="148">
                    <c:v>1.1999999999999999E-3</c:v>
                  </c:pt>
                  <c:pt idx="149">
                    <c:v>1.1999999999999999E-3</c:v>
                  </c:pt>
                  <c:pt idx="150">
                    <c:v>5.0000000000000001E-4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5.0000000000000001E-4</c:v>
                  </c:pt>
                  <c:pt idx="159">
                    <c:v>0</c:v>
                  </c:pt>
                  <c:pt idx="160">
                    <c:v>5.0000000000000001E-4</c:v>
                  </c:pt>
                  <c:pt idx="161">
                    <c:v>1E-3</c:v>
                  </c:pt>
                  <c:pt idx="162">
                    <c:v>6.1999999999999998E-3</c:v>
                  </c:pt>
                  <c:pt idx="163">
                    <c:v>1.1999999999999999E-3</c:v>
                  </c:pt>
                  <c:pt idx="164">
                    <c:v>1.2999999999999999E-3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2.9999999999999997E-4</c:v>
                  </c:pt>
                  <c:pt idx="168">
                    <c:v>2E-3</c:v>
                  </c:pt>
                  <c:pt idx="169">
                    <c:v>1E-3</c:v>
                  </c:pt>
                  <c:pt idx="170">
                    <c:v>6.9999999999999999E-4</c:v>
                  </c:pt>
                  <c:pt idx="171">
                    <c:v>1.5E-3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6">
                    <c:v>0</c:v>
                  </c:pt>
                  <c:pt idx="77">
                    <c:v>0</c:v>
                  </c:pt>
                  <c:pt idx="79">
                    <c:v>0</c:v>
                  </c:pt>
                  <c:pt idx="80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90">
                    <c:v>5.0000000000000001E-3</c:v>
                  </c:pt>
                  <c:pt idx="91">
                    <c:v>0</c:v>
                  </c:pt>
                  <c:pt idx="92">
                    <c:v>0</c:v>
                  </c:pt>
                  <c:pt idx="93">
                    <c:v>3.0000000000000001E-3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4.0000000000000001E-3</c:v>
                  </c:pt>
                  <c:pt idx="103">
                    <c:v>3.0000000000000001E-3</c:v>
                  </c:pt>
                  <c:pt idx="104">
                    <c:v>5.0000000000000001E-3</c:v>
                  </c:pt>
                  <c:pt idx="106">
                    <c:v>6.0000000000000001E-3</c:v>
                  </c:pt>
                  <c:pt idx="107">
                    <c:v>2E-3</c:v>
                  </c:pt>
                  <c:pt idx="108">
                    <c:v>5.0000000000000001E-3</c:v>
                  </c:pt>
                  <c:pt idx="110">
                    <c:v>2E-3</c:v>
                  </c:pt>
                  <c:pt idx="111">
                    <c:v>2E-3</c:v>
                  </c:pt>
                  <c:pt idx="112">
                    <c:v>6.0000000000000001E-3</c:v>
                  </c:pt>
                  <c:pt idx="113">
                    <c:v>6.0000000000000001E-3</c:v>
                  </c:pt>
                  <c:pt idx="114">
                    <c:v>6.0000000000000001E-3</c:v>
                  </c:pt>
                  <c:pt idx="115">
                    <c:v>6.0000000000000001E-3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8.9999999999999993E-3</c:v>
                  </c:pt>
                  <c:pt idx="119">
                    <c:v>5.0000000000000001E-3</c:v>
                  </c:pt>
                  <c:pt idx="120">
                    <c:v>5.0000000000000001E-3</c:v>
                  </c:pt>
                  <c:pt idx="121">
                    <c:v>5.0000000000000001E-3</c:v>
                  </c:pt>
                  <c:pt idx="122">
                    <c:v>2E-3</c:v>
                  </c:pt>
                  <c:pt idx="123">
                    <c:v>2E-3</c:v>
                  </c:pt>
                  <c:pt idx="124">
                    <c:v>3.0000000000000001E-3</c:v>
                  </c:pt>
                  <c:pt idx="125">
                    <c:v>6.0000000000000001E-3</c:v>
                  </c:pt>
                  <c:pt idx="126">
                    <c:v>5.0000000000000001E-3</c:v>
                  </c:pt>
                  <c:pt idx="127">
                    <c:v>8.0000000000000002E-3</c:v>
                  </c:pt>
                  <c:pt idx="128">
                    <c:v>2.8E-3</c:v>
                  </c:pt>
                  <c:pt idx="129">
                    <c:v>4.0000000000000001E-3</c:v>
                  </c:pt>
                  <c:pt idx="130">
                    <c:v>2.0999999999999999E-3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2.3E-3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2.9999999999999997E-4</c:v>
                  </c:pt>
                  <c:pt idx="140">
                    <c:v>2E-3</c:v>
                  </c:pt>
                  <c:pt idx="141">
                    <c:v>2.0000000000000001E-4</c:v>
                  </c:pt>
                  <c:pt idx="142">
                    <c:v>3.0000000000000001E-3</c:v>
                  </c:pt>
                  <c:pt idx="143">
                    <c:v>5.9999999999999995E-4</c:v>
                  </c:pt>
                  <c:pt idx="144">
                    <c:v>8.0000000000000004E-4</c:v>
                  </c:pt>
                  <c:pt idx="145">
                    <c:v>3.0000000000000001E-3</c:v>
                  </c:pt>
                  <c:pt idx="146">
                    <c:v>3.5999999999999999E-3</c:v>
                  </c:pt>
                  <c:pt idx="147">
                    <c:v>2.0000000000000001E-4</c:v>
                  </c:pt>
                  <c:pt idx="148">
                    <c:v>1.1999999999999999E-3</c:v>
                  </c:pt>
                  <c:pt idx="149">
                    <c:v>1.1999999999999999E-3</c:v>
                  </c:pt>
                  <c:pt idx="150">
                    <c:v>5.0000000000000001E-4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5.0000000000000001E-4</c:v>
                  </c:pt>
                  <c:pt idx="159">
                    <c:v>0</c:v>
                  </c:pt>
                  <c:pt idx="160">
                    <c:v>5.0000000000000001E-4</c:v>
                  </c:pt>
                  <c:pt idx="161">
                    <c:v>1E-3</c:v>
                  </c:pt>
                  <c:pt idx="162">
                    <c:v>6.1999999999999998E-3</c:v>
                  </c:pt>
                  <c:pt idx="163">
                    <c:v>1.1999999999999999E-3</c:v>
                  </c:pt>
                  <c:pt idx="164">
                    <c:v>1.2999999999999999E-3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2.9999999999999997E-4</c:v>
                  </c:pt>
                  <c:pt idx="168">
                    <c:v>2E-3</c:v>
                  </c:pt>
                  <c:pt idx="169">
                    <c:v>1E-3</c:v>
                  </c:pt>
                  <c:pt idx="170">
                    <c:v>6.9999999999999999E-4</c:v>
                  </c:pt>
                  <c:pt idx="171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0.16967099999783386</c:v>
                </c:pt>
                <c:pt idx="1">
                  <c:v>1.3227479998022318E-2</c:v>
                </c:pt>
                <c:pt idx="2">
                  <c:v>5.9887019997404423E-2</c:v>
                </c:pt>
                <c:pt idx="3">
                  <c:v>0.10352731999955722</c:v>
                </c:pt>
                <c:pt idx="4">
                  <c:v>4.1772119999222923E-2</c:v>
                </c:pt>
                <c:pt idx="5">
                  <c:v>3.3273239998379722E-2</c:v>
                </c:pt>
                <c:pt idx="6">
                  <c:v>5.8798639998713043E-2</c:v>
                </c:pt>
                <c:pt idx="7">
                  <c:v>5.8648800004448276E-3</c:v>
                </c:pt>
                <c:pt idx="8">
                  <c:v>5.4075039999588626E-2</c:v>
                </c:pt>
                <c:pt idx="11">
                  <c:v>-3.0619999997725245E-3</c:v>
                </c:pt>
                <c:pt idx="14">
                  <c:v>3.872040004353039E-3</c:v>
                </c:pt>
                <c:pt idx="15">
                  <c:v>-7.0228799959295429E-3</c:v>
                </c:pt>
                <c:pt idx="16">
                  <c:v>-8.3740000045509078E-3</c:v>
                </c:pt>
                <c:pt idx="17">
                  <c:v>-3.4375599934719503E-3</c:v>
                </c:pt>
                <c:pt idx="18">
                  <c:v>6.5393200056860223E-3</c:v>
                </c:pt>
                <c:pt idx="19">
                  <c:v>-2.9642000008607283E-3</c:v>
                </c:pt>
                <c:pt idx="20">
                  <c:v>-1.1050800021621399E-3</c:v>
                </c:pt>
                <c:pt idx="21">
                  <c:v>-1.8244800012325868E-3</c:v>
                </c:pt>
                <c:pt idx="22">
                  <c:v>-1.2000000002444722E-2</c:v>
                </c:pt>
                <c:pt idx="24">
                  <c:v>-8.9491999824531376E-4</c:v>
                </c:pt>
                <c:pt idx="25">
                  <c:v>4.5254000069689937E-3</c:v>
                </c:pt>
                <c:pt idx="28">
                  <c:v>9.2516799995792098E-3</c:v>
                </c:pt>
                <c:pt idx="29">
                  <c:v>1.0494160000234842E-2</c:v>
                </c:pt>
                <c:pt idx="30">
                  <c:v>4.4733600007020868E-3</c:v>
                </c:pt>
                <c:pt idx="33">
                  <c:v>-3.7040001188870519E-5</c:v>
                </c:pt>
                <c:pt idx="34">
                  <c:v>1.1383280005247798E-2</c:v>
                </c:pt>
                <c:pt idx="41">
                  <c:v>-9.5660799997858703E-3</c:v>
                </c:pt>
                <c:pt idx="42">
                  <c:v>4.7145200005616061E-3</c:v>
                </c:pt>
                <c:pt idx="43">
                  <c:v>-5.0048800039803609E-3</c:v>
                </c:pt>
                <c:pt idx="44">
                  <c:v>2.3992000205907971E-4</c:v>
                </c:pt>
                <c:pt idx="49">
                  <c:v>-7.2099600001820363E-3</c:v>
                </c:pt>
                <c:pt idx="50">
                  <c:v>-1.0457160002260935E-2</c:v>
                </c:pt>
                <c:pt idx="51">
                  <c:v>-1.059240000176942E-2</c:v>
                </c:pt>
                <c:pt idx="52">
                  <c:v>-8.032359997741878E-3</c:v>
                </c:pt>
                <c:pt idx="53">
                  <c:v>-5.3407199957291596E-3</c:v>
                </c:pt>
                <c:pt idx="54">
                  <c:v>-4.6891999954823405E-4</c:v>
                </c:pt>
                <c:pt idx="55">
                  <c:v>-1.3638399977935478E-3</c:v>
                </c:pt>
                <c:pt idx="56">
                  <c:v>3.5460799990687519E-3</c:v>
                </c:pt>
                <c:pt idx="57">
                  <c:v>-3.6294399978942238E-3</c:v>
                </c:pt>
                <c:pt idx="58">
                  <c:v>2.7677600010065362E-3</c:v>
                </c:pt>
                <c:pt idx="59">
                  <c:v>-3.847719999612309E-3</c:v>
                </c:pt>
                <c:pt idx="60">
                  <c:v>-8.5682799981441349E-3</c:v>
                </c:pt>
                <c:pt idx="61">
                  <c:v>-4.0775200031930581E-3</c:v>
                </c:pt>
                <c:pt idx="62">
                  <c:v>-3.4158799971919507E-3</c:v>
                </c:pt>
                <c:pt idx="63">
                  <c:v>-5.4713199933758005E-3</c:v>
                </c:pt>
                <c:pt idx="64">
                  <c:v>-7.3512399976607412E-3</c:v>
                </c:pt>
                <c:pt idx="65">
                  <c:v>-1.4093760000832845E-2</c:v>
                </c:pt>
                <c:pt idx="66">
                  <c:v>-5.0326000055065379E-3</c:v>
                </c:pt>
                <c:pt idx="67">
                  <c:v>-3.298199997516349E-3</c:v>
                </c:pt>
                <c:pt idx="68">
                  <c:v>-6.3307999516837299E-4</c:v>
                </c:pt>
                <c:pt idx="69">
                  <c:v>1.3669200052390806E-3</c:v>
                </c:pt>
                <c:pt idx="70">
                  <c:v>6.3669200026197359E-3</c:v>
                </c:pt>
                <c:pt idx="71">
                  <c:v>-1.158576000307221E-2</c:v>
                </c:pt>
                <c:pt idx="72">
                  <c:v>8.6919999739620835E-4</c:v>
                </c:pt>
                <c:pt idx="73">
                  <c:v>-2.5361199950566515E-3</c:v>
                </c:pt>
                <c:pt idx="74">
                  <c:v>-8.906799994292669E-3</c:v>
                </c:pt>
                <c:pt idx="75">
                  <c:v>-5.4391599987866357E-3</c:v>
                </c:pt>
                <c:pt idx="76">
                  <c:v>-1.2647999974433333E-3</c:v>
                </c:pt>
                <c:pt idx="77">
                  <c:v>3.6474399967119098E-3</c:v>
                </c:pt>
                <c:pt idx="78">
                  <c:v>-1.7938039993168786E-2</c:v>
                </c:pt>
                <c:pt idx="79">
                  <c:v>-5.2729199960594997E-3</c:v>
                </c:pt>
                <c:pt idx="80">
                  <c:v>-1.0573159997875337E-2</c:v>
                </c:pt>
                <c:pt idx="81">
                  <c:v>-1.2468079999962356E-2</c:v>
                </c:pt>
                <c:pt idx="82">
                  <c:v>-1.1301840000669472E-2</c:v>
                </c:pt>
                <c:pt idx="83">
                  <c:v>-1.0301839996827766E-2</c:v>
                </c:pt>
                <c:pt idx="84">
                  <c:v>-9.3018400002620183E-3</c:v>
                </c:pt>
                <c:pt idx="85">
                  <c:v>-9.3018400002620183E-3</c:v>
                </c:pt>
                <c:pt idx="86">
                  <c:v>-8.3018399964203127E-3</c:v>
                </c:pt>
                <c:pt idx="87">
                  <c:v>-6.301839996012859E-3</c:v>
                </c:pt>
                <c:pt idx="88">
                  <c:v>-5.301839999447111E-3</c:v>
                </c:pt>
                <c:pt idx="89">
                  <c:v>-2.8815199984819628E-3</c:v>
                </c:pt>
                <c:pt idx="90">
                  <c:v>-8.1494400001247413E-3</c:v>
                </c:pt>
                <c:pt idx="91">
                  <c:v>-1.7023999680532143E-4</c:v>
                </c:pt>
                <c:pt idx="92">
                  <c:v>-7.0651599962729961E-3</c:v>
                </c:pt>
                <c:pt idx="93">
                  <c:v>-5.9450799963087775E-3</c:v>
                </c:pt>
                <c:pt idx="94">
                  <c:v>-2.0583679994160775E-2</c:v>
                </c:pt>
                <c:pt idx="95">
                  <c:v>-1.0583679999399465E-2</c:v>
                </c:pt>
                <c:pt idx="96">
                  <c:v>-6.5836799985845573E-3</c:v>
                </c:pt>
                <c:pt idx="97">
                  <c:v>-4.5836799981771037E-3</c:v>
                </c:pt>
                <c:pt idx="98">
                  <c:v>-4.5836799981771037E-3</c:v>
                </c:pt>
                <c:pt idx="99">
                  <c:v>-1.5836799939279445E-3</c:v>
                </c:pt>
                <c:pt idx="100">
                  <c:v>-5.8367999736219645E-4</c:v>
                </c:pt>
                <c:pt idx="101">
                  <c:v>4.1632000647950917E-4</c:v>
                </c:pt>
                <c:pt idx="102">
                  <c:v>1.8366399963269942E-3</c:v>
                </c:pt>
                <c:pt idx="103">
                  <c:v>-1.2915599945699796E-3</c:v>
                </c:pt>
                <c:pt idx="104">
                  <c:v>-1.4416280006116722E-2</c:v>
                </c:pt>
                <c:pt idx="105">
                  <c:v>-6.3551200000802055E-3</c:v>
                </c:pt>
                <c:pt idx="106">
                  <c:v>-4.6403599990298972E-3</c:v>
                </c:pt>
                <c:pt idx="107">
                  <c:v>-6.6634799950406887E-3</c:v>
                </c:pt>
                <c:pt idx="108">
                  <c:v>-9.0687999982037582E-3</c:v>
                </c:pt>
                <c:pt idx="110">
                  <c:v>-8.9718399976845831E-3</c:v>
                </c:pt>
                <c:pt idx="111">
                  <c:v>-8.9718399976845831E-3</c:v>
                </c:pt>
                <c:pt idx="112">
                  <c:v>-1.9718399926205166E-3</c:v>
                </c:pt>
                <c:pt idx="113">
                  <c:v>-1.9718399926205166E-3</c:v>
                </c:pt>
                <c:pt idx="114">
                  <c:v>-5.7270399993285537E-3</c:v>
                </c:pt>
                <c:pt idx="115">
                  <c:v>-5.7270399993285537E-3</c:v>
                </c:pt>
                <c:pt idx="116">
                  <c:v>-9.0873200024361722E-3</c:v>
                </c:pt>
                <c:pt idx="117">
                  <c:v>-7.6873200014233589E-3</c:v>
                </c:pt>
                <c:pt idx="118">
                  <c:v>-5.5873200035421178E-3</c:v>
                </c:pt>
                <c:pt idx="119">
                  <c:v>-1.0482240002602339E-2</c:v>
                </c:pt>
                <c:pt idx="120">
                  <c:v>-6.2374400004046038E-3</c:v>
                </c:pt>
                <c:pt idx="121">
                  <c:v>-6.0272800037637353E-3</c:v>
                </c:pt>
                <c:pt idx="122">
                  <c:v>-1.0817119997227564E-2</c:v>
                </c:pt>
                <c:pt idx="123">
                  <c:v>-1.1610440000367817E-2</c:v>
                </c:pt>
                <c:pt idx="124">
                  <c:v>-8.6300800030585378E-3</c:v>
                </c:pt>
                <c:pt idx="125">
                  <c:v>7.5443999958224595E-4</c:v>
                </c:pt>
                <c:pt idx="126">
                  <c:v>-3.9661199989495799E-3</c:v>
                </c:pt>
                <c:pt idx="127">
                  <c:v>-1.7406079998181667E-2</c:v>
                </c:pt>
                <c:pt idx="129">
                  <c:v>-7.6035599995520897E-3</c:v>
                </c:pt>
                <c:pt idx="131">
                  <c:v>-1.6911919999984093E-2</c:v>
                </c:pt>
                <c:pt idx="132">
                  <c:v>-1.3305720000062138E-2</c:v>
                </c:pt>
                <c:pt idx="133">
                  <c:v>-1.1535519995959476E-2</c:v>
                </c:pt>
                <c:pt idx="137">
                  <c:v>-6.8092400033492595E-3</c:v>
                </c:pt>
                <c:pt idx="138">
                  <c:v>-1.2502120000135619E-2</c:v>
                </c:pt>
                <c:pt idx="140">
                  <c:v>-1.6985999995085876E-2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DA-4608-8EAE-9FDED18CAF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09">
                  <c:v>-1.1486839997814968E-2</c:v>
                </c:pt>
                <c:pt idx="141">
                  <c:v>-1.8370120000327006E-2</c:v>
                </c:pt>
                <c:pt idx="142">
                  <c:v>-2.2233199997572228E-2</c:v>
                </c:pt>
                <c:pt idx="143">
                  <c:v>-1.9323039996379521E-2</c:v>
                </c:pt>
                <c:pt idx="144">
                  <c:v>-2.0757919999596197E-2</c:v>
                </c:pt>
                <c:pt idx="145">
                  <c:v>-1.7708959996525664E-2</c:v>
                </c:pt>
                <c:pt idx="146">
                  <c:v>-1.8218780001916457E-2</c:v>
                </c:pt>
                <c:pt idx="147">
                  <c:v>-1.1433099993155338E-2</c:v>
                </c:pt>
                <c:pt idx="148">
                  <c:v>-2.228414000273915E-2</c:v>
                </c:pt>
                <c:pt idx="149">
                  <c:v>-2.232801999343792E-2</c:v>
                </c:pt>
                <c:pt idx="150">
                  <c:v>-2.2499799997603986E-2</c:v>
                </c:pt>
                <c:pt idx="155">
                  <c:v>-2.3848359996918589E-2</c:v>
                </c:pt>
                <c:pt idx="160">
                  <c:v>-2.4292280002555344E-2</c:v>
                </c:pt>
                <c:pt idx="161">
                  <c:v>-2.4969679994683247E-2</c:v>
                </c:pt>
                <c:pt idx="162">
                  <c:v>-2.3725459999695886E-2</c:v>
                </c:pt>
                <c:pt idx="163">
                  <c:v>-2.5341280001157429E-2</c:v>
                </c:pt>
                <c:pt idx="164">
                  <c:v>-2.4526039996999316E-2</c:v>
                </c:pt>
                <c:pt idx="167">
                  <c:v>-3.3173240000905935E-2</c:v>
                </c:pt>
                <c:pt idx="168">
                  <c:v>-2.9217120005341712E-2</c:v>
                </c:pt>
                <c:pt idx="169">
                  <c:v>-3.1043859999044798E-2</c:v>
                </c:pt>
                <c:pt idx="170">
                  <c:v>-3.1534759989881422E-2</c:v>
                </c:pt>
                <c:pt idx="171">
                  <c:v>-3.7359719994128682E-2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DA-4608-8EAE-9FDED18CAF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28">
                  <c:v>-9.006079999380745E-3</c:v>
                </c:pt>
                <c:pt idx="130">
                  <c:v>-1.3263839995488524E-2</c:v>
                </c:pt>
                <c:pt idx="134">
                  <c:v>-6.8112799999653362E-3</c:v>
                </c:pt>
                <c:pt idx="135">
                  <c:v>-1.2476479998440482E-2</c:v>
                </c:pt>
                <c:pt idx="136">
                  <c:v>-2.0001360004243907E-2</c:v>
                </c:pt>
                <c:pt idx="139">
                  <c:v>-1.418943999306066E-2</c:v>
                </c:pt>
                <c:pt idx="151">
                  <c:v>-2.2540160003700294E-2</c:v>
                </c:pt>
                <c:pt idx="152">
                  <c:v>-2.2340160001476761E-2</c:v>
                </c:pt>
                <c:pt idx="153">
                  <c:v>-2.3505360004492104E-2</c:v>
                </c:pt>
                <c:pt idx="154">
                  <c:v>-2.2928719990886748E-2</c:v>
                </c:pt>
                <c:pt idx="156">
                  <c:v>-2.4126439995598048E-2</c:v>
                </c:pt>
                <c:pt idx="157">
                  <c:v>-2.3971199996594805E-2</c:v>
                </c:pt>
                <c:pt idx="158">
                  <c:v>-2.3771199994371273E-2</c:v>
                </c:pt>
                <c:pt idx="159">
                  <c:v>-2.1396540003479458E-2</c:v>
                </c:pt>
                <c:pt idx="165">
                  <c:v>-2.767837999999756E-2</c:v>
                </c:pt>
                <c:pt idx="166">
                  <c:v>-2.8098839997255709E-2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DA-4608-8EAE-9FDED18CAF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DA-4608-8EAE-9FDED18CAF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DA-4608-8EAE-9FDED18CAF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53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DA-4608-8EAE-9FDED18CAF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26">
                  <c:v>4.3265738143105394E-2</c:v>
                </c:pt>
                <c:pt idx="27">
                  <c:v>4.3160787369649567E-2</c:v>
                </c:pt>
                <c:pt idx="28">
                  <c:v>4.2974499746765475E-2</c:v>
                </c:pt>
                <c:pt idx="29">
                  <c:v>4.257043926896055E-2</c:v>
                </c:pt>
                <c:pt idx="30">
                  <c:v>4.215063617513725E-2</c:v>
                </c:pt>
                <c:pt idx="31">
                  <c:v>4.2056180479027004E-2</c:v>
                </c:pt>
                <c:pt idx="32">
                  <c:v>4.2022071477653862E-2</c:v>
                </c:pt>
                <c:pt idx="33">
                  <c:v>4.1940734628225597E-2</c:v>
                </c:pt>
                <c:pt idx="34">
                  <c:v>4.1846278932115358E-2</c:v>
                </c:pt>
                <c:pt idx="35">
                  <c:v>3.9566223378787554E-2</c:v>
                </c:pt>
                <c:pt idx="36">
                  <c:v>3.9377311986567069E-2</c:v>
                </c:pt>
                <c:pt idx="37">
                  <c:v>3.8519339413565695E-2</c:v>
                </c:pt>
                <c:pt idx="38">
                  <c:v>3.843800256413743E-2</c:v>
                </c:pt>
                <c:pt idx="39">
                  <c:v>3.8367160792054752E-2</c:v>
                </c:pt>
                <c:pt idx="40">
                  <c:v>3.816775432248868E-2</c:v>
                </c:pt>
                <c:pt idx="41">
                  <c:v>3.7065771201202517E-2</c:v>
                </c:pt>
                <c:pt idx="42">
                  <c:v>3.7052652354520536E-2</c:v>
                </c:pt>
                <c:pt idx="43">
                  <c:v>3.7039533507838562E-2</c:v>
                </c:pt>
                <c:pt idx="44">
                  <c:v>3.6934582734382736E-2</c:v>
                </c:pt>
                <c:pt idx="45">
                  <c:v>3.6887354886327613E-2</c:v>
                </c:pt>
                <c:pt idx="46">
                  <c:v>3.5887698769160876E-2</c:v>
                </c:pt>
                <c:pt idx="47">
                  <c:v>3.5864084845133315E-2</c:v>
                </c:pt>
                <c:pt idx="48">
                  <c:v>3.5840470921105753E-2</c:v>
                </c:pt>
                <c:pt idx="49">
                  <c:v>1.738487740889888E-2</c:v>
                </c:pt>
                <c:pt idx="50">
                  <c:v>1.4918534232686985E-2</c:v>
                </c:pt>
                <c:pt idx="51">
                  <c:v>1.1053722000176222E-2</c:v>
                </c:pt>
                <c:pt idx="52">
                  <c:v>1.0877929454637711E-2</c:v>
                </c:pt>
                <c:pt idx="53">
                  <c:v>9.5739160944490823E-3</c:v>
                </c:pt>
                <c:pt idx="54">
                  <c:v>8.8786172203042385E-3</c:v>
                </c:pt>
                <c:pt idx="55">
                  <c:v>8.855003296276677E-3</c:v>
                </c:pt>
                <c:pt idx="56">
                  <c:v>8.5506460532547846E-3</c:v>
                </c:pt>
                <c:pt idx="57">
                  <c:v>8.540150975909204E-3</c:v>
                </c:pt>
                <c:pt idx="58">
                  <c:v>7.7267824816265596E-3</c:v>
                </c:pt>
                <c:pt idx="59">
                  <c:v>7.5404948587424678E-3</c:v>
                </c:pt>
                <c:pt idx="60">
                  <c:v>7.3778211598859375E-3</c:v>
                </c:pt>
                <c:pt idx="61">
                  <c:v>7.3174744651488405E-3</c:v>
                </c:pt>
                <c:pt idx="62">
                  <c:v>6.6694034390591198E-3</c:v>
                </c:pt>
                <c:pt idx="63">
                  <c:v>6.3073232706365237E-3</c:v>
                </c:pt>
                <c:pt idx="64">
                  <c:v>5.9557381795595082E-3</c:v>
                </c:pt>
                <c:pt idx="65">
                  <c:v>5.223706534705122E-3</c:v>
                </c:pt>
                <c:pt idx="66">
                  <c:v>4.0613767186818625E-3</c:v>
                </c:pt>
                <c:pt idx="67">
                  <c:v>3.7465243983143826E-3</c:v>
                </c:pt>
                <c:pt idx="68">
                  <c:v>3.5471179287483168E-3</c:v>
                </c:pt>
                <c:pt idx="69">
                  <c:v>3.5471179287483168E-3</c:v>
                </c:pt>
                <c:pt idx="70">
                  <c:v>3.5471179287483168E-3</c:v>
                </c:pt>
                <c:pt idx="71">
                  <c:v>2.8623141319490536E-3</c:v>
                </c:pt>
                <c:pt idx="72">
                  <c:v>2.7101355104381109E-3</c:v>
                </c:pt>
                <c:pt idx="73">
                  <c:v>2.476620039498896E-3</c:v>
                </c:pt>
                <c:pt idx="74">
                  <c:v>2.1853816431589845E-3</c:v>
                </c:pt>
                <c:pt idx="75">
                  <c:v>1.4061221502494822E-3</c:v>
                </c:pt>
                <c:pt idx="76">
                  <c:v>1.2670623754205135E-3</c:v>
                </c:pt>
                <c:pt idx="77">
                  <c:v>1.2618148367477197E-3</c:v>
                </c:pt>
                <c:pt idx="78">
                  <c:v>4.1958487976472003E-4</c:v>
                </c:pt>
                <c:pt idx="79">
                  <c:v>2.2017841019865425E-4</c:v>
                </c:pt>
                <c:pt idx="80">
                  <c:v>-3.6950984768115147E-5</c:v>
                </c:pt>
                <c:pt idx="81">
                  <c:v>-6.0564908795676664E-5</c:v>
                </c:pt>
                <c:pt idx="82">
                  <c:v>-1.2465086488465046E-3</c:v>
                </c:pt>
                <c:pt idx="83">
                  <c:v>-1.2465086488465046E-3</c:v>
                </c:pt>
                <c:pt idx="84">
                  <c:v>-1.2465086488465046E-3</c:v>
                </c:pt>
                <c:pt idx="85">
                  <c:v>-1.2465086488465046E-3</c:v>
                </c:pt>
                <c:pt idx="86">
                  <c:v>-1.2465086488465046E-3</c:v>
                </c:pt>
                <c:pt idx="87">
                  <c:v>-1.2465086488465046E-3</c:v>
                </c:pt>
                <c:pt idx="88">
                  <c:v>-1.2465086488465046E-3</c:v>
                </c:pt>
                <c:pt idx="89">
                  <c:v>-1.3409643449567438E-3</c:v>
                </c:pt>
                <c:pt idx="90">
                  <c:v>-1.9549263696733224E-3</c:v>
                </c:pt>
                <c:pt idx="91">
                  <c:v>-2.374729463496629E-3</c:v>
                </c:pt>
                <c:pt idx="92">
                  <c:v>-2.3983433875241836E-3</c:v>
                </c:pt>
                <c:pt idx="93">
                  <c:v>-2.749928478601199E-3</c:v>
                </c:pt>
                <c:pt idx="94">
                  <c:v>-3.6551288996576961E-3</c:v>
                </c:pt>
                <c:pt idx="95">
                  <c:v>-3.6551288996576961E-3</c:v>
                </c:pt>
                <c:pt idx="96">
                  <c:v>-3.6551288996576961E-3</c:v>
                </c:pt>
                <c:pt idx="97">
                  <c:v>-3.6551288996576961E-3</c:v>
                </c:pt>
                <c:pt idx="98">
                  <c:v>-3.6551288996576961E-3</c:v>
                </c:pt>
                <c:pt idx="99">
                  <c:v>-3.6551288996576961E-3</c:v>
                </c:pt>
                <c:pt idx="100">
                  <c:v>-3.6551288996576961E-3</c:v>
                </c:pt>
                <c:pt idx="101">
                  <c:v>-3.6551288996576961E-3</c:v>
                </c:pt>
                <c:pt idx="102">
                  <c:v>-3.7495845957679352E-3</c:v>
                </c:pt>
                <c:pt idx="103">
                  <c:v>-4.444883469912779E-3</c:v>
                </c:pt>
                <c:pt idx="104">
                  <c:v>-4.6915177875339678E-3</c:v>
                </c:pt>
                <c:pt idx="105">
                  <c:v>-5.8538476035572343E-3</c:v>
                </c:pt>
                <c:pt idx="106">
                  <c:v>-6.4389481655734576E-3</c:v>
                </c:pt>
                <c:pt idx="107">
                  <c:v>-7.1578609637458629E-3</c:v>
                </c:pt>
                <c:pt idx="108">
                  <c:v>-7.3913764346850777E-3</c:v>
                </c:pt>
                <c:pt idx="109">
                  <c:v>-8.1339031568850376E-3</c:v>
                </c:pt>
                <c:pt idx="110">
                  <c:v>-8.4618743239344915E-3</c:v>
                </c:pt>
                <c:pt idx="111">
                  <c:v>-8.4618743239344915E-3</c:v>
                </c:pt>
                <c:pt idx="112">
                  <c:v>-8.4618743239344915E-3</c:v>
                </c:pt>
                <c:pt idx="113">
                  <c:v>-8.4618743239344915E-3</c:v>
                </c:pt>
                <c:pt idx="114">
                  <c:v>-8.5668250973903182E-3</c:v>
                </c:pt>
                <c:pt idx="115">
                  <c:v>-8.5668250973903182E-3</c:v>
                </c:pt>
                <c:pt idx="116">
                  <c:v>-8.6481619468185833E-3</c:v>
                </c:pt>
                <c:pt idx="117">
                  <c:v>-8.6481619468185833E-3</c:v>
                </c:pt>
                <c:pt idx="118">
                  <c:v>-8.6481619468185833E-3</c:v>
                </c:pt>
                <c:pt idx="119">
                  <c:v>-8.6717758708461448E-3</c:v>
                </c:pt>
                <c:pt idx="120">
                  <c:v>-8.7767266443019715E-3</c:v>
                </c:pt>
                <c:pt idx="121">
                  <c:v>-8.8239544923570876E-3</c:v>
                </c:pt>
                <c:pt idx="122">
                  <c:v>-8.8711823404122106E-3</c:v>
                </c:pt>
                <c:pt idx="123">
                  <c:v>-9.3670747449909886E-3</c:v>
                </c:pt>
                <c:pt idx="124">
                  <c:v>-9.6373229866397389E-3</c:v>
                </c:pt>
                <c:pt idx="125">
                  <c:v>-9.8236106095238238E-3</c:v>
                </c:pt>
                <c:pt idx="126">
                  <c:v>-9.986284308380354E-3</c:v>
                </c:pt>
                <c:pt idx="127">
                  <c:v>-1.0162076853918865E-2</c:v>
                </c:pt>
                <c:pt idx="128">
                  <c:v>-1.0162076853918865E-2</c:v>
                </c:pt>
                <c:pt idx="129">
                  <c:v>-1.0741929877262295E-2</c:v>
                </c:pt>
                <c:pt idx="130">
                  <c:v>-1.082326672669056E-2</c:v>
                </c:pt>
                <c:pt idx="131">
                  <c:v>-1.2045943237450923E-2</c:v>
                </c:pt>
                <c:pt idx="132">
                  <c:v>-1.3056094431963247E-2</c:v>
                </c:pt>
                <c:pt idx="133">
                  <c:v>-1.3279114825556874E-2</c:v>
                </c:pt>
                <c:pt idx="134">
                  <c:v>-1.3546739297869224E-2</c:v>
                </c:pt>
                <c:pt idx="135">
                  <c:v>-1.3651690071325051E-2</c:v>
                </c:pt>
                <c:pt idx="136">
                  <c:v>-1.3851096540891124E-2</c:v>
                </c:pt>
                <c:pt idx="137">
                  <c:v>-1.4640851111146207E-2</c:v>
                </c:pt>
                <c:pt idx="138">
                  <c:v>-1.5758576848450744E-2</c:v>
                </c:pt>
                <c:pt idx="139">
                  <c:v>-1.6385657719849303E-2</c:v>
                </c:pt>
                <c:pt idx="140">
                  <c:v>-1.707308528598496E-2</c:v>
                </c:pt>
                <c:pt idx="141">
                  <c:v>-1.8644723118485945E-2</c:v>
                </c:pt>
                <c:pt idx="142">
                  <c:v>-1.9539428462196848E-2</c:v>
                </c:pt>
                <c:pt idx="143">
                  <c:v>-1.9586656310251971E-2</c:v>
                </c:pt>
                <c:pt idx="144">
                  <c:v>-1.9786062779818037E-2</c:v>
                </c:pt>
                <c:pt idx="145">
                  <c:v>-1.9807052934509212E-2</c:v>
                </c:pt>
                <c:pt idx="146">
                  <c:v>-1.9942177055333576E-2</c:v>
                </c:pt>
                <c:pt idx="147">
                  <c:v>-1.9978909826043126E-2</c:v>
                </c:pt>
                <c:pt idx="148">
                  <c:v>-1.9999899980734287E-2</c:v>
                </c:pt>
                <c:pt idx="149">
                  <c:v>-2.000252375007068E-2</c:v>
                </c:pt>
                <c:pt idx="150">
                  <c:v>-2.2018890485090717E-2</c:v>
                </c:pt>
                <c:pt idx="151">
                  <c:v>-2.2404584577540881E-2</c:v>
                </c:pt>
                <c:pt idx="152">
                  <c:v>-2.2404584577540881E-2</c:v>
                </c:pt>
                <c:pt idx="153">
                  <c:v>-2.2509535350996701E-2</c:v>
                </c:pt>
                <c:pt idx="154">
                  <c:v>-2.3485577544135883E-2</c:v>
                </c:pt>
                <c:pt idx="155">
                  <c:v>-2.3755825785784626E-2</c:v>
                </c:pt>
                <c:pt idx="156">
                  <c:v>-2.4322559962446089E-2</c:v>
                </c:pt>
                <c:pt idx="157">
                  <c:v>-2.4393401734528766E-2</c:v>
                </c:pt>
                <c:pt idx="158">
                  <c:v>-2.4393401734528766E-2</c:v>
                </c:pt>
                <c:pt idx="159">
                  <c:v>-2.4539020932698732E-2</c:v>
                </c:pt>
                <c:pt idx="160">
                  <c:v>-2.4894541677780338E-2</c:v>
                </c:pt>
                <c:pt idx="161">
                  <c:v>-2.582597979220079E-2</c:v>
                </c:pt>
                <c:pt idx="162">
                  <c:v>-2.6005707991743884E-2</c:v>
                </c:pt>
                <c:pt idx="163">
                  <c:v>-2.6009643645748481E-2</c:v>
                </c:pt>
                <c:pt idx="164">
                  <c:v>-2.6080485417831159E-2</c:v>
                </c:pt>
                <c:pt idx="165">
                  <c:v>-2.6947641183509924E-2</c:v>
                </c:pt>
                <c:pt idx="166">
                  <c:v>-2.7549796246212718E-2</c:v>
                </c:pt>
                <c:pt idx="167">
                  <c:v>-2.8546828594043061E-2</c:v>
                </c:pt>
                <c:pt idx="168">
                  <c:v>-2.8549452363379454E-2</c:v>
                </c:pt>
                <c:pt idx="169">
                  <c:v>-3.0413640476888548E-2</c:v>
                </c:pt>
                <c:pt idx="170">
                  <c:v>-3.1049904540964485E-2</c:v>
                </c:pt>
                <c:pt idx="171">
                  <c:v>-3.8113091594541529E-2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DA-4608-8EAE-9FDED18CAFF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Active!$F$21:$F$298</c:f>
              <c:numCache>
                <c:formatCode>General</c:formatCode>
                <c:ptCount val="278"/>
                <c:pt idx="0">
                  <c:v>-26075</c:v>
                </c:pt>
                <c:pt idx="1">
                  <c:v>-24971</c:v>
                </c:pt>
                <c:pt idx="2">
                  <c:v>-20741.5</c:v>
                </c:pt>
                <c:pt idx="3">
                  <c:v>-20739</c:v>
                </c:pt>
                <c:pt idx="4">
                  <c:v>-20699</c:v>
                </c:pt>
                <c:pt idx="5">
                  <c:v>-20323</c:v>
                </c:pt>
                <c:pt idx="6">
                  <c:v>-20278</c:v>
                </c:pt>
                <c:pt idx="7">
                  <c:v>-12326</c:v>
                </c:pt>
                <c:pt idx="8">
                  <c:v>-12308</c:v>
                </c:pt>
                <c:pt idx="9">
                  <c:v>-6626</c:v>
                </c:pt>
                <c:pt idx="10">
                  <c:v>-5193</c:v>
                </c:pt>
                <c:pt idx="11">
                  <c:v>-3850</c:v>
                </c:pt>
                <c:pt idx="12">
                  <c:v>-3810</c:v>
                </c:pt>
                <c:pt idx="13">
                  <c:v>-2359</c:v>
                </c:pt>
                <c:pt idx="14">
                  <c:v>-2333</c:v>
                </c:pt>
                <c:pt idx="15">
                  <c:v>-2324</c:v>
                </c:pt>
                <c:pt idx="16">
                  <c:v>-1450</c:v>
                </c:pt>
                <c:pt idx="17">
                  <c:v>-913</c:v>
                </c:pt>
                <c:pt idx="18">
                  <c:v>-639</c:v>
                </c:pt>
                <c:pt idx="19">
                  <c:v>-35</c:v>
                </c:pt>
                <c:pt idx="20">
                  <c:v>-9</c:v>
                </c:pt>
                <c:pt idx="21">
                  <c:v>-4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45</c:v>
                </c:pt>
                <c:pt idx="26">
                  <c:v>453</c:v>
                </c:pt>
                <c:pt idx="27">
                  <c:v>493</c:v>
                </c:pt>
                <c:pt idx="28">
                  <c:v>564</c:v>
                </c:pt>
                <c:pt idx="29">
                  <c:v>718</c:v>
                </c:pt>
                <c:pt idx="30">
                  <c:v>878</c:v>
                </c:pt>
                <c:pt idx="31">
                  <c:v>914</c:v>
                </c:pt>
                <c:pt idx="32">
                  <c:v>927</c:v>
                </c:pt>
                <c:pt idx="33">
                  <c:v>958</c:v>
                </c:pt>
                <c:pt idx="34">
                  <c:v>994</c:v>
                </c:pt>
                <c:pt idx="35">
                  <c:v>1863</c:v>
                </c:pt>
                <c:pt idx="36">
                  <c:v>1935</c:v>
                </c:pt>
                <c:pt idx="37">
                  <c:v>2262</c:v>
                </c:pt>
                <c:pt idx="38">
                  <c:v>2293</c:v>
                </c:pt>
                <c:pt idx="39">
                  <c:v>2320</c:v>
                </c:pt>
                <c:pt idx="40">
                  <c:v>2396</c:v>
                </c:pt>
                <c:pt idx="41">
                  <c:v>2816</c:v>
                </c:pt>
                <c:pt idx="42">
                  <c:v>2821</c:v>
                </c:pt>
                <c:pt idx="43">
                  <c:v>2826</c:v>
                </c:pt>
                <c:pt idx="44">
                  <c:v>2866</c:v>
                </c:pt>
                <c:pt idx="45">
                  <c:v>2884</c:v>
                </c:pt>
                <c:pt idx="46">
                  <c:v>3265</c:v>
                </c:pt>
                <c:pt idx="47">
                  <c:v>3274</c:v>
                </c:pt>
                <c:pt idx="48">
                  <c:v>3283</c:v>
                </c:pt>
                <c:pt idx="49">
                  <c:v>10317</c:v>
                </c:pt>
                <c:pt idx="50">
                  <c:v>11257</c:v>
                </c:pt>
                <c:pt idx="51">
                  <c:v>12730</c:v>
                </c:pt>
                <c:pt idx="52">
                  <c:v>12797</c:v>
                </c:pt>
                <c:pt idx="53">
                  <c:v>13294</c:v>
                </c:pt>
                <c:pt idx="54">
                  <c:v>13559</c:v>
                </c:pt>
                <c:pt idx="55">
                  <c:v>13568</c:v>
                </c:pt>
                <c:pt idx="56">
                  <c:v>13684</c:v>
                </c:pt>
                <c:pt idx="57">
                  <c:v>13688</c:v>
                </c:pt>
                <c:pt idx="58">
                  <c:v>13998</c:v>
                </c:pt>
                <c:pt idx="59">
                  <c:v>14069</c:v>
                </c:pt>
                <c:pt idx="60">
                  <c:v>14131</c:v>
                </c:pt>
                <c:pt idx="61">
                  <c:v>14154</c:v>
                </c:pt>
                <c:pt idx="62">
                  <c:v>14401</c:v>
                </c:pt>
                <c:pt idx="63">
                  <c:v>14539</c:v>
                </c:pt>
                <c:pt idx="64">
                  <c:v>14673</c:v>
                </c:pt>
                <c:pt idx="65">
                  <c:v>14952</c:v>
                </c:pt>
                <c:pt idx="66">
                  <c:v>15395</c:v>
                </c:pt>
                <c:pt idx="67">
                  <c:v>15515</c:v>
                </c:pt>
                <c:pt idx="68">
                  <c:v>15591</c:v>
                </c:pt>
                <c:pt idx="69">
                  <c:v>15591</c:v>
                </c:pt>
                <c:pt idx="70">
                  <c:v>15591</c:v>
                </c:pt>
                <c:pt idx="71">
                  <c:v>15852</c:v>
                </c:pt>
                <c:pt idx="72">
                  <c:v>15910</c:v>
                </c:pt>
                <c:pt idx="73">
                  <c:v>15999</c:v>
                </c:pt>
                <c:pt idx="74">
                  <c:v>16110</c:v>
                </c:pt>
                <c:pt idx="75">
                  <c:v>16407</c:v>
                </c:pt>
                <c:pt idx="76">
                  <c:v>16460</c:v>
                </c:pt>
                <c:pt idx="77">
                  <c:v>16462</c:v>
                </c:pt>
                <c:pt idx="78">
                  <c:v>16783</c:v>
                </c:pt>
                <c:pt idx="79">
                  <c:v>16859</c:v>
                </c:pt>
                <c:pt idx="80">
                  <c:v>16957</c:v>
                </c:pt>
                <c:pt idx="81">
                  <c:v>16966</c:v>
                </c:pt>
                <c:pt idx="82">
                  <c:v>17418</c:v>
                </c:pt>
                <c:pt idx="83">
                  <c:v>17418</c:v>
                </c:pt>
                <c:pt idx="84">
                  <c:v>17418</c:v>
                </c:pt>
                <c:pt idx="85">
                  <c:v>17418</c:v>
                </c:pt>
                <c:pt idx="86">
                  <c:v>17418</c:v>
                </c:pt>
                <c:pt idx="87">
                  <c:v>17418</c:v>
                </c:pt>
                <c:pt idx="88">
                  <c:v>17418</c:v>
                </c:pt>
                <c:pt idx="89">
                  <c:v>17454</c:v>
                </c:pt>
                <c:pt idx="90">
                  <c:v>17688</c:v>
                </c:pt>
                <c:pt idx="91">
                  <c:v>17848</c:v>
                </c:pt>
                <c:pt idx="92">
                  <c:v>17857</c:v>
                </c:pt>
                <c:pt idx="93">
                  <c:v>17991</c:v>
                </c:pt>
                <c:pt idx="94">
                  <c:v>18336</c:v>
                </c:pt>
                <c:pt idx="95">
                  <c:v>18336</c:v>
                </c:pt>
                <c:pt idx="96">
                  <c:v>18336</c:v>
                </c:pt>
                <c:pt idx="97">
                  <c:v>18336</c:v>
                </c:pt>
                <c:pt idx="98">
                  <c:v>18336</c:v>
                </c:pt>
                <c:pt idx="99">
                  <c:v>18336</c:v>
                </c:pt>
                <c:pt idx="100">
                  <c:v>18336</c:v>
                </c:pt>
                <c:pt idx="101">
                  <c:v>18336</c:v>
                </c:pt>
                <c:pt idx="102">
                  <c:v>18372</c:v>
                </c:pt>
                <c:pt idx="103">
                  <c:v>18637</c:v>
                </c:pt>
                <c:pt idx="104">
                  <c:v>18731</c:v>
                </c:pt>
                <c:pt idx="105">
                  <c:v>19174</c:v>
                </c:pt>
                <c:pt idx="106">
                  <c:v>19397</c:v>
                </c:pt>
                <c:pt idx="107">
                  <c:v>19671</c:v>
                </c:pt>
                <c:pt idx="108">
                  <c:v>19760</c:v>
                </c:pt>
                <c:pt idx="109">
                  <c:v>20043</c:v>
                </c:pt>
                <c:pt idx="110">
                  <c:v>20168</c:v>
                </c:pt>
                <c:pt idx="111">
                  <c:v>20168</c:v>
                </c:pt>
                <c:pt idx="112">
                  <c:v>20168</c:v>
                </c:pt>
                <c:pt idx="113">
                  <c:v>20168</c:v>
                </c:pt>
                <c:pt idx="114">
                  <c:v>20208</c:v>
                </c:pt>
                <c:pt idx="115">
                  <c:v>20208</c:v>
                </c:pt>
                <c:pt idx="116">
                  <c:v>20239</c:v>
                </c:pt>
                <c:pt idx="117">
                  <c:v>20239</c:v>
                </c:pt>
                <c:pt idx="118">
                  <c:v>20239</c:v>
                </c:pt>
                <c:pt idx="119">
                  <c:v>20248</c:v>
                </c:pt>
                <c:pt idx="120">
                  <c:v>20288</c:v>
                </c:pt>
                <c:pt idx="121">
                  <c:v>20306</c:v>
                </c:pt>
                <c:pt idx="122">
                  <c:v>20324</c:v>
                </c:pt>
                <c:pt idx="123">
                  <c:v>20513</c:v>
                </c:pt>
                <c:pt idx="124">
                  <c:v>20616</c:v>
                </c:pt>
                <c:pt idx="125">
                  <c:v>20687</c:v>
                </c:pt>
                <c:pt idx="126">
                  <c:v>20749</c:v>
                </c:pt>
                <c:pt idx="127">
                  <c:v>20816</c:v>
                </c:pt>
                <c:pt idx="128">
                  <c:v>20816</c:v>
                </c:pt>
                <c:pt idx="129">
                  <c:v>21037</c:v>
                </c:pt>
                <c:pt idx="130">
                  <c:v>21068</c:v>
                </c:pt>
                <c:pt idx="131">
                  <c:v>21534</c:v>
                </c:pt>
                <c:pt idx="132">
                  <c:v>21919</c:v>
                </c:pt>
                <c:pt idx="133">
                  <c:v>22004</c:v>
                </c:pt>
                <c:pt idx="134">
                  <c:v>22106</c:v>
                </c:pt>
                <c:pt idx="135">
                  <c:v>22146</c:v>
                </c:pt>
                <c:pt idx="136">
                  <c:v>22222</c:v>
                </c:pt>
                <c:pt idx="137">
                  <c:v>22523</c:v>
                </c:pt>
                <c:pt idx="138">
                  <c:v>22949</c:v>
                </c:pt>
                <c:pt idx="139">
                  <c:v>23188</c:v>
                </c:pt>
                <c:pt idx="140">
                  <c:v>23450</c:v>
                </c:pt>
                <c:pt idx="141">
                  <c:v>24049</c:v>
                </c:pt>
                <c:pt idx="142">
                  <c:v>24390</c:v>
                </c:pt>
                <c:pt idx="143">
                  <c:v>24408</c:v>
                </c:pt>
                <c:pt idx="144">
                  <c:v>24484</c:v>
                </c:pt>
                <c:pt idx="145">
                  <c:v>24492</c:v>
                </c:pt>
                <c:pt idx="146">
                  <c:v>24543.5</c:v>
                </c:pt>
                <c:pt idx="147">
                  <c:v>24557.5</c:v>
                </c:pt>
                <c:pt idx="148">
                  <c:v>24565.5</c:v>
                </c:pt>
                <c:pt idx="149">
                  <c:v>24566.5</c:v>
                </c:pt>
                <c:pt idx="150">
                  <c:v>25335</c:v>
                </c:pt>
                <c:pt idx="151">
                  <c:v>25482</c:v>
                </c:pt>
                <c:pt idx="152">
                  <c:v>25482</c:v>
                </c:pt>
                <c:pt idx="153">
                  <c:v>25522</c:v>
                </c:pt>
                <c:pt idx="154">
                  <c:v>25894</c:v>
                </c:pt>
                <c:pt idx="155">
                  <c:v>25997</c:v>
                </c:pt>
                <c:pt idx="156">
                  <c:v>26213</c:v>
                </c:pt>
                <c:pt idx="157">
                  <c:v>26240</c:v>
                </c:pt>
                <c:pt idx="158">
                  <c:v>26240</c:v>
                </c:pt>
                <c:pt idx="159">
                  <c:v>26295.5</c:v>
                </c:pt>
                <c:pt idx="160">
                  <c:v>26431</c:v>
                </c:pt>
                <c:pt idx="161">
                  <c:v>26786</c:v>
                </c:pt>
                <c:pt idx="162">
                  <c:v>26854.5</c:v>
                </c:pt>
                <c:pt idx="163">
                  <c:v>26856</c:v>
                </c:pt>
                <c:pt idx="164">
                  <c:v>26883</c:v>
                </c:pt>
                <c:pt idx="165">
                  <c:v>27213.5</c:v>
                </c:pt>
                <c:pt idx="166">
                  <c:v>27443</c:v>
                </c:pt>
                <c:pt idx="167">
                  <c:v>27823</c:v>
                </c:pt>
                <c:pt idx="168">
                  <c:v>27824</c:v>
                </c:pt>
                <c:pt idx="169">
                  <c:v>28534.5</c:v>
                </c:pt>
                <c:pt idx="170">
                  <c:v>28777</c:v>
                </c:pt>
                <c:pt idx="171">
                  <c:v>31469</c:v>
                </c:pt>
              </c:numCache>
            </c:numRef>
          </c:xVal>
          <c:yVal>
            <c:numRef>
              <c:f>Active!$U$21:$U$298</c:f>
              <c:numCache>
                <c:formatCode>General</c:formatCode>
                <c:ptCount val="2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7DA-4608-8EAE-9FDED18CA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74560"/>
        <c:axId val="1"/>
      </c:scatterChart>
      <c:valAx>
        <c:axId val="796774560"/>
        <c:scaling>
          <c:orientation val="minMax"/>
          <c:max val="30000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2358003442341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351118760757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74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41480206540446"/>
          <c:y val="0.92024539877300615"/>
          <c:w val="0.8278829604130808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16</xdr:col>
      <xdr:colOff>66675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DA58C53-04FC-DFC6-DB2A-F4DA44845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295275</xdr:colOff>
      <xdr:row>0</xdr:row>
      <xdr:rowOff>0</xdr:rowOff>
    </xdr:from>
    <xdr:to>
      <xdr:col>24</xdr:col>
      <xdr:colOff>371475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5F9D2EC9-61C0-8B71-FFAE-11267CB2B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var.astro.cz/oejv/issues/oejv0003.pdf" TargetMode="External"/><Relationship Id="rId18" Type="http://schemas.openxmlformats.org/officeDocument/2006/relationships/hyperlink" Target="http://www.bav-astro.de/sfs/BAVM_link.php?BAVMnr=186" TargetMode="External"/><Relationship Id="rId26" Type="http://schemas.openxmlformats.org/officeDocument/2006/relationships/hyperlink" Target="http://var.astro.cz/oejv/issues/oejv0107.pdf" TargetMode="External"/><Relationship Id="rId3" Type="http://schemas.openxmlformats.org/officeDocument/2006/relationships/hyperlink" Target="http://www.bav-astro.de/sfs/BAVM_link.php?BAVMnr=99" TargetMode="External"/><Relationship Id="rId21" Type="http://schemas.openxmlformats.org/officeDocument/2006/relationships/hyperlink" Target="http://www.konkoly.hu/cgi-bin/IBVS?5835" TargetMode="External"/><Relationship Id="rId34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var.astro.cz/oejv/issues/oejv0107.pdf" TargetMode="External"/><Relationship Id="rId33" Type="http://schemas.openxmlformats.org/officeDocument/2006/relationships/hyperlink" Target="http://www.bav-astro.de/sfs/BAVM_link.php?BAVMnr=225" TargetMode="External"/><Relationship Id="rId38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bav-astro.de/sfs/BAVM_link.php?BAVMnr=60" TargetMode="External"/><Relationship Id="rId16" Type="http://schemas.openxmlformats.org/officeDocument/2006/relationships/hyperlink" Target="http://www.bav-astro.de/sfs/BAVM_link.php?BAVMnr=178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178" TargetMode="External"/><Relationship Id="rId24" Type="http://schemas.openxmlformats.org/officeDocument/2006/relationships/hyperlink" Target="http://www.konkoly.hu/cgi-bin/IBVS?5893" TargetMode="External"/><Relationship Id="rId32" Type="http://schemas.openxmlformats.org/officeDocument/2006/relationships/hyperlink" Target="http://www.bav-astro.de/sfs/BAVM_link.php?BAVMnr=215" TargetMode="External"/><Relationship Id="rId37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konkoly.hu/cgi-bin/IBVS?4888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bav-astro.de/sfs/BAVM_link.php?BAVMnr=209" TargetMode="External"/><Relationship Id="rId28" Type="http://schemas.openxmlformats.org/officeDocument/2006/relationships/hyperlink" Target="http://www.bav-astro.de/sfs/BAVM_link.php?BAVMnr=214" TargetMode="External"/><Relationship Id="rId36" Type="http://schemas.openxmlformats.org/officeDocument/2006/relationships/hyperlink" Target="http://www.bav-astro.de/sfs/BAVM_link.php?BAVMnr=231" TargetMode="External"/><Relationship Id="rId10" Type="http://schemas.openxmlformats.org/officeDocument/2006/relationships/hyperlink" Target="http://var.astro.cz/oejv/issues/oejv0003.pdf" TargetMode="External"/><Relationship Id="rId19" Type="http://schemas.openxmlformats.org/officeDocument/2006/relationships/hyperlink" Target="http://var.astro.cz/oejv/issues/oejv0074.pdf" TargetMode="External"/><Relationship Id="rId31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konkoly.hu/cgi-bin/IBVS?4887" TargetMode="External"/><Relationship Id="rId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bav-astro.de/sfs/BAVM_link.php?BAVMnr=203" TargetMode="External"/><Relationship Id="rId27" Type="http://schemas.openxmlformats.org/officeDocument/2006/relationships/hyperlink" Target="http://www.bav-astro.de/sfs/BAVM_link.php?BAVMnr=212" TargetMode="External"/><Relationship Id="rId30" Type="http://schemas.openxmlformats.org/officeDocument/2006/relationships/hyperlink" Target="http://www.bav-astro.de/sfs/BAVM_link.php?BAVMnr=215" TargetMode="External"/><Relationship Id="rId35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29"/>
  <sheetViews>
    <sheetView tabSelected="1" workbookViewId="0">
      <pane xSplit="14" ySplit="22" topLeftCell="O188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102</v>
      </c>
    </row>
    <row r="2" spans="1:6" x14ac:dyDescent="0.2">
      <c r="A2" t="s">
        <v>24</v>
      </c>
      <c r="B2" s="9" t="s">
        <v>75</v>
      </c>
    </row>
    <row r="4" spans="1:6" ht="14.25" thickTop="1" thickBot="1" x14ac:dyDescent="0.25">
      <c r="A4" s="6" t="s">
        <v>0</v>
      </c>
      <c r="C4" s="3">
        <v>34629.462</v>
      </c>
      <c r="D4" s="4">
        <v>0.77454387999999996</v>
      </c>
    </row>
    <row r="5" spans="1:6" ht="13.5" thickTop="1" x14ac:dyDescent="0.2">
      <c r="A5" s="14" t="s">
        <v>82</v>
      </c>
      <c r="B5" s="10"/>
      <c r="C5" s="15">
        <v>-9.5</v>
      </c>
      <c r="D5" s="10" t="s">
        <v>83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34629.462</v>
      </c>
    </row>
    <row r="8" spans="1:6" x14ac:dyDescent="0.2">
      <c r="A8" t="s">
        <v>3</v>
      </c>
      <c r="C8">
        <f>+D4</f>
        <v>0.77454387999999996</v>
      </c>
    </row>
    <row r="9" spans="1:6" x14ac:dyDescent="0.2">
      <c r="A9" s="28" t="s">
        <v>88</v>
      </c>
      <c r="B9" s="29">
        <v>170</v>
      </c>
      <c r="C9" s="26" t="str">
        <f>"F"&amp;B9</f>
        <v>F170</v>
      </c>
      <c r="D9" s="27" t="str">
        <f>"G"&amp;B9</f>
        <v>G170</v>
      </c>
    </row>
    <row r="10" spans="1:6" ht="13.5" thickBot="1" x14ac:dyDescent="0.25">
      <c r="A10" s="10"/>
      <c r="B10" s="10"/>
      <c r="C10" s="5" t="s">
        <v>20</v>
      </c>
      <c r="D10" s="5" t="s">
        <v>21</v>
      </c>
      <c r="E10" s="10"/>
    </row>
    <row r="11" spans="1:6" x14ac:dyDescent="0.2">
      <c r="A11" s="10" t="s">
        <v>16</v>
      </c>
      <c r="B11" s="10"/>
      <c r="C11" s="25">
        <f ca="1">INTERCEPT(INDIRECT($D$9):G990,INDIRECT($C$9):F990)</f>
        <v>4.4454305652492615E-2</v>
      </c>
      <c r="D11" s="11"/>
      <c r="E11" s="10"/>
    </row>
    <row r="12" spans="1:6" x14ac:dyDescent="0.2">
      <c r="A12" s="10" t="s">
        <v>17</v>
      </c>
      <c r="B12" s="10"/>
      <c r="C12" s="25">
        <f ca="1">SLOPE(INDIRECT($D$9):G990,INDIRECT($C$9):F990)</f>
        <v>-2.6237693363956321E-6</v>
      </c>
      <c r="D12" s="11"/>
      <c r="E12" s="10"/>
    </row>
    <row r="13" spans="1:6" x14ac:dyDescent="0.2">
      <c r="A13" s="10" t="s">
        <v>19</v>
      </c>
      <c r="B13" s="10"/>
      <c r="C13" s="11" t="s">
        <v>14</v>
      </c>
    </row>
    <row r="14" spans="1:6" x14ac:dyDescent="0.2">
      <c r="A14" s="10"/>
      <c r="B14" s="10"/>
      <c r="C14" s="10"/>
    </row>
    <row r="15" spans="1:6" x14ac:dyDescent="0.2">
      <c r="A15" s="16" t="s">
        <v>18</v>
      </c>
      <c r="B15" s="10"/>
      <c r="C15" s="17">
        <f ca="1">(C7+C11)+(C8+C12)*INT(MAX(F21:F3531))</f>
        <v>59003.545246628404</v>
      </c>
      <c r="E15" s="18" t="s">
        <v>94</v>
      </c>
      <c r="F15" s="15">
        <v>1</v>
      </c>
    </row>
    <row r="16" spans="1:6" x14ac:dyDescent="0.2">
      <c r="A16" s="20" t="s">
        <v>4</v>
      </c>
      <c r="B16" s="10"/>
      <c r="C16" s="21">
        <f ca="1">+C8+C12</f>
        <v>0.77454125623066361</v>
      </c>
      <c r="E16" s="18" t="s">
        <v>84</v>
      </c>
      <c r="F16" s="19">
        <f ca="1">NOW()+15018.5+$C$5/24</f>
        <v>59956.831668402774</v>
      </c>
    </row>
    <row r="17" spans="1:21" ht="13.5" thickBot="1" x14ac:dyDescent="0.25">
      <c r="A17" s="18" t="s">
        <v>77</v>
      </c>
      <c r="B17" s="10"/>
      <c r="C17" s="10">
        <f>COUNT(C21:C2189)</f>
        <v>172</v>
      </c>
      <c r="E17" s="18" t="s">
        <v>95</v>
      </c>
      <c r="F17" s="19">
        <f ca="1">ROUND(2*(F16-$C$7)/$C$8,0)/2+F15</f>
        <v>32700.5</v>
      </c>
    </row>
    <row r="18" spans="1:21" ht="14.25" thickTop="1" thickBot="1" x14ac:dyDescent="0.25">
      <c r="A18" s="20" t="s">
        <v>5</v>
      </c>
      <c r="B18" s="10"/>
      <c r="C18" s="23">
        <f ca="1">+C15</f>
        <v>59003.545246628404</v>
      </c>
      <c r="D18" s="24">
        <f ca="1">+C16</f>
        <v>0.77454125623066361</v>
      </c>
      <c r="E18" s="18" t="s">
        <v>85</v>
      </c>
      <c r="F18" s="27">
        <f ca="1">ROUND(2*(F16-$C$15)/$C$16,0)/2+F15</f>
        <v>1232</v>
      </c>
    </row>
    <row r="19" spans="1:21" ht="13.5" thickTop="1" x14ac:dyDescent="0.2">
      <c r="E19" s="18" t="s">
        <v>86</v>
      </c>
      <c r="F19" s="22">
        <f ca="1">+$C$15+$C$16*F18-15018.5-$C$5/24</f>
        <v>44939.675907637917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111</v>
      </c>
      <c r="I20" s="8" t="s">
        <v>114</v>
      </c>
      <c r="J20" s="8" t="s">
        <v>108</v>
      </c>
      <c r="K20" s="8" t="s">
        <v>92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64" t="s">
        <v>673</v>
      </c>
    </row>
    <row r="21" spans="1:21" x14ac:dyDescent="0.2">
      <c r="A21" s="61" t="s">
        <v>122</v>
      </c>
      <c r="B21" s="63" t="s">
        <v>81</v>
      </c>
      <c r="C21" s="62">
        <v>14433.4</v>
      </c>
      <c r="D21" s="62" t="s">
        <v>114</v>
      </c>
      <c r="E21">
        <f t="shared" ref="E21:E52" si="0">+(C21-C$7)/C$8</f>
        <v>-26074.780940751865</v>
      </c>
      <c r="F21">
        <f t="shared" ref="F21:F52" si="1">ROUND(2*E21,0)/2</f>
        <v>-26075</v>
      </c>
      <c r="G21">
        <f t="shared" ref="G21:G52" si="2">+C21-(C$7+F21*C$8)</f>
        <v>0.16967099999783386</v>
      </c>
      <c r="I21">
        <f t="shared" ref="I21:I29" si="3">+G21</f>
        <v>0.16967099999783386</v>
      </c>
      <c r="Q21" s="2">
        <f t="shared" ref="Q21:Q52" si="4">+C21-15018.5</f>
        <v>-585.10000000000036</v>
      </c>
    </row>
    <row r="22" spans="1:21" x14ac:dyDescent="0.2">
      <c r="A22" s="61" t="s">
        <v>122</v>
      </c>
      <c r="B22" s="63" t="s">
        <v>81</v>
      </c>
      <c r="C22" s="62">
        <v>15288.34</v>
      </c>
      <c r="D22" s="62" t="s">
        <v>114</v>
      </c>
      <c r="E22">
        <f t="shared" si="0"/>
        <v>-24970.982922232888</v>
      </c>
      <c r="F22">
        <f t="shared" si="1"/>
        <v>-24971</v>
      </c>
      <c r="G22">
        <f t="shared" si="2"/>
        <v>1.3227479998022318E-2</v>
      </c>
      <c r="I22">
        <f t="shared" si="3"/>
        <v>1.3227479998022318E-2</v>
      </c>
      <c r="Q22" s="2">
        <f t="shared" si="4"/>
        <v>269.84000000000015</v>
      </c>
    </row>
    <row r="23" spans="1:21" x14ac:dyDescent="0.2">
      <c r="A23" s="61" t="s">
        <v>122</v>
      </c>
      <c r="B23" s="63" t="s">
        <v>79</v>
      </c>
      <c r="C23" s="62">
        <v>18564.32</v>
      </c>
      <c r="D23" s="62" t="s">
        <v>114</v>
      </c>
      <c r="E23">
        <f t="shared" si="0"/>
        <v>-20741.422680920285</v>
      </c>
      <c r="F23">
        <f t="shared" si="1"/>
        <v>-20741.5</v>
      </c>
      <c r="G23">
        <f t="shared" si="2"/>
        <v>5.9887019997404423E-2</v>
      </c>
      <c r="I23">
        <f t="shared" si="3"/>
        <v>5.9887019997404423E-2</v>
      </c>
      <c r="Q23" s="2">
        <f t="shared" si="4"/>
        <v>3545.8199999999997</v>
      </c>
    </row>
    <row r="24" spans="1:21" x14ac:dyDescent="0.2">
      <c r="A24" s="61" t="s">
        <v>122</v>
      </c>
      <c r="B24" s="63" t="s">
        <v>81</v>
      </c>
      <c r="C24" s="62">
        <v>18566.3</v>
      </c>
      <c r="D24" s="62" t="s">
        <v>114</v>
      </c>
      <c r="E24">
        <f t="shared" si="0"/>
        <v>-20738.866337695421</v>
      </c>
      <c r="F24">
        <f t="shared" si="1"/>
        <v>-20739</v>
      </c>
      <c r="G24">
        <f t="shared" si="2"/>
        <v>0.10352731999955722</v>
      </c>
      <c r="I24">
        <f t="shared" si="3"/>
        <v>0.10352731999955722</v>
      </c>
      <c r="Q24" s="2">
        <f t="shared" si="4"/>
        <v>3547.7999999999993</v>
      </c>
    </row>
    <row r="25" spans="1:21" x14ac:dyDescent="0.2">
      <c r="A25" s="61" t="s">
        <v>122</v>
      </c>
      <c r="B25" s="63" t="s">
        <v>81</v>
      </c>
      <c r="C25" s="62">
        <v>18597.22</v>
      </c>
      <c r="D25" s="62" t="s">
        <v>114</v>
      </c>
      <c r="E25">
        <f t="shared" si="0"/>
        <v>-20698.946068749519</v>
      </c>
      <c r="F25">
        <f t="shared" si="1"/>
        <v>-20699</v>
      </c>
      <c r="G25">
        <f t="shared" si="2"/>
        <v>4.1772119999222923E-2</v>
      </c>
      <c r="I25">
        <f t="shared" si="3"/>
        <v>4.1772119999222923E-2</v>
      </c>
      <c r="Q25" s="2">
        <f t="shared" si="4"/>
        <v>3578.7200000000012</v>
      </c>
    </row>
    <row r="26" spans="1:21" x14ac:dyDescent="0.2">
      <c r="A26" s="61" t="s">
        <v>122</v>
      </c>
      <c r="B26" s="63" t="s">
        <v>81</v>
      </c>
      <c r="C26" s="62">
        <v>18888.439999999999</v>
      </c>
      <c r="D26" s="62" t="s">
        <v>114</v>
      </c>
      <c r="E26">
        <f t="shared" si="0"/>
        <v>-20322.957041504222</v>
      </c>
      <c r="F26">
        <f t="shared" si="1"/>
        <v>-20323</v>
      </c>
      <c r="G26">
        <f t="shared" si="2"/>
        <v>3.3273239998379722E-2</v>
      </c>
      <c r="I26">
        <f t="shared" si="3"/>
        <v>3.3273239998379722E-2</v>
      </c>
      <c r="Q26" s="2">
        <f t="shared" si="4"/>
        <v>3869.9399999999987</v>
      </c>
    </row>
    <row r="27" spans="1:21" x14ac:dyDescent="0.2">
      <c r="A27" s="61" t="s">
        <v>122</v>
      </c>
      <c r="B27" s="63" t="s">
        <v>81</v>
      </c>
      <c r="C27" s="62">
        <v>18923.32</v>
      </c>
      <c r="D27" s="62" t="s">
        <v>114</v>
      </c>
      <c r="E27">
        <f t="shared" si="0"/>
        <v>-20277.924086108589</v>
      </c>
      <c r="F27">
        <f t="shared" si="1"/>
        <v>-20278</v>
      </c>
      <c r="G27">
        <f t="shared" si="2"/>
        <v>5.8798639998713043E-2</v>
      </c>
      <c r="I27">
        <f t="shared" si="3"/>
        <v>5.8798639998713043E-2</v>
      </c>
      <c r="Q27" s="2">
        <f t="shared" si="4"/>
        <v>3904.8199999999997</v>
      </c>
    </row>
    <row r="28" spans="1:21" x14ac:dyDescent="0.2">
      <c r="A28" s="61" t="s">
        <v>143</v>
      </c>
      <c r="B28" s="63" t="s">
        <v>81</v>
      </c>
      <c r="C28" s="62">
        <v>25082.44</v>
      </c>
      <c r="D28" s="62" t="s">
        <v>114</v>
      </c>
      <c r="E28">
        <f t="shared" si="0"/>
        <v>-12325.99242795644</v>
      </c>
      <c r="F28">
        <f t="shared" si="1"/>
        <v>-12326</v>
      </c>
      <c r="G28">
        <f t="shared" si="2"/>
        <v>5.8648800004448276E-3</v>
      </c>
      <c r="I28">
        <f t="shared" si="3"/>
        <v>5.8648800004448276E-3</v>
      </c>
      <c r="Q28" s="2">
        <f t="shared" si="4"/>
        <v>10063.939999999999</v>
      </c>
    </row>
    <row r="29" spans="1:21" x14ac:dyDescent="0.2">
      <c r="A29" s="61" t="s">
        <v>143</v>
      </c>
      <c r="B29" s="63" t="s">
        <v>81</v>
      </c>
      <c r="C29" s="62">
        <v>25096.43</v>
      </c>
      <c r="D29" s="62" t="s">
        <v>114</v>
      </c>
      <c r="E29">
        <f t="shared" si="0"/>
        <v>-12307.930184665587</v>
      </c>
      <c r="F29">
        <f t="shared" si="1"/>
        <v>-12308</v>
      </c>
      <c r="G29">
        <f t="shared" si="2"/>
        <v>5.4075039999588626E-2</v>
      </c>
      <c r="I29">
        <f t="shared" si="3"/>
        <v>5.4075039999588626E-2</v>
      </c>
      <c r="Q29" s="2">
        <f t="shared" si="4"/>
        <v>10077.93</v>
      </c>
    </row>
    <row r="30" spans="1:21" x14ac:dyDescent="0.2">
      <c r="A30" s="61" t="s">
        <v>150</v>
      </c>
      <c r="B30" s="63" t="s">
        <v>81</v>
      </c>
      <c r="C30" s="62">
        <v>29497.38</v>
      </c>
      <c r="D30" s="62" t="s">
        <v>114</v>
      </c>
      <c r="E30">
        <f t="shared" si="0"/>
        <v>-6625.9409344245269</v>
      </c>
      <c r="F30">
        <f t="shared" si="1"/>
        <v>-6626</v>
      </c>
      <c r="G30">
        <f t="shared" si="2"/>
        <v>4.5748880002065562E-2</v>
      </c>
      <c r="H30">
        <f>+G30</f>
        <v>4.5748880002065562E-2</v>
      </c>
      <c r="Q30" s="2">
        <f t="shared" si="4"/>
        <v>14478.880000000001</v>
      </c>
    </row>
    <row r="31" spans="1:21" x14ac:dyDescent="0.2">
      <c r="A31" s="61" t="s">
        <v>150</v>
      </c>
      <c r="B31" s="63" t="s">
        <v>81</v>
      </c>
      <c r="C31" s="62">
        <v>30607.279999999999</v>
      </c>
      <c r="D31" s="62" t="s">
        <v>114</v>
      </c>
      <c r="E31">
        <f t="shared" si="0"/>
        <v>-5192.9685378186723</v>
      </c>
      <c r="F31">
        <f t="shared" si="1"/>
        <v>-5193</v>
      </c>
      <c r="G31">
        <f t="shared" si="2"/>
        <v>2.4368840000533964E-2</v>
      </c>
      <c r="H31">
        <f>+G31</f>
        <v>2.4368840000533964E-2</v>
      </c>
      <c r="Q31" s="2">
        <f t="shared" si="4"/>
        <v>15588.779999999999</v>
      </c>
    </row>
    <row r="32" spans="1:21" x14ac:dyDescent="0.2">
      <c r="A32" s="61" t="s">
        <v>157</v>
      </c>
      <c r="B32" s="63" t="s">
        <v>81</v>
      </c>
      <c r="C32" s="62">
        <v>31647.465</v>
      </c>
      <c r="D32" s="62" t="s">
        <v>114</v>
      </c>
      <c r="E32">
        <f t="shared" si="0"/>
        <v>-3850.0039532944211</v>
      </c>
      <c r="F32">
        <f t="shared" si="1"/>
        <v>-3850</v>
      </c>
      <c r="G32">
        <f t="shared" si="2"/>
        <v>-3.0619999997725245E-3</v>
      </c>
      <c r="I32">
        <f>+G32</f>
        <v>-3.0619999997725245E-3</v>
      </c>
      <c r="Q32" s="2">
        <f t="shared" si="4"/>
        <v>16628.965</v>
      </c>
    </row>
    <row r="33" spans="1:17" x14ac:dyDescent="0.2">
      <c r="A33" s="61" t="s">
        <v>150</v>
      </c>
      <c r="B33" s="63" t="s">
        <v>81</v>
      </c>
      <c r="C33" s="62">
        <v>31678.45</v>
      </c>
      <c r="D33" s="62" t="s">
        <v>114</v>
      </c>
      <c r="E33">
        <f t="shared" si="0"/>
        <v>-3809.9997639901294</v>
      </c>
      <c r="F33">
        <f t="shared" si="1"/>
        <v>-3810</v>
      </c>
      <c r="G33">
        <f t="shared" si="2"/>
        <v>1.8280000222148374E-4</v>
      </c>
      <c r="H33">
        <f>+G33</f>
        <v>1.8280000222148374E-4</v>
      </c>
      <c r="Q33" s="2">
        <f t="shared" si="4"/>
        <v>16659.95</v>
      </c>
    </row>
    <row r="34" spans="1:17" x14ac:dyDescent="0.2">
      <c r="A34" s="61" t="s">
        <v>150</v>
      </c>
      <c r="B34" s="63" t="s">
        <v>81</v>
      </c>
      <c r="C34" s="62">
        <v>32802.300000000003</v>
      </c>
      <c r="D34" s="62" t="s">
        <v>114</v>
      </c>
      <c r="E34">
        <f t="shared" si="0"/>
        <v>-2359.0167673908891</v>
      </c>
      <c r="F34">
        <f t="shared" si="1"/>
        <v>-2359</v>
      </c>
      <c r="G34">
        <f t="shared" si="2"/>
        <v>-1.2987079993763473E-2</v>
      </c>
      <c r="H34">
        <f>+G34</f>
        <v>-1.2987079993763473E-2</v>
      </c>
      <c r="Q34" s="2">
        <f t="shared" si="4"/>
        <v>17783.800000000003</v>
      </c>
    </row>
    <row r="35" spans="1:17" x14ac:dyDescent="0.2">
      <c r="A35" s="61" t="s">
        <v>157</v>
      </c>
      <c r="B35" s="63" t="s">
        <v>81</v>
      </c>
      <c r="C35" s="62">
        <v>32822.455000000002</v>
      </c>
      <c r="D35" s="62" t="s">
        <v>114</v>
      </c>
      <c r="E35">
        <f t="shared" si="0"/>
        <v>-2332.9950008771589</v>
      </c>
      <c r="F35">
        <f t="shared" si="1"/>
        <v>-2333</v>
      </c>
      <c r="G35">
        <f t="shared" si="2"/>
        <v>3.872040004353039E-3</v>
      </c>
      <c r="I35">
        <f t="shared" ref="I35:I43" si="5">+G35</f>
        <v>3.872040004353039E-3</v>
      </c>
      <c r="Q35" s="2">
        <f t="shared" si="4"/>
        <v>17803.955000000002</v>
      </c>
    </row>
    <row r="36" spans="1:17" x14ac:dyDescent="0.2">
      <c r="A36" s="61" t="s">
        <v>157</v>
      </c>
      <c r="B36" s="63" t="s">
        <v>81</v>
      </c>
      <c r="C36" s="62">
        <v>32829.415000000001</v>
      </c>
      <c r="D36" s="62" t="s">
        <v>114</v>
      </c>
      <c r="E36">
        <f t="shared" si="0"/>
        <v>-2324.0090671170224</v>
      </c>
      <c r="F36">
        <f t="shared" si="1"/>
        <v>-2324</v>
      </c>
      <c r="G36">
        <f t="shared" si="2"/>
        <v>-7.0228799959295429E-3</v>
      </c>
      <c r="I36">
        <f t="shared" si="5"/>
        <v>-7.0228799959295429E-3</v>
      </c>
      <c r="Q36" s="2">
        <f t="shared" si="4"/>
        <v>17810.915000000001</v>
      </c>
    </row>
    <row r="37" spans="1:17" x14ac:dyDescent="0.2">
      <c r="A37" s="61" t="s">
        <v>157</v>
      </c>
      <c r="B37" s="63" t="s">
        <v>81</v>
      </c>
      <c r="C37" s="62">
        <v>33506.364999999998</v>
      </c>
      <c r="D37" s="62" t="s">
        <v>114</v>
      </c>
      <c r="E37">
        <f t="shared" si="0"/>
        <v>-1450.0108115243279</v>
      </c>
      <c r="F37">
        <f t="shared" si="1"/>
        <v>-1450</v>
      </c>
      <c r="G37">
        <f t="shared" si="2"/>
        <v>-8.3740000045509078E-3</v>
      </c>
      <c r="I37">
        <f t="shared" si="5"/>
        <v>-8.3740000045509078E-3</v>
      </c>
      <c r="Q37" s="2">
        <f t="shared" si="4"/>
        <v>18487.864999999998</v>
      </c>
    </row>
    <row r="38" spans="1:17" x14ac:dyDescent="0.2">
      <c r="A38" s="61" t="s">
        <v>157</v>
      </c>
      <c r="B38" s="63" t="s">
        <v>81</v>
      </c>
      <c r="C38" s="62">
        <v>33922.300000000003</v>
      </c>
      <c r="D38" s="62" t="s">
        <v>114</v>
      </c>
      <c r="E38">
        <f t="shared" si="0"/>
        <v>-913.00443817333712</v>
      </c>
      <c r="F38">
        <f t="shared" si="1"/>
        <v>-913</v>
      </c>
      <c r="G38">
        <f t="shared" si="2"/>
        <v>-3.4375599934719503E-3</v>
      </c>
      <c r="I38">
        <f t="shared" si="5"/>
        <v>-3.4375599934719503E-3</v>
      </c>
      <c r="Q38" s="2">
        <f t="shared" si="4"/>
        <v>18903.800000000003</v>
      </c>
    </row>
    <row r="39" spans="1:17" x14ac:dyDescent="0.2">
      <c r="A39" s="61" t="s">
        <v>157</v>
      </c>
      <c r="B39" s="63" t="s">
        <v>81</v>
      </c>
      <c r="C39" s="62">
        <v>34134.535000000003</v>
      </c>
      <c r="D39" s="62" t="s">
        <v>114</v>
      </c>
      <c r="E39">
        <f t="shared" si="0"/>
        <v>-638.99155719879434</v>
      </c>
      <c r="F39">
        <f t="shared" si="1"/>
        <v>-639</v>
      </c>
      <c r="G39">
        <f t="shared" si="2"/>
        <v>6.5393200056860223E-3</v>
      </c>
      <c r="I39">
        <f t="shared" si="5"/>
        <v>6.5393200056860223E-3</v>
      </c>
      <c r="Q39" s="2">
        <f t="shared" si="4"/>
        <v>19116.035000000003</v>
      </c>
    </row>
    <row r="40" spans="1:17" x14ac:dyDescent="0.2">
      <c r="A40" s="61" t="s">
        <v>157</v>
      </c>
      <c r="B40" s="63" t="s">
        <v>81</v>
      </c>
      <c r="C40" s="62">
        <v>34602.35</v>
      </c>
      <c r="D40" s="62" t="s">
        <v>114</v>
      </c>
      <c r="E40">
        <f t="shared" si="0"/>
        <v>-35.003827026560444</v>
      </c>
      <c r="F40">
        <f t="shared" si="1"/>
        <v>-35</v>
      </c>
      <c r="G40">
        <f t="shared" si="2"/>
        <v>-2.9642000008607283E-3</v>
      </c>
      <c r="I40">
        <f t="shared" si="5"/>
        <v>-2.9642000008607283E-3</v>
      </c>
      <c r="Q40" s="2">
        <f t="shared" si="4"/>
        <v>19583.849999999999</v>
      </c>
    </row>
    <row r="41" spans="1:17" x14ac:dyDescent="0.2">
      <c r="A41" s="61" t="s">
        <v>157</v>
      </c>
      <c r="B41" s="63" t="s">
        <v>81</v>
      </c>
      <c r="C41" s="62">
        <v>34622.49</v>
      </c>
      <c r="D41" s="62" t="s">
        <v>114</v>
      </c>
      <c r="E41">
        <f t="shared" si="0"/>
        <v>-9.0014267493812898</v>
      </c>
      <c r="F41">
        <f t="shared" si="1"/>
        <v>-9</v>
      </c>
      <c r="G41">
        <f t="shared" si="2"/>
        <v>-1.1050800021621399E-3</v>
      </c>
      <c r="I41">
        <f t="shared" si="5"/>
        <v>-1.1050800021621399E-3</v>
      </c>
      <c r="Q41" s="2">
        <f t="shared" si="4"/>
        <v>19603.989999999998</v>
      </c>
    </row>
    <row r="42" spans="1:17" x14ac:dyDescent="0.2">
      <c r="A42" s="61" t="s">
        <v>157</v>
      </c>
      <c r="B42" s="63" t="s">
        <v>81</v>
      </c>
      <c r="C42" s="62">
        <v>34626.362000000001</v>
      </c>
      <c r="D42" s="62" t="s">
        <v>114</v>
      </c>
      <c r="E42">
        <f t="shared" si="0"/>
        <v>-4.0023555540824169</v>
      </c>
      <c r="F42">
        <f t="shared" si="1"/>
        <v>-4</v>
      </c>
      <c r="G42">
        <f t="shared" si="2"/>
        <v>-1.8244800012325868E-3</v>
      </c>
      <c r="I42">
        <f t="shared" si="5"/>
        <v>-1.8244800012325868E-3</v>
      </c>
      <c r="Q42" s="2">
        <f t="shared" si="4"/>
        <v>19607.862000000001</v>
      </c>
    </row>
    <row r="43" spans="1:17" x14ac:dyDescent="0.2">
      <c r="A43" s="61" t="s">
        <v>157</v>
      </c>
      <c r="B43" s="63" t="s">
        <v>81</v>
      </c>
      <c r="C43" s="62">
        <v>34629.449999999997</v>
      </c>
      <c r="D43" s="62" t="s">
        <v>114</v>
      </c>
      <c r="E43">
        <f t="shared" si="0"/>
        <v>-1.5492989244772966E-2</v>
      </c>
      <c r="F43">
        <f t="shared" si="1"/>
        <v>0</v>
      </c>
      <c r="G43">
        <f t="shared" si="2"/>
        <v>-1.2000000002444722E-2</v>
      </c>
      <c r="I43">
        <f t="shared" si="5"/>
        <v>-1.2000000002444722E-2</v>
      </c>
      <c r="Q43" s="2">
        <f t="shared" si="4"/>
        <v>19610.949999999997</v>
      </c>
    </row>
    <row r="44" spans="1:17" x14ac:dyDescent="0.2">
      <c r="A44" t="s">
        <v>12</v>
      </c>
      <c r="C44" s="13">
        <v>34629.462</v>
      </c>
      <c r="D44" s="13" t="s">
        <v>14</v>
      </c>
      <c r="E44">
        <f t="shared" si="0"/>
        <v>0</v>
      </c>
      <c r="F44">
        <f t="shared" si="1"/>
        <v>0</v>
      </c>
      <c r="G44">
        <f t="shared" si="2"/>
        <v>0</v>
      </c>
      <c r="H44">
        <f>+G44</f>
        <v>0</v>
      </c>
      <c r="Q44" s="2">
        <f t="shared" si="4"/>
        <v>19610.962</v>
      </c>
    </row>
    <row r="45" spans="1:17" x14ac:dyDescent="0.2">
      <c r="A45" s="61" t="s">
        <v>157</v>
      </c>
      <c r="B45" s="63" t="s">
        <v>81</v>
      </c>
      <c r="C45" s="62">
        <v>34636.432000000001</v>
      </c>
      <c r="D45" s="62" t="s">
        <v>114</v>
      </c>
      <c r="E45">
        <f t="shared" si="0"/>
        <v>8.998844584507161</v>
      </c>
      <c r="F45">
        <f t="shared" si="1"/>
        <v>9</v>
      </c>
      <c r="G45">
        <f t="shared" si="2"/>
        <v>-8.9491999824531376E-4</v>
      </c>
      <c r="I45">
        <f>+G45</f>
        <v>-8.9491999824531376E-4</v>
      </c>
      <c r="Q45" s="2">
        <f t="shared" si="4"/>
        <v>19617.932000000001</v>
      </c>
    </row>
    <row r="46" spans="1:17" x14ac:dyDescent="0.2">
      <c r="A46" s="61" t="s">
        <v>157</v>
      </c>
      <c r="B46" s="63" t="s">
        <v>81</v>
      </c>
      <c r="C46" s="62">
        <v>34664.321000000004</v>
      </c>
      <c r="D46" s="62" t="s">
        <v>114</v>
      </c>
      <c r="E46">
        <f t="shared" si="0"/>
        <v>45.005842664464687</v>
      </c>
      <c r="F46">
        <f t="shared" si="1"/>
        <v>45</v>
      </c>
      <c r="G46">
        <f t="shared" si="2"/>
        <v>4.5254000069689937E-3</v>
      </c>
      <c r="I46">
        <f>+G46</f>
        <v>4.5254000069689937E-3</v>
      </c>
      <c r="Q46" s="2">
        <f t="shared" si="4"/>
        <v>19645.821000000004</v>
      </c>
    </row>
    <row r="47" spans="1:17" x14ac:dyDescent="0.2">
      <c r="A47" s="61" t="s">
        <v>150</v>
      </c>
      <c r="B47" s="63" t="s">
        <v>81</v>
      </c>
      <c r="C47" s="62">
        <v>34980.33</v>
      </c>
      <c r="D47" s="62" t="s">
        <v>114</v>
      </c>
      <c r="E47">
        <f t="shared" si="0"/>
        <v>452.99951243563146</v>
      </c>
      <c r="F47">
        <f t="shared" si="1"/>
        <v>453</v>
      </c>
      <c r="G47">
        <f t="shared" si="2"/>
        <v>-3.776399971684441E-4</v>
      </c>
      <c r="H47">
        <f>+G47</f>
        <v>-3.776399971684441E-4</v>
      </c>
      <c r="O47">
        <f t="shared" ref="O47:O78" ca="1" si="6">+C$11+C$12*F47</f>
        <v>4.3265738143105394E-2</v>
      </c>
      <c r="Q47" s="2">
        <f t="shared" si="4"/>
        <v>19961.830000000002</v>
      </c>
    </row>
    <row r="48" spans="1:17" x14ac:dyDescent="0.2">
      <c r="A48" s="61" t="s">
        <v>150</v>
      </c>
      <c r="B48" s="63" t="s">
        <v>81</v>
      </c>
      <c r="C48" s="62">
        <v>35011.31</v>
      </c>
      <c r="D48" s="62" t="s">
        <v>114</v>
      </c>
      <c r="E48">
        <f t="shared" si="0"/>
        <v>492.99724632773314</v>
      </c>
      <c r="F48">
        <f t="shared" si="1"/>
        <v>493</v>
      </c>
      <c r="G48">
        <f t="shared" si="2"/>
        <v>-2.1328400034690276E-3</v>
      </c>
      <c r="H48">
        <f>+G48</f>
        <v>-2.1328400034690276E-3</v>
      </c>
      <c r="O48">
        <f t="shared" ca="1" si="6"/>
        <v>4.3160787369649567E-2</v>
      </c>
      <c r="Q48" s="2">
        <f t="shared" si="4"/>
        <v>19992.809999999998</v>
      </c>
    </row>
    <row r="49" spans="1:17" x14ac:dyDescent="0.2">
      <c r="A49" s="61" t="s">
        <v>157</v>
      </c>
      <c r="B49" s="63" t="s">
        <v>81</v>
      </c>
      <c r="C49" s="62">
        <v>35066.313999999998</v>
      </c>
      <c r="D49" s="62" t="s">
        <v>114</v>
      </c>
      <c r="E49">
        <f t="shared" si="0"/>
        <v>564.01194468155757</v>
      </c>
      <c r="F49">
        <f t="shared" si="1"/>
        <v>564</v>
      </c>
      <c r="G49">
        <f t="shared" si="2"/>
        <v>9.2516799995792098E-3</v>
      </c>
      <c r="I49">
        <f>+G49</f>
        <v>9.2516799995792098E-3</v>
      </c>
      <c r="O49">
        <f t="shared" ca="1" si="6"/>
        <v>4.2974499746765475E-2</v>
      </c>
      <c r="Q49" s="2">
        <f t="shared" si="4"/>
        <v>20047.813999999998</v>
      </c>
    </row>
    <row r="50" spans="1:17" x14ac:dyDescent="0.2">
      <c r="A50" s="61" t="s">
        <v>157</v>
      </c>
      <c r="B50" s="63" t="s">
        <v>81</v>
      </c>
      <c r="C50" s="62">
        <v>35185.595000000001</v>
      </c>
      <c r="D50" s="62" t="s">
        <v>114</v>
      </c>
      <c r="E50">
        <f t="shared" si="0"/>
        <v>718.01354882566716</v>
      </c>
      <c r="F50">
        <f t="shared" si="1"/>
        <v>718</v>
      </c>
      <c r="G50">
        <f t="shared" si="2"/>
        <v>1.0494160000234842E-2</v>
      </c>
      <c r="I50">
        <f>+G50</f>
        <v>1.0494160000234842E-2</v>
      </c>
      <c r="O50">
        <f t="shared" ca="1" si="6"/>
        <v>4.257043926896055E-2</v>
      </c>
      <c r="Q50" s="2">
        <f t="shared" si="4"/>
        <v>20167.095000000001</v>
      </c>
    </row>
    <row r="51" spans="1:17" x14ac:dyDescent="0.2">
      <c r="A51" s="61" t="s">
        <v>157</v>
      </c>
      <c r="B51" s="63" t="s">
        <v>81</v>
      </c>
      <c r="C51" s="62">
        <v>35309.516000000003</v>
      </c>
      <c r="D51" s="62" t="s">
        <v>114</v>
      </c>
      <c r="E51">
        <f t="shared" si="0"/>
        <v>878.00577547653438</v>
      </c>
      <c r="F51">
        <f t="shared" si="1"/>
        <v>878</v>
      </c>
      <c r="G51">
        <f t="shared" si="2"/>
        <v>4.4733600007020868E-3</v>
      </c>
      <c r="I51">
        <f>+G51</f>
        <v>4.4733600007020868E-3</v>
      </c>
      <c r="O51">
        <f t="shared" ca="1" si="6"/>
        <v>4.215063617513725E-2</v>
      </c>
      <c r="Q51" s="2">
        <f t="shared" si="4"/>
        <v>20291.016000000003</v>
      </c>
    </row>
    <row r="52" spans="1:17" x14ac:dyDescent="0.2">
      <c r="A52" s="61" t="s">
        <v>150</v>
      </c>
      <c r="B52" s="63" t="s">
        <v>81</v>
      </c>
      <c r="C52" s="62">
        <v>35337.370000000003</v>
      </c>
      <c r="D52" s="62" t="s">
        <v>114</v>
      </c>
      <c r="E52">
        <f t="shared" si="0"/>
        <v>913.96758567119934</v>
      </c>
      <c r="F52">
        <f t="shared" si="1"/>
        <v>914</v>
      </c>
      <c r="G52">
        <f t="shared" si="2"/>
        <v>-2.5106319997576065E-2</v>
      </c>
      <c r="H52">
        <f>+G52</f>
        <v>-2.5106319997576065E-2</v>
      </c>
      <c r="O52">
        <f t="shared" ca="1" si="6"/>
        <v>4.2056180479027004E-2</v>
      </c>
      <c r="Q52" s="2">
        <f t="shared" si="4"/>
        <v>20318.870000000003</v>
      </c>
    </row>
    <row r="53" spans="1:17" x14ac:dyDescent="0.2">
      <c r="A53" s="61" t="s">
        <v>150</v>
      </c>
      <c r="B53" s="63" t="s">
        <v>81</v>
      </c>
      <c r="C53" s="62">
        <v>35347.42</v>
      </c>
      <c r="D53" s="62" t="s">
        <v>114</v>
      </c>
      <c r="E53">
        <f t="shared" ref="E53:E84" si="7">+(C53-C$7)/C$8</f>
        <v>926.9429641610476</v>
      </c>
      <c r="F53">
        <f t="shared" ref="F53:F84" si="8">ROUND(2*E53,0)/2</f>
        <v>927</v>
      </c>
      <c r="G53">
        <f t="shared" ref="G53:G84" si="9">+C53-(C$7+F53*C$8)</f>
        <v>-4.4176759998663329E-2</v>
      </c>
      <c r="H53">
        <f>+G53</f>
        <v>-4.4176759998663329E-2</v>
      </c>
      <c r="O53">
        <f t="shared" ca="1" si="6"/>
        <v>4.2022071477653862E-2</v>
      </c>
      <c r="Q53" s="2">
        <f t="shared" ref="Q53:Q84" si="10">+C53-15018.5</f>
        <v>20328.919999999998</v>
      </c>
    </row>
    <row r="54" spans="1:17" x14ac:dyDescent="0.2">
      <c r="A54" s="61" t="s">
        <v>157</v>
      </c>
      <c r="B54" s="63" t="s">
        <v>81</v>
      </c>
      <c r="C54" s="62">
        <v>35371.474999999999</v>
      </c>
      <c r="D54" s="62" t="s">
        <v>114</v>
      </c>
      <c r="E54">
        <f t="shared" si="7"/>
        <v>957.99995217830531</v>
      </c>
      <c r="F54">
        <f t="shared" si="8"/>
        <v>958</v>
      </c>
      <c r="G54">
        <f t="shared" si="9"/>
        <v>-3.7040001188870519E-5</v>
      </c>
      <c r="I54">
        <f>+G54</f>
        <v>-3.7040001188870519E-5</v>
      </c>
      <c r="O54">
        <f t="shared" ca="1" si="6"/>
        <v>4.1940734628225597E-2</v>
      </c>
      <c r="Q54" s="2">
        <f t="shared" si="10"/>
        <v>20352.974999999999</v>
      </c>
    </row>
    <row r="55" spans="1:17" x14ac:dyDescent="0.2">
      <c r="A55" s="61" t="s">
        <v>157</v>
      </c>
      <c r="B55" s="63" t="s">
        <v>81</v>
      </c>
      <c r="C55" s="62">
        <v>35399.370000000003</v>
      </c>
      <c r="D55" s="62" t="s">
        <v>114</v>
      </c>
      <c r="E55">
        <f t="shared" si="7"/>
        <v>994.01469675288524</v>
      </c>
      <c r="F55">
        <f t="shared" si="8"/>
        <v>994</v>
      </c>
      <c r="G55">
        <f t="shared" si="9"/>
        <v>1.1383280005247798E-2</v>
      </c>
      <c r="I55">
        <f>+G55</f>
        <v>1.1383280005247798E-2</v>
      </c>
      <c r="O55">
        <f t="shared" ca="1" si="6"/>
        <v>4.1846278932115358E-2</v>
      </c>
      <c r="Q55" s="2">
        <f t="shared" si="10"/>
        <v>20380.870000000003</v>
      </c>
    </row>
    <row r="56" spans="1:17" x14ac:dyDescent="0.2">
      <c r="A56" s="61" t="s">
        <v>150</v>
      </c>
      <c r="B56" s="63" t="s">
        <v>81</v>
      </c>
      <c r="C56" s="62">
        <v>36072.379999999997</v>
      </c>
      <c r="D56" s="62" t="s">
        <v>114</v>
      </c>
      <c r="E56">
        <f t="shared" si="7"/>
        <v>1862.9260875445791</v>
      </c>
      <c r="F56">
        <f t="shared" si="8"/>
        <v>1863</v>
      </c>
      <c r="G56">
        <f t="shared" si="9"/>
        <v>-5.7248440003604628E-2</v>
      </c>
      <c r="H56">
        <f t="shared" ref="H56:H61" si="11">+G56</f>
        <v>-5.7248440003604628E-2</v>
      </c>
      <c r="O56">
        <f t="shared" ca="1" si="6"/>
        <v>3.9566223378787554E-2</v>
      </c>
      <c r="Q56" s="2">
        <f t="shared" si="10"/>
        <v>21053.879999999997</v>
      </c>
    </row>
    <row r="57" spans="1:17" x14ac:dyDescent="0.2">
      <c r="A57" s="61" t="s">
        <v>150</v>
      </c>
      <c r="B57" s="63" t="s">
        <v>81</v>
      </c>
      <c r="C57" s="62">
        <v>36128.22</v>
      </c>
      <c r="D57" s="62" t="s">
        <v>114</v>
      </c>
      <c r="E57">
        <f t="shared" si="7"/>
        <v>1935.0201308155733</v>
      </c>
      <c r="F57">
        <f t="shared" si="8"/>
        <v>1935</v>
      </c>
      <c r="G57">
        <f t="shared" si="9"/>
        <v>1.5592200004903134E-2</v>
      </c>
      <c r="H57">
        <f t="shared" si="11"/>
        <v>1.5592200004903134E-2</v>
      </c>
      <c r="O57">
        <f t="shared" ca="1" si="6"/>
        <v>3.9377311986567069E-2</v>
      </c>
      <c r="Q57" s="2">
        <f t="shared" si="10"/>
        <v>21109.72</v>
      </c>
    </row>
    <row r="58" spans="1:17" x14ac:dyDescent="0.2">
      <c r="A58" s="61" t="s">
        <v>150</v>
      </c>
      <c r="B58" s="63" t="s">
        <v>81</v>
      </c>
      <c r="C58" s="62">
        <v>36381.47</v>
      </c>
      <c r="D58" s="62" t="s">
        <v>114</v>
      </c>
      <c r="E58">
        <f t="shared" si="7"/>
        <v>2261.9867579355241</v>
      </c>
      <c r="F58">
        <f t="shared" si="8"/>
        <v>2262</v>
      </c>
      <c r="G58">
        <f t="shared" si="9"/>
        <v>-1.0256559995468706E-2</v>
      </c>
      <c r="H58">
        <f t="shared" si="11"/>
        <v>-1.0256559995468706E-2</v>
      </c>
      <c r="O58">
        <f t="shared" ca="1" si="6"/>
        <v>3.8519339413565695E-2</v>
      </c>
      <c r="Q58" s="2">
        <f t="shared" si="10"/>
        <v>21362.97</v>
      </c>
    </row>
    <row r="59" spans="1:17" x14ac:dyDescent="0.2">
      <c r="A59" s="61" t="s">
        <v>150</v>
      </c>
      <c r="B59" s="63" t="s">
        <v>81</v>
      </c>
      <c r="C59" s="62">
        <v>36405.440000000002</v>
      </c>
      <c r="D59" s="62" t="s">
        <v>114</v>
      </c>
      <c r="E59">
        <f t="shared" si="7"/>
        <v>2292.9340039456551</v>
      </c>
      <c r="F59">
        <f t="shared" si="8"/>
        <v>2293</v>
      </c>
      <c r="G59">
        <f t="shared" si="9"/>
        <v>-5.1116839997121133E-2</v>
      </c>
      <c r="H59">
        <f t="shared" si="11"/>
        <v>-5.1116839997121133E-2</v>
      </c>
      <c r="O59">
        <f t="shared" ca="1" si="6"/>
        <v>3.843800256413743E-2</v>
      </c>
      <c r="Q59" s="2">
        <f t="shared" si="10"/>
        <v>21386.940000000002</v>
      </c>
    </row>
    <row r="60" spans="1:17" x14ac:dyDescent="0.2">
      <c r="A60" s="61" t="s">
        <v>150</v>
      </c>
      <c r="B60" s="63" t="s">
        <v>81</v>
      </c>
      <c r="C60" s="62">
        <v>36426.410000000003</v>
      </c>
      <c r="D60" s="62" t="s">
        <v>114</v>
      </c>
      <c r="E60">
        <f t="shared" si="7"/>
        <v>2320.0080026453816</v>
      </c>
      <c r="F60">
        <f t="shared" si="8"/>
        <v>2320</v>
      </c>
      <c r="G60">
        <f t="shared" si="9"/>
        <v>6.1984000058146194E-3</v>
      </c>
      <c r="H60">
        <f t="shared" si="11"/>
        <v>6.1984000058146194E-3</v>
      </c>
      <c r="O60">
        <f t="shared" ca="1" si="6"/>
        <v>3.8367160792054752E-2</v>
      </c>
      <c r="Q60" s="2">
        <f t="shared" si="10"/>
        <v>21407.910000000003</v>
      </c>
    </row>
    <row r="61" spans="1:17" x14ac:dyDescent="0.2">
      <c r="A61" s="61" t="s">
        <v>150</v>
      </c>
      <c r="B61" s="63" t="s">
        <v>81</v>
      </c>
      <c r="C61" s="62">
        <v>36485.26</v>
      </c>
      <c r="D61" s="62" t="s">
        <v>114</v>
      </c>
      <c r="E61">
        <f t="shared" si="7"/>
        <v>2395.9882040511411</v>
      </c>
      <c r="F61">
        <f t="shared" si="8"/>
        <v>2396</v>
      </c>
      <c r="G61">
        <f t="shared" si="9"/>
        <v>-9.1364799955044873E-3</v>
      </c>
      <c r="H61">
        <f t="shared" si="11"/>
        <v>-9.1364799955044873E-3</v>
      </c>
      <c r="O61">
        <f t="shared" ca="1" si="6"/>
        <v>3.816775432248868E-2</v>
      </c>
      <c r="Q61" s="2">
        <f t="shared" si="10"/>
        <v>21466.760000000002</v>
      </c>
    </row>
    <row r="62" spans="1:17" x14ac:dyDescent="0.2">
      <c r="A62" s="61" t="s">
        <v>157</v>
      </c>
      <c r="B62" s="63" t="s">
        <v>81</v>
      </c>
      <c r="C62" s="62">
        <v>36810.567999999999</v>
      </c>
      <c r="D62" s="62" t="s">
        <v>114</v>
      </c>
      <c r="E62">
        <f t="shared" si="7"/>
        <v>2815.9876494021228</v>
      </c>
      <c r="F62">
        <f t="shared" si="8"/>
        <v>2816</v>
      </c>
      <c r="G62">
        <f t="shared" si="9"/>
        <v>-9.5660799997858703E-3</v>
      </c>
      <c r="I62">
        <f>+G62</f>
        <v>-9.5660799997858703E-3</v>
      </c>
      <c r="O62">
        <f t="shared" ca="1" si="6"/>
        <v>3.7065771201202517E-2</v>
      </c>
      <c r="Q62" s="2">
        <f t="shared" si="10"/>
        <v>21792.067999999999</v>
      </c>
    </row>
    <row r="63" spans="1:17" x14ac:dyDescent="0.2">
      <c r="A63" s="61" t="s">
        <v>157</v>
      </c>
      <c r="B63" s="63" t="s">
        <v>81</v>
      </c>
      <c r="C63" s="62">
        <v>36814.455000000002</v>
      </c>
      <c r="D63" s="62" t="s">
        <v>114</v>
      </c>
      <c r="E63">
        <f t="shared" si="7"/>
        <v>2821.0060868339729</v>
      </c>
      <c r="F63">
        <f t="shared" si="8"/>
        <v>2821</v>
      </c>
      <c r="G63">
        <f t="shared" si="9"/>
        <v>4.7145200005616061E-3</v>
      </c>
      <c r="I63">
        <f>+G63</f>
        <v>4.7145200005616061E-3</v>
      </c>
      <c r="O63">
        <f t="shared" ca="1" si="6"/>
        <v>3.7052652354520536E-2</v>
      </c>
      <c r="Q63" s="2">
        <f t="shared" si="10"/>
        <v>21795.955000000002</v>
      </c>
    </row>
    <row r="64" spans="1:17" x14ac:dyDescent="0.2">
      <c r="A64" s="61" t="s">
        <v>157</v>
      </c>
      <c r="B64" s="63" t="s">
        <v>81</v>
      </c>
      <c r="C64" s="62">
        <v>36818.317999999999</v>
      </c>
      <c r="D64" s="62" t="s">
        <v>114</v>
      </c>
      <c r="E64">
        <f t="shared" si="7"/>
        <v>2825.9935382873336</v>
      </c>
      <c r="F64">
        <f t="shared" si="8"/>
        <v>2826</v>
      </c>
      <c r="G64">
        <f t="shared" si="9"/>
        <v>-5.0048800039803609E-3</v>
      </c>
      <c r="I64">
        <f>+G64</f>
        <v>-5.0048800039803609E-3</v>
      </c>
      <c r="O64">
        <f t="shared" ca="1" si="6"/>
        <v>3.7039533507838562E-2</v>
      </c>
      <c r="Q64" s="2">
        <f t="shared" si="10"/>
        <v>21799.817999999999</v>
      </c>
    </row>
    <row r="65" spans="1:31" x14ac:dyDescent="0.2">
      <c r="A65" s="61" t="s">
        <v>157</v>
      </c>
      <c r="B65" s="63" t="s">
        <v>81</v>
      </c>
      <c r="C65" s="62">
        <v>36849.305</v>
      </c>
      <c r="D65" s="62" t="s">
        <v>114</v>
      </c>
      <c r="E65">
        <f t="shared" si="7"/>
        <v>2866.0003097564995</v>
      </c>
      <c r="F65">
        <f t="shared" si="8"/>
        <v>2866</v>
      </c>
      <c r="G65">
        <f t="shared" si="9"/>
        <v>2.3992000205907971E-4</v>
      </c>
      <c r="I65">
        <f>+G65</f>
        <v>2.3992000205907971E-4</v>
      </c>
      <c r="O65">
        <f t="shared" ca="1" si="6"/>
        <v>3.6934582734382736E-2</v>
      </c>
      <c r="Q65" s="2">
        <f t="shared" si="10"/>
        <v>21830.805</v>
      </c>
    </row>
    <row r="66" spans="1:31" x14ac:dyDescent="0.2">
      <c r="A66" s="61" t="s">
        <v>150</v>
      </c>
      <c r="B66" s="63" t="s">
        <v>81</v>
      </c>
      <c r="C66" s="62">
        <v>36863.24</v>
      </c>
      <c r="D66" s="62" t="s">
        <v>114</v>
      </c>
      <c r="E66">
        <f t="shared" si="7"/>
        <v>2883.9915435133234</v>
      </c>
      <c r="F66">
        <f t="shared" si="8"/>
        <v>2884</v>
      </c>
      <c r="G66">
        <f t="shared" si="9"/>
        <v>-6.5499199990881607E-3</v>
      </c>
      <c r="H66">
        <f>+G66</f>
        <v>-6.5499199990881607E-3</v>
      </c>
      <c r="O66">
        <f t="shared" ca="1" si="6"/>
        <v>3.6887354886327613E-2</v>
      </c>
      <c r="Q66" s="2">
        <f t="shared" si="10"/>
        <v>21844.739999999998</v>
      </c>
    </row>
    <row r="67" spans="1:31" x14ac:dyDescent="0.2">
      <c r="A67" s="61" t="s">
        <v>150</v>
      </c>
      <c r="B67" s="63" t="s">
        <v>81</v>
      </c>
      <c r="C67" s="62">
        <v>37158.33</v>
      </c>
      <c r="D67" s="62" t="s">
        <v>114</v>
      </c>
      <c r="E67">
        <f t="shared" si="7"/>
        <v>3264.9770597890492</v>
      </c>
      <c r="F67">
        <f t="shared" si="8"/>
        <v>3265</v>
      </c>
      <c r="G67">
        <f t="shared" si="9"/>
        <v>-1.7768199999409262E-2</v>
      </c>
      <c r="H67">
        <f>+G67</f>
        <v>-1.7768199999409262E-2</v>
      </c>
      <c r="O67">
        <f t="shared" ca="1" si="6"/>
        <v>3.5887698769160876E-2</v>
      </c>
      <c r="Q67" s="2">
        <f t="shared" si="10"/>
        <v>22139.83</v>
      </c>
    </row>
    <row r="68" spans="1:31" x14ac:dyDescent="0.2">
      <c r="A68" s="61" t="s">
        <v>150</v>
      </c>
      <c r="B68" s="63" t="s">
        <v>81</v>
      </c>
      <c r="C68" s="62">
        <v>37165.32</v>
      </c>
      <c r="D68" s="62" t="s">
        <v>114</v>
      </c>
      <c r="E68">
        <f t="shared" si="7"/>
        <v>3274.0017260222885</v>
      </c>
      <c r="F68">
        <f t="shared" si="8"/>
        <v>3274</v>
      </c>
      <c r="G68">
        <f t="shared" si="9"/>
        <v>1.3368799991440028E-3</v>
      </c>
      <c r="H68">
        <f>+G68</f>
        <v>1.3368799991440028E-3</v>
      </c>
      <c r="O68">
        <f t="shared" ca="1" si="6"/>
        <v>3.5864084845133315E-2</v>
      </c>
      <c r="Q68" s="2">
        <f t="shared" si="10"/>
        <v>22146.82</v>
      </c>
    </row>
    <row r="69" spans="1:31" x14ac:dyDescent="0.2">
      <c r="A69" s="61" t="s">
        <v>150</v>
      </c>
      <c r="B69" s="63" t="s">
        <v>81</v>
      </c>
      <c r="C69" s="62">
        <v>37172.28</v>
      </c>
      <c r="D69" s="62" t="s">
        <v>114</v>
      </c>
      <c r="E69">
        <f t="shared" si="7"/>
        <v>3282.987659782425</v>
      </c>
      <c r="F69">
        <f t="shared" si="8"/>
        <v>3283</v>
      </c>
      <c r="G69">
        <f t="shared" si="9"/>
        <v>-9.5580400011385791E-3</v>
      </c>
      <c r="H69">
        <f>+G69</f>
        <v>-9.5580400011385791E-3</v>
      </c>
      <c r="O69">
        <f t="shared" ca="1" si="6"/>
        <v>3.5840470921105753E-2</v>
      </c>
      <c r="Q69" s="2">
        <f t="shared" si="10"/>
        <v>22153.78</v>
      </c>
    </row>
    <row r="70" spans="1:31" x14ac:dyDescent="0.2">
      <c r="A70" t="s">
        <v>29</v>
      </c>
      <c r="C70" s="13">
        <v>42620.423999999999</v>
      </c>
      <c r="D70" s="13"/>
      <c r="E70">
        <f t="shared" si="7"/>
        <v>10316.990691347273</v>
      </c>
      <c r="F70">
        <f t="shared" si="8"/>
        <v>10317</v>
      </c>
      <c r="G70">
        <f t="shared" si="9"/>
        <v>-7.2099600001820363E-3</v>
      </c>
      <c r="I70">
        <f t="shared" ref="I70:I101" si="12">+G70</f>
        <v>-7.2099600001820363E-3</v>
      </c>
      <c r="O70">
        <f t="shared" ca="1" si="6"/>
        <v>1.738487740889888E-2</v>
      </c>
      <c r="Q70" s="2">
        <f t="shared" si="10"/>
        <v>27601.923999999999</v>
      </c>
      <c r="AA70">
        <v>12</v>
      </c>
      <c r="AC70" t="s">
        <v>28</v>
      </c>
      <c r="AE70" t="s">
        <v>30</v>
      </c>
    </row>
    <row r="71" spans="1:31" x14ac:dyDescent="0.2">
      <c r="A71" t="s">
        <v>31</v>
      </c>
      <c r="C71" s="13">
        <v>43348.491999999998</v>
      </c>
      <c r="D71" s="13"/>
      <c r="E71">
        <f t="shared" si="7"/>
        <v>11256.986498944385</v>
      </c>
      <c r="F71">
        <f t="shared" si="8"/>
        <v>11257</v>
      </c>
      <c r="G71">
        <f t="shared" si="9"/>
        <v>-1.0457160002260935E-2</v>
      </c>
      <c r="I71">
        <f t="shared" si="12"/>
        <v>-1.0457160002260935E-2</v>
      </c>
      <c r="O71">
        <f t="shared" ca="1" si="6"/>
        <v>1.4918534232686985E-2</v>
      </c>
      <c r="Q71" s="2">
        <f t="shared" si="10"/>
        <v>28329.991999999998</v>
      </c>
      <c r="AA71">
        <v>10</v>
      </c>
      <c r="AC71" t="s">
        <v>28</v>
      </c>
      <c r="AE71" t="s">
        <v>30</v>
      </c>
    </row>
    <row r="72" spans="1:31" x14ac:dyDescent="0.2">
      <c r="A72" t="s">
        <v>32</v>
      </c>
      <c r="C72" s="13">
        <v>44489.394999999997</v>
      </c>
      <c r="D72" s="13"/>
      <c r="E72">
        <f t="shared" si="7"/>
        <v>12729.986324338393</v>
      </c>
      <c r="F72">
        <f t="shared" si="8"/>
        <v>12730</v>
      </c>
      <c r="G72">
        <f t="shared" si="9"/>
        <v>-1.059240000176942E-2</v>
      </c>
      <c r="I72">
        <f t="shared" si="12"/>
        <v>-1.059240000176942E-2</v>
      </c>
      <c r="O72">
        <f t="shared" ca="1" si="6"/>
        <v>1.1053722000176222E-2</v>
      </c>
      <c r="Q72" s="2">
        <f t="shared" si="10"/>
        <v>29470.894999999997</v>
      </c>
      <c r="AA72">
        <v>9</v>
      </c>
      <c r="AC72" t="s">
        <v>28</v>
      </c>
      <c r="AE72" t="s">
        <v>30</v>
      </c>
    </row>
    <row r="73" spans="1:31" x14ac:dyDescent="0.2">
      <c r="A73" t="s">
        <v>33</v>
      </c>
      <c r="C73" s="13">
        <v>44541.292000000001</v>
      </c>
      <c r="D73" s="13"/>
      <c r="E73">
        <f t="shared" si="7"/>
        <v>12796.989629561082</v>
      </c>
      <c r="F73">
        <f t="shared" si="8"/>
        <v>12797</v>
      </c>
      <c r="G73">
        <f t="shared" si="9"/>
        <v>-8.032359997741878E-3</v>
      </c>
      <c r="I73">
        <f t="shared" si="12"/>
        <v>-8.032359997741878E-3</v>
      </c>
      <c r="O73">
        <f t="shared" ca="1" si="6"/>
        <v>1.0877929454637711E-2</v>
      </c>
      <c r="Q73" s="2">
        <f t="shared" si="10"/>
        <v>29522.792000000001</v>
      </c>
      <c r="AA73">
        <v>10</v>
      </c>
      <c r="AC73" t="s">
        <v>28</v>
      </c>
      <c r="AE73" t="s">
        <v>30</v>
      </c>
    </row>
    <row r="74" spans="1:31" x14ac:dyDescent="0.2">
      <c r="A74" s="61" t="s">
        <v>271</v>
      </c>
      <c r="B74" s="63" t="s">
        <v>81</v>
      </c>
      <c r="C74" s="62">
        <v>44926.243000000002</v>
      </c>
      <c r="D74" s="62" t="s">
        <v>114</v>
      </c>
      <c r="E74">
        <f t="shared" si="7"/>
        <v>13293.993104690213</v>
      </c>
      <c r="F74">
        <f t="shared" si="8"/>
        <v>13294</v>
      </c>
      <c r="G74">
        <f t="shared" si="9"/>
        <v>-5.3407199957291596E-3</v>
      </c>
      <c r="I74">
        <f t="shared" si="12"/>
        <v>-5.3407199957291596E-3</v>
      </c>
      <c r="O74">
        <f t="shared" ca="1" si="6"/>
        <v>9.5739160944490823E-3</v>
      </c>
      <c r="Q74" s="2">
        <f t="shared" si="10"/>
        <v>29907.743000000002</v>
      </c>
    </row>
    <row r="75" spans="1:31" x14ac:dyDescent="0.2">
      <c r="A75" t="s">
        <v>35</v>
      </c>
      <c r="C75" s="13">
        <v>45131.502</v>
      </c>
      <c r="D75" s="13"/>
      <c r="E75">
        <f t="shared" si="7"/>
        <v>13558.999394585626</v>
      </c>
      <c r="F75">
        <f t="shared" si="8"/>
        <v>13559</v>
      </c>
      <c r="G75">
        <f t="shared" si="9"/>
        <v>-4.6891999954823405E-4</v>
      </c>
      <c r="I75">
        <f t="shared" si="12"/>
        <v>-4.6891999954823405E-4</v>
      </c>
      <c r="O75">
        <f t="shared" ca="1" si="6"/>
        <v>8.8786172203042385E-3</v>
      </c>
      <c r="Q75" s="2">
        <f t="shared" si="10"/>
        <v>30113.002</v>
      </c>
      <c r="AA75">
        <v>6</v>
      </c>
      <c r="AC75" t="s">
        <v>34</v>
      </c>
      <c r="AE75" t="s">
        <v>30</v>
      </c>
    </row>
    <row r="76" spans="1:31" x14ac:dyDescent="0.2">
      <c r="A76" t="s">
        <v>35</v>
      </c>
      <c r="C76" s="13">
        <v>45138.472000000002</v>
      </c>
      <c r="D76" s="13"/>
      <c r="E76">
        <f t="shared" si="7"/>
        <v>13567.998239170132</v>
      </c>
      <c r="F76">
        <f t="shared" si="8"/>
        <v>13568</v>
      </c>
      <c r="G76">
        <f t="shared" si="9"/>
        <v>-1.3638399977935478E-3</v>
      </c>
      <c r="I76">
        <f t="shared" si="12"/>
        <v>-1.3638399977935478E-3</v>
      </c>
      <c r="O76">
        <f t="shared" ca="1" si="6"/>
        <v>8.855003296276677E-3</v>
      </c>
      <c r="Q76" s="2">
        <f t="shared" si="10"/>
        <v>30119.972000000002</v>
      </c>
      <c r="AA76">
        <v>6</v>
      </c>
      <c r="AC76" t="s">
        <v>34</v>
      </c>
      <c r="AE76" t="s">
        <v>30</v>
      </c>
    </row>
    <row r="77" spans="1:31" x14ac:dyDescent="0.2">
      <c r="A77" t="s">
        <v>36</v>
      </c>
      <c r="C77" s="13">
        <v>45228.324000000001</v>
      </c>
      <c r="D77" s="13"/>
      <c r="E77">
        <f t="shared" si="7"/>
        <v>13684.004578281609</v>
      </c>
      <c r="F77">
        <f t="shared" si="8"/>
        <v>13684</v>
      </c>
      <c r="G77">
        <f t="shared" si="9"/>
        <v>3.5460799990687519E-3</v>
      </c>
      <c r="I77">
        <f t="shared" si="12"/>
        <v>3.5460799990687519E-3</v>
      </c>
      <c r="O77">
        <f t="shared" ca="1" si="6"/>
        <v>8.5506460532547846E-3</v>
      </c>
      <c r="Q77" s="2">
        <f t="shared" si="10"/>
        <v>30209.824000000001</v>
      </c>
      <c r="AA77">
        <v>6</v>
      </c>
      <c r="AC77" t="s">
        <v>34</v>
      </c>
      <c r="AE77" t="s">
        <v>30</v>
      </c>
    </row>
    <row r="78" spans="1:31" x14ac:dyDescent="0.2">
      <c r="A78" t="s">
        <v>36</v>
      </c>
      <c r="C78" s="13">
        <v>45231.415000000001</v>
      </c>
      <c r="D78" s="13"/>
      <c r="E78">
        <f t="shared" si="7"/>
        <v>13687.995314093763</v>
      </c>
      <c r="F78">
        <f t="shared" si="8"/>
        <v>13688</v>
      </c>
      <c r="G78">
        <f t="shared" si="9"/>
        <v>-3.6294399978942238E-3</v>
      </c>
      <c r="I78">
        <f t="shared" si="12"/>
        <v>-3.6294399978942238E-3</v>
      </c>
      <c r="O78">
        <f t="shared" ca="1" si="6"/>
        <v>8.540150975909204E-3</v>
      </c>
      <c r="Q78" s="2">
        <f t="shared" si="10"/>
        <v>30212.915000000001</v>
      </c>
      <c r="AA78">
        <v>6</v>
      </c>
      <c r="AC78" t="s">
        <v>34</v>
      </c>
      <c r="AE78" t="s">
        <v>30</v>
      </c>
    </row>
    <row r="79" spans="1:31" x14ac:dyDescent="0.2">
      <c r="A79" t="s">
        <v>37</v>
      </c>
      <c r="C79" s="13">
        <v>45471.53</v>
      </c>
      <c r="D79" s="13"/>
      <c r="E79">
        <f t="shared" si="7"/>
        <v>13998.003573406326</v>
      </c>
      <c r="F79">
        <f t="shared" si="8"/>
        <v>13998</v>
      </c>
      <c r="G79">
        <f t="shared" si="9"/>
        <v>2.7677600010065362E-3</v>
      </c>
      <c r="I79">
        <f t="shared" si="12"/>
        <v>2.7677600010065362E-3</v>
      </c>
      <c r="O79">
        <f t="shared" ref="O79:O110" ca="1" si="13">+C$11+C$12*F79</f>
        <v>7.7267824816265596E-3</v>
      </c>
      <c r="Q79" s="2">
        <f t="shared" si="10"/>
        <v>30453.03</v>
      </c>
      <c r="AA79">
        <v>6</v>
      </c>
      <c r="AC79" t="s">
        <v>34</v>
      </c>
      <c r="AE79" t="s">
        <v>30</v>
      </c>
    </row>
    <row r="80" spans="1:31" x14ac:dyDescent="0.2">
      <c r="A80" t="s">
        <v>38</v>
      </c>
      <c r="C80" s="13">
        <v>45526.516000000003</v>
      </c>
      <c r="D80" s="13"/>
      <c r="E80">
        <f t="shared" si="7"/>
        <v>14068.995032276292</v>
      </c>
      <c r="F80">
        <f t="shared" si="8"/>
        <v>14069</v>
      </c>
      <c r="G80">
        <f t="shared" si="9"/>
        <v>-3.847719999612309E-3</v>
      </c>
      <c r="I80">
        <f t="shared" si="12"/>
        <v>-3.847719999612309E-3</v>
      </c>
      <c r="O80">
        <f t="shared" ca="1" si="13"/>
        <v>7.5404948587424678E-3</v>
      </c>
      <c r="Q80" s="2">
        <f t="shared" si="10"/>
        <v>30508.016000000003</v>
      </c>
      <c r="AA80">
        <v>6</v>
      </c>
      <c r="AC80" t="s">
        <v>34</v>
      </c>
      <c r="AE80" t="s">
        <v>30</v>
      </c>
    </row>
    <row r="81" spans="1:31" x14ac:dyDescent="0.2">
      <c r="A81" t="s">
        <v>39</v>
      </c>
      <c r="C81" s="13">
        <v>45574.533000000003</v>
      </c>
      <c r="D81" s="13"/>
      <c r="E81">
        <f t="shared" si="7"/>
        <v>14130.988937644184</v>
      </c>
      <c r="F81">
        <f t="shared" si="8"/>
        <v>14131</v>
      </c>
      <c r="G81">
        <f t="shared" si="9"/>
        <v>-8.5682799981441349E-3</v>
      </c>
      <c r="I81">
        <f t="shared" si="12"/>
        <v>-8.5682799981441349E-3</v>
      </c>
      <c r="O81">
        <f t="shared" ca="1" si="13"/>
        <v>7.3778211598859375E-3</v>
      </c>
      <c r="Q81" s="2">
        <f t="shared" si="10"/>
        <v>30556.033000000003</v>
      </c>
      <c r="AA81">
        <v>7</v>
      </c>
      <c r="AC81" t="s">
        <v>34</v>
      </c>
      <c r="AE81" t="s">
        <v>30</v>
      </c>
    </row>
    <row r="82" spans="1:31" x14ac:dyDescent="0.2">
      <c r="A82" t="s">
        <v>39</v>
      </c>
      <c r="C82" s="13">
        <v>45592.351999999999</v>
      </c>
      <c r="D82" s="13"/>
      <c r="E82">
        <f t="shared" si="7"/>
        <v>14153.994735585542</v>
      </c>
      <c r="F82">
        <f t="shared" si="8"/>
        <v>14154</v>
      </c>
      <c r="G82">
        <f t="shared" si="9"/>
        <v>-4.0775200031930581E-3</v>
      </c>
      <c r="I82">
        <f t="shared" si="12"/>
        <v>-4.0775200031930581E-3</v>
      </c>
      <c r="O82">
        <f t="shared" ca="1" si="13"/>
        <v>7.3174744651488405E-3</v>
      </c>
      <c r="Q82" s="2">
        <f t="shared" si="10"/>
        <v>30573.851999999999</v>
      </c>
      <c r="AA82">
        <v>5</v>
      </c>
      <c r="AC82" t="s">
        <v>34</v>
      </c>
      <c r="AE82" t="s">
        <v>30</v>
      </c>
    </row>
    <row r="83" spans="1:31" x14ac:dyDescent="0.2">
      <c r="A83" t="s">
        <v>40</v>
      </c>
      <c r="C83" s="13">
        <v>45783.665000000001</v>
      </c>
      <c r="D83" s="13"/>
      <c r="E83">
        <f t="shared" si="7"/>
        <v>14400.995589817328</v>
      </c>
      <c r="F83">
        <f t="shared" si="8"/>
        <v>14401</v>
      </c>
      <c r="G83">
        <f t="shared" si="9"/>
        <v>-3.4158799971919507E-3</v>
      </c>
      <c r="I83">
        <f t="shared" si="12"/>
        <v>-3.4158799971919507E-3</v>
      </c>
      <c r="O83">
        <f t="shared" ca="1" si="13"/>
        <v>6.6694034390591198E-3</v>
      </c>
      <c r="Q83" s="2">
        <f t="shared" si="10"/>
        <v>30765.165000000001</v>
      </c>
      <c r="AA83">
        <v>5</v>
      </c>
      <c r="AC83" t="s">
        <v>34</v>
      </c>
      <c r="AE83" t="s">
        <v>30</v>
      </c>
    </row>
    <row r="84" spans="1:31" x14ac:dyDescent="0.2">
      <c r="A84" t="s">
        <v>41</v>
      </c>
      <c r="C84" s="13">
        <v>45890.55</v>
      </c>
      <c r="D84" s="13"/>
      <c r="E84">
        <f t="shared" si="7"/>
        <v>14538.992936074847</v>
      </c>
      <c r="F84">
        <f t="shared" si="8"/>
        <v>14539</v>
      </c>
      <c r="G84">
        <f t="shared" si="9"/>
        <v>-5.4713199933758005E-3</v>
      </c>
      <c r="I84">
        <f t="shared" si="12"/>
        <v>-5.4713199933758005E-3</v>
      </c>
      <c r="O84">
        <f t="shared" ca="1" si="13"/>
        <v>6.3073232706365237E-3</v>
      </c>
      <c r="Q84" s="2">
        <f t="shared" si="10"/>
        <v>30872.050000000003</v>
      </c>
      <c r="AA84">
        <v>6</v>
      </c>
      <c r="AC84" t="s">
        <v>34</v>
      </c>
      <c r="AE84" t="s">
        <v>30</v>
      </c>
    </row>
    <row r="85" spans="1:31" x14ac:dyDescent="0.2">
      <c r="A85" t="s">
        <v>42</v>
      </c>
      <c r="C85" s="13">
        <v>45994.337</v>
      </c>
      <c r="D85" s="13"/>
      <c r="E85">
        <f t="shared" ref="E85:E116" si="14">+(C85-C$7)/C$8</f>
        <v>14672.990508943149</v>
      </c>
      <c r="F85">
        <f t="shared" ref="F85:F116" si="15">ROUND(2*E85,0)/2</f>
        <v>14673</v>
      </c>
      <c r="G85">
        <f t="shared" ref="G85:G116" si="16">+C85-(C$7+F85*C$8)</f>
        <v>-7.3512399976607412E-3</v>
      </c>
      <c r="I85">
        <f t="shared" si="12"/>
        <v>-7.3512399976607412E-3</v>
      </c>
      <c r="O85">
        <f t="shared" ca="1" si="13"/>
        <v>5.9557381795595082E-3</v>
      </c>
      <c r="Q85" s="2">
        <f t="shared" ref="Q85:Q116" si="17">+C85-15018.5</f>
        <v>30975.837</v>
      </c>
      <c r="AA85">
        <v>9</v>
      </c>
      <c r="AC85" t="s">
        <v>34</v>
      </c>
      <c r="AE85" t="s">
        <v>30</v>
      </c>
    </row>
    <row r="86" spans="1:31" x14ac:dyDescent="0.2">
      <c r="A86" t="s">
        <v>44</v>
      </c>
      <c r="C86" s="13">
        <v>46210.428</v>
      </c>
      <c r="D86" s="13"/>
      <c r="E86">
        <f t="shared" si="14"/>
        <v>14951.981803793997</v>
      </c>
      <c r="F86">
        <f t="shared" si="15"/>
        <v>14952</v>
      </c>
      <c r="G86">
        <f t="shared" si="16"/>
        <v>-1.4093760000832845E-2</v>
      </c>
      <c r="I86">
        <f t="shared" si="12"/>
        <v>-1.4093760000832845E-2</v>
      </c>
      <c r="O86">
        <f t="shared" ca="1" si="13"/>
        <v>5.223706534705122E-3</v>
      </c>
      <c r="Q86" s="2">
        <f t="shared" si="17"/>
        <v>31191.928</v>
      </c>
      <c r="AA86">
        <v>8</v>
      </c>
      <c r="AC86" t="s">
        <v>43</v>
      </c>
      <c r="AE86" t="s">
        <v>30</v>
      </c>
    </row>
    <row r="87" spans="1:31" x14ac:dyDescent="0.2">
      <c r="A87" t="s">
        <v>45</v>
      </c>
      <c r="C87" s="13">
        <v>46553.56</v>
      </c>
      <c r="D87" s="13"/>
      <c r="E87">
        <f t="shared" si="14"/>
        <v>15394.993502498526</v>
      </c>
      <c r="F87">
        <f t="shared" si="15"/>
        <v>15395</v>
      </c>
      <c r="G87">
        <f t="shared" si="16"/>
        <v>-5.0326000055065379E-3</v>
      </c>
      <c r="I87">
        <f t="shared" si="12"/>
        <v>-5.0326000055065379E-3</v>
      </c>
      <c r="O87">
        <f t="shared" ca="1" si="13"/>
        <v>4.0613767186818625E-3</v>
      </c>
      <c r="Q87" s="2">
        <f t="shared" si="17"/>
        <v>31535.059999999998</v>
      </c>
      <c r="AA87">
        <v>6</v>
      </c>
      <c r="AC87" t="s">
        <v>34</v>
      </c>
      <c r="AE87" t="s">
        <v>30</v>
      </c>
    </row>
    <row r="88" spans="1:31" x14ac:dyDescent="0.2">
      <c r="A88" t="s">
        <v>46</v>
      </c>
      <c r="C88" s="13">
        <v>46646.506999999998</v>
      </c>
      <c r="D88" s="13"/>
      <c r="E88">
        <f t="shared" si="14"/>
        <v>15514.995741751905</v>
      </c>
      <c r="F88">
        <f t="shared" si="15"/>
        <v>15515</v>
      </c>
      <c r="G88">
        <f t="shared" si="16"/>
        <v>-3.298199997516349E-3</v>
      </c>
      <c r="I88">
        <f t="shared" si="12"/>
        <v>-3.298199997516349E-3</v>
      </c>
      <c r="O88">
        <f t="shared" ca="1" si="13"/>
        <v>3.7465243983143826E-3</v>
      </c>
      <c r="Q88" s="2">
        <f t="shared" si="17"/>
        <v>31628.006999999998</v>
      </c>
      <c r="AA88">
        <v>6</v>
      </c>
      <c r="AC88" t="s">
        <v>34</v>
      </c>
      <c r="AE88" t="s">
        <v>30</v>
      </c>
    </row>
    <row r="89" spans="1:31" x14ac:dyDescent="0.2">
      <c r="A89" s="61" t="s">
        <v>319</v>
      </c>
      <c r="B89" s="63" t="s">
        <v>81</v>
      </c>
      <c r="C89" s="62">
        <v>46705.375</v>
      </c>
      <c r="D89" s="62" t="s">
        <v>114</v>
      </c>
      <c r="E89">
        <f t="shared" si="14"/>
        <v>15590.999182641532</v>
      </c>
      <c r="F89">
        <f t="shared" si="15"/>
        <v>15591</v>
      </c>
      <c r="G89">
        <f t="shared" si="16"/>
        <v>-6.3307999516837299E-4</v>
      </c>
      <c r="I89">
        <f t="shared" si="12"/>
        <v>-6.3307999516837299E-4</v>
      </c>
      <c r="O89">
        <f t="shared" ca="1" si="13"/>
        <v>3.5471179287483168E-3</v>
      </c>
      <c r="Q89" s="2">
        <f t="shared" si="17"/>
        <v>31686.875</v>
      </c>
    </row>
    <row r="90" spans="1:31" x14ac:dyDescent="0.2">
      <c r="A90" s="61" t="s">
        <v>319</v>
      </c>
      <c r="B90" s="63" t="s">
        <v>81</v>
      </c>
      <c r="C90" s="62">
        <v>46705.377</v>
      </c>
      <c r="D90" s="62" t="s">
        <v>114</v>
      </c>
      <c r="E90">
        <f t="shared" si="14"/>
        <v>15591.001764806406</v>
      </c>
      <c r="F90">
        <f t="shared" si="15"/>
        <v>15591</v>
      </c>
      <c r="G90">
        <f t="shared" si="16"/>
        <v>1.3669200052390806E-3</v>
      </c>
      <c r="I90">
        <f t="shared" si="12"/>
        <v>1.3669200052390806E-3</v>
      </c>
      <c r="O90">
        <f t="shared" ca="1" si="13"/>
        <v>3.5471179287483168E-3</v>
      </c>
      <c r="Q90" s="2">
        <f t="shared" si="17"/>
        <v>31686.877</v>
      </c>
    </row>
    <row r="91" spans="1:31" x14ac:dyDescent="0.2">
      <c r="A91" s="61" t="s">
        <v>319</v>
      </c>
      <c r="B91" s="63" t="s">
        <v>81</v>
      </c>
      <c r="C91" s="62">
        <v>46705.381999999998</v>
      </c>
      <c r="D91" s="62" t="s">
        <v>114</v>
      </c>
      <c r="E91">
        <f t="shared" si="14"/>
        <v>15591.008220218588</v>
      </c>
      <c r="F91">
        <f t="shared" si="15"/>
        <v>15591</v>
      </c>
      <c r="G91">
        <f t="shared" si="16"/>
        <v>6.3669200026197359E-3</v>
      </c>
      <c r="I91">
        <f t="shared" si="12"/>
        <v>6.3669200026197359E-3</v>
      </c>
      <c r="O91">
        <f t="shared" ca="1" si="13"/>
        <v>3.5471179287483168E-3</v>
      </c>
      <c r="Q91" s="2">
        <f t="shared" si="17"/>
        <v>31686.881999999998</v>
      </c>
    </row>
    <row r="92" spans="1:31" x14ac:dyDescent="0.2">
      <c r="A92" t="s">
        <v>47</v>
      </c>
      <c r="C92" s="13">
        <v>46907.519999999997</v>
      </c>
      <c r="D92" s="13"/>
      <c r="E92">
        <f t="shared" si="14"/>
        <v>15851.985041828744</v>
      </c>
      <c r="F92">
        <f t="shared" si="15"/>
        <v>15852</v>
      </c>
      <c r="G92">
        <f t="shared" si="16"/>
        <v>-1.158576000307221E-2</v>
      </c>
      <c r="I92">
        <f t="shared" si="12"/>
        <v>-1.158576000307221E-2</v>
      </c>
      <c r="O92">
        <f t="shared" ca="1" si="13"/>
        <v>2.8623141319490536E-3</v>
      </c>
      <c r="Q92" s="2">
        <f t="shared" si="17"/>
        <v>31889.019999999997</v>
      </c>
      <c r="AA92">
        <v>5</v>
      </c>
      <c r="AC92" t="s">
        <v>34</v>
      </c>
      <c r="AE92" t="s">
        <v>30</v>
      </c>
    </row>
    <row r="93" spans="1:31" x14ac:dyDescent="0.2">
      <c r="A93" t="s">
        <v>48</v>
      </c>
      <c r="C93" s="13">
        <v>46952.455999999998</v>
      </c>
      <c r="D93" s="13"/>
      <c r="E93">
        <f t="shared" si="14"/>
        <v>15910.001122208852</v>
      </c>
      <c r="F93">
        <f t="shared" si="15"/>
        <v>15910</v>
      </c>
      <c r="G93">
        <f t="shared" si="16"/>
        <v>8.6919999739620835E-4</v>
      </c>
      <c r="I93">
        <f t="shared" si="12"/>
        <v>8.6919999739620835E-4</v>
      </c>
      <c r="O93">
        <f t="shared" ca="1" si="13"/>
        <v>2.7101355104381109E-3</v>
      </c>
      <c r="Q93" s="2">
        <f t="shared" si="17"/>
        <v>31933.955999999998</v>
      </c>
      <c r="AA93">
        <v>6</v>
      </c>
      <c r="AC93" t="s">
        <v>34</v>
      </c>
      <c r="AE93" t="s">
        <v>30</v>
      </c>
    </row>
    <row r="94" spans="1:31" x14ac:dyDescent="0.2">
      <c r="A94" t="s">
        <v>49</v>
      </c>
      <c r="C94" s="13">
        <v>47021.387000000002</v>
      </c>
      <c r="D94" s="13"/>
      <c r="E94">
        <f t="shared" si="14"/>
        <v>15998.996725660016</v>
      </c>
      <c r="F94">
        <f t="shared" si="15"/>
        <v>15999</v>
      </c>
      <c r="G94">
        <f t="shared" si="16"/>
        <v>-2.5361199950566515E-3</v>
      </c>
      <c r="I94">
        <f t="shared" si="12"/>
        <v>-2.5361199950566515E-3</v>
      </c>
      <c r="O94">
        <f t="shared" ca="1" si="13"/>
        <v>2.476620039498896E-3</v>
      </c>
      <c r="Q94" s="2">
        <f t="shared" si="17"/>
        <v>32002.887000000002</v>
      </c>
      <c r="AA94">
        <v>7</v>
      </c>
      <c r="AC94" t="s">
        <v>34</v>
      </c>
      <c r="AE94" t="s">
        <v>30</v>
      </c>
    </row>
    <row r="95" spans="1:31" x14ac:dyDescent="0.2">
      <c r="A95" t="s">
        <v>50</v>
      </c>
      <c r="C95" s="13">
        <v>47107.355000000003</v>
      </c>
      <c r="D95" s="13"/>
      <c r="E95">
        <f t="shared" si="14"/>
        <v>16109.988500586958</v>
      </c>
      <c r="F95">
        <f t="shared" si="15"/>
        <v>16110</v>
      </c>
      <c r="G95">
        <f t="shared" si="16"/>
        <v>-8.906799994292669E-3</v>
      </c>
      <c r="I95">
        <f t="shared" si="12"/>
        <v>-8.906799994292669E-3</v>
      </c>
      <c r="O95">
        <f t="shared" ca="1" si="13"/>
        <v>2.1853816431589845E-3</v>
      </c>
      <c r="Q95" s="2">
        <f t="shared" si="17"/>
        <v>32088.855000000003</v>
      </c>
      <c r="AA95">
        <v>6</v>
      </c>
      <c r="AC95" t="s">
        <v>34</v>
      </c>
      <c r="AE95" t="s">
        <v>30</v>
      </c>
    </row>
    <row r="96" spans="1:31" x14ac:dyDescent="0.2">
      <c r="A96" t="s">
        <v>51</v>
      </c>
      <c r="C96" s="13">
        <v>47337.398000000001</v>
      </c>
      <c r="D96" s="13"/>
      <c r="E96">
        <f t="shared" si="14"/>
        <v>16406.992977596055</v>
      </c>
      <c r="F96">
        <f t="shared" si="15"/>
        <v>16407</v>
      </c>
      <c r="G96">
        <f t="shared" si="16"/>
        <v>-5.4391599987866357E-3</v>
      </c>
      <c r="I96">
        <f t="shared" si="12"/>
        <v>-5.4391599987866357E-3</v>
      </c>
      <c r="O96">
        <f t="shared" ca="1" si="13"/>
        <v>1.4061221502494822E-3</v>
      </c>
      <c r="Q96" s="2">
        <f t="shared" si="17"/>
        <v>32318.898000000001</v>
      </c>
      <c r="AA96">
        <v>5</v>
      </c>
      <c r="AC96" t="s">
        <v>34</v>
      </c>
      <c r="AE96" t="s">
        <v>30</v>
      </c>
    </row>
    <row r="97" spans="1:31" x14ac:dyDescent="0.2">
      <c r="A97" s="61" t="s">
        <v>345</v>
      </c>
      <c r="B97" s="63" t="s">
        <v>81</v>
      </c>
      <c r="C97" s="62">
        <v>47378.453000000001</v>
      </c>
      <c r="D97" s="62" t="s">
        <v>114</v>
      </c>
      <c r="E97">
        <f t="shared" si="14"/>
        <v>16459.998367038937</v>
      </c>
      <c r="F97">
        <f t="shared" si="15"/>
        <v>16460</v>
      </c>
      <c r="G97">
        <f t="shared" si="16"/>
        <v>-1.2647999974433333E-3</v>
      </c>
      <c r="I97">
        <f t="shared" si="12"/>
        <v>-1.2647999974433333E-3</v>
      </c>
      <c r="O97">
        <f t="shared" ca="1" si="13"/>
        <v>1.2670623754205135E-3</v>
      </c>
      <c r="Q97" s="2">
        <f t="shared" si="17"/>
        <v>32359.953000000001</v>
      </c>
    </row>
    <row r="98" spans="1:31" x14ac:dyDescent="0.2">
      <c r="A98" s="61" t="s">
        <v>345</v>
      </c>
      <c r="B98" s="63" t="s">
        <v>81</v>
      </c>
      <c r="C98" s="62">
        <v>47380.006999999998</v>
      </c>
      <c r="D98" s="62" t="s">
        <v>114</v>
      </c>
      <c r="E98">
        <f t="shared" si="14"/>
        <v>16462.004709145724</v>
      </c>
      <c r="F98">
        <f t="shared" si="15"/>
        <v>16462</v>
      </c>
      <c r="G98">
        <f t="shared" si="16"/>
        <v>3.6474399967119098E-3</v>
      </c>
      <c r="I98">
        <f t="shared" si="12"/>
        <v>3.6474399967119098E-3</v>
      </c>
      <c r="O98">
        <f t="shared" ca="1" si="13"/>
        <v>1.2618148367477197E-3</v>
      </c>
      <c r="Q98" s="2">
        <f t="shared" si="17"/>
        <v>32361.506999999998</v>
      </c>
    </row>
    <row r="99" spans="1:31" x14ac:dyDescent="0.2">
      <c r="A99" t="s">
        <v>52</v>
      </c>
      <c r="C99" s="13">
        <v>47628.614000000001</v>
      </c>
      <c r="D99" s="13"/>
      <c r="E99">
        <f t="shared" si="14"/>
        <v>16782.976840511608</v>
      </c>
      <c r="F99">
        <f t="shared" si="15"/>
        <v>16783</v>
      </c>
      <c r="G99">
        <f t="shared" si="16"/>
        <v>-1.7938039993168786E-2</v>
      </c>
      <c r="I99">
        <f t="shared" si="12"/>
        <v>-1.7938039993168786E-2</v>
      </c>
      <c r="O99">
        <f t="shared" ca="1" si="13"/>
        <v>4.1958487976472003E-4</v>
      </c>
      <c r="Q99" s="2">
        <f t="shared" si="17"/>
        <v>32610.114000000001</v>
      </c>
      <c r="AA99">
        <v>7</v>
      </c>
      <c r="AC99" t="s">
        <v>34</v>
      </c>
      <c r="AE99" t="s">
        <v>30</v>
      </c>
    </row>
    <row r="100" spans="1:31" x14ac:dyDescent="0.2">
      <c r="A100" s="61" t="s">
        <v>356</v>
      </c>
      <c r="B100" s="63" t="s">
        <v>81</v>
      </c>
      <c r="C100" s="62">
        <v>47687.491999999998</v>
      </c>
      <c r="D100" s="62" t="s">
        <v>114</v>
      </c>
      <c r="E100">
        <f t="shared" si="14"/>
        <v>16858.993192225596</v>
      </c>
      <c r="F100">
        <f t="shared" si="15"/>
        <v>16859</v>
      </c>
      <c r="G100">
        <f t="shared" si="16"/>
        <v>-5.2729199960594997E-3</v>
      </c>
      <c r="I100">
        <f t="shared" si="12"/>
        <v>-5.2729199960594997E-3</v>
      </c>
      <c r="O100">
        <f t="shared" ca="1" si="13"/>
        <v>2.2017841019865425E-4</v>
      </c>
      <c r="Q100" s="2">
        <f t="shared" si="17"/>
        <v>32668.991999999998</v>
      </c>
    </row>
    <row r="101" spans="1:31" x14ac:dyDescent="0.2">
      <c r="A101" s="61" t="s">
        <v>359</v>
      </c>
      <c r="B101" s="63" t="s">
        <v>81</v>
      </c>
      <c r="C101" s="62">
        <v>47763.392</v>
      </c>
      <c r="D101" s="62" t="s">
        <v>114</v>
      </c>
      <c r="E101">
        <f t="shared" si="14"/>
        <v>16956.986349178824</v>
      </c>
      <c r="F101">
        <f t="shared" si="15"/>
        <v>16957</v>
      </c>
      <c r="G101">
        <f t="shared" si="16"/>
        <v>-1.0573159997875337E-2</v>
      </c>
      <c r="I101">
        <f t="shared" si="12"/>
        <v>-1.0573159997875337E-2</v>
      </c>
      <c r="O101">
        <f t="shared" ca="1" si="13"/>
        <v>-3.6950984768115147E-5</v>
      </c>
      <c r="Q101" s="2">
        <f t="shared" si="17"/>
        <v>32744.892</v>
      </c>
    </row>
    <row r="102" spans="1:31" x14ac:dyDescent="0.2">
      <c r="A102" t="s">
        <v>53</v>
      </c>
      <c r="C102" s="13">
        <v>47770.360999999997</v>
      </c>
      <c r="D102" s="13"/>
      <c r="E102">
        <f t="shared" si="14"/>
        <v>16965.983902680888</v>
      </c>
      <c r="F102">
        <f t="shared" si="15"/>
        <v>16966</v>
      </c>
      <c r="G102">
        <f t="shared" si="16"/>
        <v>-1.2468079999962356E-2</v>
      </c>
      <c r="I102">
        <f t="shared" ref="I102:I129" si="18">+G102</f>
        <v>-1.2468079999962356E-2</v>
      </c>
      <c r="O102">
        <f t="shared" ca="1" si="13"/>
        <v>-6.0564908795676664E-5</v>
      </c>
      <c r="Q102" s="2">
        <f t="shared" si="17"/>
        <v>32751.860999999997</v>
      </c>
      <c r="AA102">
        <v>5</v>
      </c>
      <c r="AC102" t="s">
        <v>34</v>
      </c>
      <c r="AE102" t="s">
        <v>30</v>
      </c>
    </row>
    <row r="103" spans="1:31" x14ac:dyDescent="0.2">
      <c r="A103" s="61" t="s">
        <v>366</v>
      </c>
      <c r="B103" s="63" t="s">
        <v>81</v>
      </c>
      <c r="C103" s="62">
        <v>48120.455999999998</v>
      </c>
      <c r="D103" s="62" t="s">
        <v>114</v>
      </c>
      <c r="E103">
        <f t="shared" si="14"/>
        <v>17417.985408392873</v>
      </c>
      <c r="F103">
        <f t="shared" si="15"/>
        <v>17418</v>
      </c>
      <c r="G103">
        <f t="shared" si="16"/>
        <v>-1.1301840000669472E-2</v>
      </c>
      <c r="I103">
        <f t="shared" si="18"/>
        <v>-1.1301840000669472E-2</v>
      </c>
      <c r="O103">
        <f t="shared" ca="1" si="13"/>
        <v>-1.2465086488465046E-3</v>
      </c>
      <c r="Q103" s="2">
        <f t="shared" si="17"/>
        <v>33101.955999999998</v>
      </c>
    </row>
    <row r="104" spans="1:31" x14ac:dyDescent="0.2">
      <c r="A104" s="61" t="s">
        <v>366</v>
      </c>
      <c r="B104" s="63" t="s">
        <v>81</v>
      </c>
      <c r="C104" s="62">
        <v>48120.457000000002</v>
      </c>
      <c r="D104" s="62" t="s">
        <v>114</v>
      </c>
      <c r="E104">
        <f t="shared" si="14"/>
        <v>17417.986699475314</v>
      </c>
      <c r="F104">
        <f t="shared" si="15"/>
        <v>17418</v>
      </c>
      <c r="G104">
        <f t="shared" si="16"/>
        <v>-1.0301839996827766E-2</v>
      </c>
      <c r="I104">
        <f t="shared" si="18"/>
        <v>-1.0301839996827766E-2</v>
      </c>
      <c r="O104">
        <f t="shared" ca="1" si="13"/>
        <v>-1.2465086488465046E-3</v>
      </c>
      <c r="Q104" s="2">
        <f t="shared" si="17"/>
        <v>33101.957000000002</v>
      </c>
    </row>
    <row r="105" spans="1:31" x14ac:dyDescent="0.2">
      <c r="A105" s="61" t="s">
        <v>366</v>
      </c>
      <c r="B105" s="63" t="s">
        <v>81</v>
      </c>
      <c r="C105" s="62">
        <v>48120.457999999999</v>
      </c>
      <c r="D105" s="62" t="s">
        <v>114</v>
      </c>
      <c r="E105">
        <f t="shared" si="14"/>
        <v>17417.987990557747</v>
      </c>
      <c r="F105">
        <f t="shared" si="15"/>
        <v>17418</v>
      </c>
      <c r="G105">
        <f t="shared" si="16"/>
        <v>-9.3018400002620183E-3</v>
      </c>
      <c r="I105">
        <f t="shared" si="18"/>
        <v>-9.3018400002620183E-3</v>
      </c>
      <c r="O105">
        <f t="shared" ca="1" si="13"/>
        <v>-1.2465086488465046E-3</v>
      </c>
      <c r="Q105" s="2">
        <f t="shared" si="17"/>
        <v>33101.957999999999</v>
      </c>
    </row>
    <row r="106" spans="1:31" x14ac:dyDescent="0.2">
      <c r="A106" s="61" t="s">
        <v>366</v>
      </c>
      <c r="B106" s="63" t="s">
        <v>81</v>
      </c>
      <c r="C106" s="62">
        <v>48120.457999999999</v>
      </c>
      <c r="D106" s="62" t="s">
        <v>114</v>
      </c>
      <c r="E106">
        <f t="shared" si="14"/>
        <v>17417.987990557747</v>
      </c>
      <c r="F106">
        <f t="shared" si="15"/>
        <v>17418</v>
      </c>
      <c r="G106">
        <f t="shared" si="16"/>
        <v>-9.3018400002620183E-3</v>
      </c>
      <c r="I106">
        <f t="shared" si="18"/>
        <v>-9.3018400002620183E-3</v>
      </c>
      <c r="O106">
        <f t="shared" ca="1" si="13"/>
        <v>-1.2465086488465046E-3</v>
      </c>
      <c r="Q106" s="2">
        <f t="shared" si="17"/>
        <v>33101.957999999999</v>
      </c>
    </row>
    <row r="107" spans="1:31" x14ac:dyDescent="0.2">
      <c r="A107" s="61" t="s">
        <v>366</v>
      </c>
      <c r="B107" s="63" t="s">
        <v>81</v>
      </c>
      <c r="C107" s="62">
        <v>48120.459000000003</v>
      </c>
      <c r="D107" s="62" t="s">
        <v>114</v>
      </c>
      <c r="E107">
        <f t="shared" si="14"/>
        <v>17417.989281640188</v>
      </c>
      <c r="F107">
        <f t="shared" si="15"/>
        <v>17418</v>
      </c>
      <c r="G107">
        <f t="shared" si="16"/>
        <v>-8.3018399964203127E-3</v>
      </c>
      <c r="I107">
        <f t="shared" si="18"/>
        <v>-8.3018399964203127E-3</v>
      </c>
      <c r="O107">
        <f t="shared" ca="1" si="13"/>
        <v>-1.2465086488465046E-3</v>
      </c>
      <c r="Q107" s="2">
        <f t="shared" si="17"/>
        <v>33101.959000000003</v>
      </c>
    </row>
    <row r="108" spans="1:31" x14ac:dyDescent="0.2">
      <c r="A108" s="61" t="s">
        <v>366</v>
      </c>
      <c r="B108" s="63" t="s">
        <v>81</v>
      </c>
      <c r="C108" s="62">
        <v>48120.461000000003</v>
      </c>
      <c r="D108" s="62" t="s">
        <v>114</v>
      </c>
      <c r="E108">
        <f t="shared" si="14"/>
        <v>17417.991863805062</v>
      </c>
      <c r="F108">
        <f t="shared" si="15"/>
        <v>17418</v>
      </c>
      <c r="G108">
        <f t="shared" si="16"/>
        <v>-6.301839996012859E-3</v>
      </c>
      <c r="I108">
        <f t="shared" si="18"/>
        <v>-6.301839996012859E-3</v>
      </c>
      <c r="O108">
        <f t="shared" ca="1" si="13"/>
        <v>-1.2465086488465046E-3</v>
      </c>
      <c r="Q108" s="2">
        <f t="shared" si="17"/>
        <v>33101.961000000003</v>
      </c>
    </row>
    <row r="109" spans="1:31" x14ac:dyDescent="0.2">
      <c r="A109" s="61" t="s">
        <v>366</v>
      </c>
      <c r="B109" s="63" t="s">
        <v>81</v>
      </c>
      <c r="C109" s="62">
        <v>48120.462</v>
      </c>
      <c r="D109" s="62" t="s">
        <v>114</v>
      </c>
      <c r="E109">
        <f t="shared" si="14"/>
        <v>17417.993154887496</v>
      </c>
      <c r="F109">
        <f t="shared" si="15"/>
        <v>17418</v>
      </c>
      <c r="G109">
        <f t="shared" si="16"/>
        <v>-5.301839999447111E-3</v>
      </c>
      <c r="I109">
        <f t="shared" si="18"/>
        <v>-5.301839999447111E-3</v>
      </c>
      <c r="O109">
        <f t="shared" ca="1" si="13"/>
        <v>-1.2465086488465046E-3</v>
      </c>
      <c r="Q109" s="2">
        <f t="shared" si="17"/>
        <v>33101.962</v>
      </c>
    </row>
    <row r="110" spans="1:31" x14ac:dyDescent="0.2">
      <c r="A110" t="s">
        <v>54</v>
      </c>
      <c r="C110" s="13">
        <v>48148.347999999998</v>
      </c>
      <c r="D110" s="13"/>
      <c r="E110">
        <f t="shared" si="14"/>
        <v>17453.996279720137</v>
      </c>
      <c r="F110">
        <f t="shared" si="15"/>
        <v>17454</v>
      </c>
      <c r="G110">
        <f t="shared" si="16"/>
        <v>-2.8815199984819628E-3</v>
      </c>
      <c r="I110">
        <f t="shared" si="18"/>
        <v>-2.8815199984819628E-3</v>
      </c>
      <c r="O110">
        <f t="shared" ca="1" si="13"/>
        <v>-1.3409643449567438E-3</v>
      </c>
      <c r="Q110" s="2">
        <f t="shared" si="17"/>
        <v>33129.847999999998</v>
      </c>
      <c r="AA110">
        <v>6</v>
      </c>
      <c r="AC110" t="s">
        <v>34</v>
      </c>
      <c r="AE110" t="s">
        <v>30</v>
      </c>
    </row>
    <row r="111" spans="1:31" x14ac:dyDescent="0.2">
      <c r="A111" t="s">
        <v>55</v>
      </c>
      <c r="C111" s="13">
        <v>48329.586000000003</v>
      </c>
      <c r="D111" s="13">
        <v>5.0000000000000001E-3</v>
      </c>
      <c r="E111">
        <f t="shared" si="14"/>
        <v>17687.989478401152</v>
      </c>
      <c r="F111">
        <f t="shared" si="15"/>
        <v>17688</v>
      </c>
      <c r="G111">
        <f t="shared" si="16"/>
        <v>-8.1494400001247413E-3</v>
      </c>
      <c r="I111">
        <f t="shared" si="18"/>
        <v>-8.1494400001247413E-3</v>
      </c>
      <c r="O111">
        <f t="shared" ref="O111:O142" ca="1" si="19">+C$11+C$12*F111</f>
        <v>-1.9549263696733224E-3</v>
      </c>
      <c r="Q111" s="2">
        <f t="shared" si="17"/>
        <v>33311.086000000003</v>
      </c>
      <c r="AA111">
        <v>5</v>
      </c>
      <c r="AC111" t="s">
        <v>34</v>
      </c>
      <c r="AE111" t="s">
        <v>30</v>
      </c>
    </row>
    <row r="112" spans="1:31" x14ac:dyDescent="0.2">
      <c r="A112" s="61" t="s">
        <v>366</v>
      </c>
      <c r="B112" s="63" t="s">
        <v>81</v>
      </c>
      <c r="C112" s="62">
        <v>48453.521000000001</v>
      </c>
      <c r="D112" s="62" t="s">
        <v>114</v>
      </c>
      <c r="E112">
        <f t="shared" si="14"/>
        <v>17847.99978020613</v>
      </c>
      <c r="F112">
        <f t="shared" si="15"/>
        <v>17848</v>
      </c>
      <c r="G112">
        <f t="shared" si="16"/>
        <v>-1.7023999680532143E-4</v>
      </c>
      <c r="I112">
        <f t="shared" si="18"/>
        <v>-1.7023999680532143E-4</v>
      </c>
      <c r="O112">
        <f t="shared" ca="1" si="19"/>
        <v>-2.374729463496629E-3</v>
      </c>
      <c r="Q112" s="2">
        <f t="shared" si="17"/>
        <v>33435.021000000001</v>
      </c>
    </row>
    <row r="113" spans="1:31" x14ac:dyDescent="0.2">
      <c r="A113" s="61" t="s">
        <v>366</v>
      </c>
      <c r="B113" s="63" t="s">
        <v>81</v>
      </c>
      <c r="C113" s="62">
        <v>48460.485000000001</v>
      </c>
      <c r="D113" s="62" t="s">
        <v>114</v>
      </c>
      <c r="E113">
        <f t="shared" si="14"/>
        <v>17856.990878296012</v>
      </c>
      <c r="F113">
        <f t="shared" si="15"/>
        <v>17857</v>
      </c>
      <c r="G113">
        <f t="shared" si="16"/>
        <v>-7.0651599962729961E-3</v>
      </c>
      <c r="I113">
        <f t="shared" si="18"/>
        <v>-7.0651599962729961E-3</v>
      </c>
      <c r="O113">
        <f t="shared" ca="1" si="19"/>
        <v>-2.3983433875241836E-3</v>
      </c>
      <c r="Q113" s="2">
        <f t="shared" si="17"/>
        <v>33441.985000000001</v>
      </c>
    </row>
    <row r="114" spans="1:31" x14ac:dyDescent="0.2">
      <c r="A114" t="s">
        <v>56</v>
      </c>
      <c r="C114" s="13">
        <v>48564.275000000001</v>
      </c>
      <c r="D114" s="13">
        <v>3.0000000000000001E-3</v>
      </c>
      <c r="E114">
        <f t="shared" si="14"/>
        <v>17990.992324411629</v>
      </c>
      <c r="F114">
        <f t="shared" si="15"/>
        <v>17991</v>
      </c>
      <c r="G114">
        <f t="shared" si="16"/>
        <v>-5.9450799963087775E-3</v>
      </c>
      <c r="I114">
        <f t="shared" si="18"/>
        <v>-5.9450799963087775E-3</v>
      </c>
      <c r="O114">
        <f t="shared" ca="1" si="19"/>
        <v>-2.749928478601199E-3</v>
      </c>
      <c r="Q114" s="2">
        <f t="shared" si="17"/>
        <v>33545.775000000001</v>
      </c>
      <c r="AA114">
        <v>6</v>
      </c>
      <c r="AC114" t="s">
        <v>34</v>
      </c>
      <c r="AE114" t="s">
        <v>30</v>
      </c>
    </row>
    <row r="115" spans="1:31" x14ac:dyDescent="0.2">
      <c r="A115" s="61" t="s">
        <v>366</v>
      </c>
      <c r="B115" s="63" t="s">
        <v>81</v>
      </c>
      <c r="C115" s="62">
        <v>48831.478000000003</v>
      </c>
      <c r="D115" s="62" t="s">
        <v>114</v>
      </c>
      <c r="E115">
        <f t="shared" si="14"/>
        <v>18335.973424772274</v>
      </c>
      <c r="F115">
        <f t="shared" si="15"/>
        <v>18336</v>
      </c>
      <c r="G115">
        <f t="shared" si="16"/>
        <v>-2.0583679994160775E-2</v>
      </c>
      <c r="I115">
        <f t="shared" si="18"/>
        <v>-2.0583679994160775E-2</v>
      </c>
      <c r="O115">
        <f t="shared" ca="1" si="19"/>
        <v>-3.6551288996576961E-3</v>
      </c>
      <c r="Q115" s="2">
        <f t="shared" si="17"/>
        <v>33812.978000000003</v>
      </c>
    </row>
    <row r="116" spans="1:31" x14ac:dyDescent="0.2">
      <c r="A116" s="61" t="s">
        <v>366</v>
      </c>
      <c r="B116" s="63" t="s">
        <v>81</v>
      </c>
      <c r="C116" s="62">
        <v>48831.487999999998</v>
      </c>
      <c r="D116" s="62" t="s">
        <v>114</v>
      </c>
      <c r="E116">
        <f t="shared" si="14"/>
        <v>18335.986335596634</v>
      </c>
      <c r="F116">
        <f t="shared" si="15"/>
        <v>18336</v>
      </c>
      <c r="G116">
        <f t="shared" si="16"/>
        <v>-1.0583679999399465E-2</v>
      </c>
      <c r="I116">
        <f t="shared" si="18"/>
        <v>-1.0583679999399465E-2</v>
      </c>
      <c r="O116">
        <f t="shared" ca="1" si="19"/>
        <v>-3.6551288996576961E-3</v>
      </c>
      <c r="Q116" s="2">
        <f t="shared" si="17"/>
        <v>33812.987999999998</v>
      </c>
    </row>
    <row r="117" spans="1:31" x14ac:dyDescent="0.2">
      <c r="A117" s="61" t="s">
        <v>366</v>
      </c>
      <c r="B117" s="63" t="s">
        <v>81</v>
      </c>
      <c r="C117" s="62">
        <v>48831.491999999998</v>
      </c>
      <c r="D117" s="62" t="s">
        <v>114</v>
      </c>
      <c r="E117">
        <f t="shared" ref="E117:E148" si="20">+(C117-C$7)/C$8</f>
        <v>18335.991499926382</v>
      </c>
      <c r="F117">
        <f t="shared" ref="F117:F148" si="21">ROUND(2*E117,0)/2</f>
        <v>18336</v>
      </c>
      <c r="G117">
        <f t="shared" ref="G117:G148" si="22">+C117-(C$7+F117*C$8)</f>
        <v>-6.5836799985845573E-3</v>
      </c>
      <c r="I117">
        <f t="shared" si="18"/>
        <v>-6.5836799985845573E-3</v>
      </c>
      <c r="O117">
        <f t="shared" ca="1" si="19"/>
        <v>-3.6551288996576961E-3</v>
      </c>
      <c r="Q117" s="2">
        <f t="shared" ref="Q117:Q148" si="23">+C117-15018.5</f>
        <v>33812.991999999998</v>
      </c>
    </row>
    <row r="118" spans="1:31" x14ac:dyDescent="0.2">
      <c r="A118" s="61" t="s">
        <v>366</v>
      </c>
      <c r="B118" s="63" t="s">
        <v>81</v>
      </c>
      <c r="C118" s="62">
        <v>48831.493999999999</v>
      </c>
      <c r="D118" s="62" t="s">
        <v>114</v>
      </c>
      <c r="E118">
        <f t="shared" si="20"/>
        <v>18335.994082091256</v>
      </c>
      <c r="F118">
        <f t="shared" si="21"/>
        <v>18336</v>
      </c>
      <c r="G118">
        <f t="shared" si="22"/>
        <v>-4.5836799981771037E-3</v>
      </c>
      <c r="I118">
        <f t="shared" si="18"/>
        <v>-4.5836799981771037E-3</v>
      </c>
      <c r="O118">
        <f t="shared" ca="1" si="19"/>
        <v>-3.6551288996576961E-3</v>
      </c>
      <c r="Q118" s="2">
        <f t="shared" si="23"/>
        <v>33812.993999999999</v>
      </c>
    </row>
    <row r="119" spans="1:31" x14ac:dyDescent="0.2">
      <c r="A119" s="61" t="s">
        <v>366</v>
      </c>
      <c r="B119" s="63" t="s">
        <v>81</v>
      </c>
      <c r="C119" s="62">
        <v>48831.493999999999</v>
      </c>
      <c r="D119" s="62" t="s">
        <v>114</v>
      </c>
      <c r="E119">
        <f t="shared" si="20"/>
        <v>18335.994082091256</v>
      </c>
      <c r="F119">
        <f t="shared" si="21"/>
        <v>18336</v>
      </c>
      <c r="G119">
        <f t="shared" si="22"/>
        <v>-4.5836799981771037E-3</v>
      </c>
      <c r="I119">
        <f t="shared" si="18"/>
        <v>-4.5836799981771037E-3</v>
      </c>
      <c r="O119">
        <f t="shared" ca="1" si="19"/>
        <v>-3.6551288996576961E-3</v>
      </c>
      <c r="Q119" s="2">
        <f t="shared" si="23"/>
        <v>33812.993999999999</v>
      </c>
    </row>
    <row r="120" spans="1:31" x14ac:dyDescent="0.2">
      <c r="A120" s="61" t="s">
        <v>366</v>
      </c>
      <c r="B120" s="63" t="s">
        <v>81</v>
      </c>
      <c r="C120" s="62">
        <v>48831.497000000003</v>
      </c>
      <c r="D120" s="62" t="s">
        <v>114</v>
      </c>
      <c r="E120">
        <f t="shared" si="20"/>
        <v>18335.997955338571</v>
      </c>
      <c r="F120">
        <f t="shared" si="21"/>
        <v>18336</v>
      </c>
      <c r="G120">
        <f t="shared" si="22"/>
        <v>-1.5836799939279445E-3</v>
      </c>
      <c r="I120">
        <f t="shared" si="18"/>
        <v>-1.5836799939279445E-3</v>
      </c>
      <c r="O120">
        <f t="shared" ca="1" si="19"/>
        <v>-3.6551288996576961E-3</v>
      </c>
      <c r="Q120" s="2">
        <f t="shared" si="23"/>
        <v>33812.997000000003</v>
      </c>
    </row>
    <row r="121" spans="1:31" x14ac:dyDescent="0.2">
      <c r="A121" s="61" t="s">
        <v>366</v>
      </c>
      <c r="B121" s="63" t="s">
        <v>81</v>
      </c>
      <c r="C121" s="62">
        <v>48831.498</v>
      </c>
      <c r="D121" s="62" t="s">
        <v>114</v>
      </c>
      <c r="E121">
        <f t="shared" si="20"/>
        <v>18335.999246421005</v>
      </c>
      <c r="F121">
        <f t="shared" si="21"/>
        <v>18336</v>
      </c>
      <c r="G121">
        <f t="shared" si="22"/>
        <v>-5.8367999736219645E-4</v>
      </c>
      <c r="I121">
        <f t="shared" si="18"/>
        <v>-5.8367999736219645E-4</v>
      </c>
      <c r="O121">
        <f t="shared" ca="1" si="19"/>
        <v>-3.6551288996576961E-3</v>
      </c>
      <c r="Q121" s="2">
        <f t="shared" si="23"/>
        <v>33812.998</v>
      </c>
    </row>
    <row r="122" spans="1:31" x14ac:dyDescent="0.2">
      <c r="A122" s="61" t="s">
        <v>366</v>
      </c>
      <c r="B122" s="63" t="s">
        <v>81</v>
      </c>
      <c r="C122" s="62">
        <v>48831.499000000003</v>
      </c>
      <c r="D122" s="62" t="s">
        <v>114</v>
      </c>
      <c r="E122">
        <f t="shared" si="20"/>
        <v>18336.000537503445</v>
      </c>
      <c r="F122">
        <f t="shared" si="21"/>
        <v>18336</v>
      </c>
      <c r="G122">
        <f t="shared" si="22"/>
        <v>4.1632000647950917E-4</v>
      </c>
      <c r="I122">
        <f t="shared" si="18"/>
        <v>4.1632000647950917E-4</v>
      </c>
      <c r="O122">
        <f t="shared" ca="1" si="19"/>
        <v>-3.6551288996576961E-3</v>
      </c>
      <c r="Q122" s="2">
        <f t="shared" si="23"/>
        <v>33812.999000000003</v>
      </c>
    </row>
    <row r="123" spans="1:31" x14ac:dyDescent="0.2">
      <c r="A123" t="s">
        <v>57</v>
      </c>
      <c r="C123" s="13">
        <v>48859.383999999998</v>
      </c>
      <c r="D123" s="13">
        <v>4.0000000000000001E-3</v>
      </c>
      <c r="E123">
        <f t="shared" si="20"/>
        <v>18372.002371253646</v>
      </c>
      <c r="F123">
        <f t="shared" si="21"/>
        <v>18372</v>
      </c>
      <c r="G123">
        <f t="shared" si="22"/>
        <v>1.8366399963269942E-3</v>
      </c>
      <c r="I123">
        <f t="shared" si="18"/>
        <v>1.8366399963269942E-3</v>
      </c>
      <c r="O123">
        <f t="shared" ca="1" si="19"/>
        <v>-3.7495845957679352E-3</v>
      </c>
      <c r="Q123" s="2">
        <f t="shared" si="23"/>
        <v>33840.883999999998</v>
      </c>
      <c r="AA123">
        <v>5</v>
      </c>
      <c r="AC123" t="s">
        <v>34</v>
      </c>
      <c r="AE123" t="s">
        <v>30</v>
      </c>
    </row>
    <row r="124" spans="1:31" x14ac:dyDescent="0.2">
      <c r="A124" t="s">
        <v>58</v>
      </c>
      <c r="C124" s="13">
        <v>49064.635000000002</v>
      </c>
      <c r="D124" s="13">
        <v>3.0000000000000001E-3</v>
      </c>
      <c r="E124">
        <f t="shared" si="20"/>
        <v>18636.998332489573</v>
      </c>
      <c r="F124">
        <f t="shared" si="21"/>
        <v>18637</v>
      </c>
      <c r="G124">
        <f t="shared" si="22"/>
        <v>-1.2915599945699796E-3</v>
      </c>
      <c r="I124">
        <f t="shared" si="18"/>
        <v>-1.2915599945699796E-3</v>
      </c>
      <c r="O124">
        <f t="shared" ca="1" si="19"/>
        <v>-4.444883469912779E-3</v>
      </c>
      <c r="Q124" s="2">
        <f t="shared" si="23"/>
        <v>34046.135000000002</v>
      </c>
      <c r="AA124">
        <v>6</v>
      </c>
      <c r="AC124" t="s">
        <v>34</v>
      </c>
      <c r="AE124" t="s">
        <v>30</v>
      </c>
    </row>
    <row r="125" spans="1:31" x14ac:dyDescent="0.2">
      <c r="A125" t="s">
        <v>60</v>
      </c>
      <c r="C125" s="13">
        <v>49137.428999999996</v>
      </c>
      <c r="D125" s="13">
        <v>5.0000000000000001E-3</v>
      </c>
      <c r="E125">
        <f t="shared" si="20"/>
        <v>18730.981387394084</v>
      </c>
      <c r="F125">
        <f t="shared" si="21"/>
        <v>18731</v>
      </c>
      <c r="G125">
        <f t="shared" si="22"/>
        <v>-1.4416280006116722E-2</v>
      </c>
      <c r="I125">
        <f t="shared" si="18"/>
        <v>-1.4416280006116722E-2</v>
      </c>
      <c r="O125">
        <f t="shared" ca="1" si="19"/>
        <v>-4.6915177875339678E-3</v>
      </c>
      <c r="Q125" s="2">
        <f t="shared" si="23"/>
        <v>34118.928999999996</v>
      </c>
      <c r="AA125">
        <v>11</v>
      </c>
      <c r="AC125" t="s">
        <v>59</v>
      </c>
      <c r="AE125" t="s">
        <v>30</v>
      </c>
    </row>
    <row r="126" spans="1:31" x14ac:dyDescent="0.2">
      <c r="A126" t="s">
        <v>61</v>
      </c>
      <c r="C126" s="13">
        <v>49480.56</v>
      </c>
      <c r="D126" s="13"/>
      <c r="E126">
        <f t="shared" si="20"/>
        <v>19173.991795016183</v>
      </c>
      <c r="F126">
        <f t="shared" si="21"/>
        <v>19174</v>
      </c>
      <c r="G126">
        <f t="shared" si="22"/>
        <v>-6.3551200000802055E-3</v>
      </c>
      <c r="I126">
        <f t="shared" si="18"/>
        <v>-6.3551200000802055E-3</v>
      </c>
      <c r="O126">
        <f t="shared" ca="1" si="19"/>
        <v>-5.8538476035572343E-3</v>
      </c>
      <c r="Q126" s="2">
        <f t="shared" si="23"/>
        <v>34462.06</v>
      </c>
      <c r="AA126">
        <v>6</v>
      </c>
      <c r="AC126" t="s">
        <v>34</v>
      </c>
      <c r="AE126" t="s">
        <v>30</v>
      </c>
    </row>
    <row r="127" spans="1:31" x14ac:dyDescent="0.2">
      <c r="A127" t="s">
        <v>62</v>
      </c>
      <c r="C127" s="13">
        <v>49653.285000000003</v>
      </c>
      <c r="D127" s="13">
        <v>6.0000000000000001E-3</v>
      </c>
      <c r="E127">
        <f t="shared" si="20"/>
        <v>19396.994008912709</v>
      </c>
      <c r="F127">
        <f t="shared" si="21"/>
        <v>19397</v>
      </c>
      <c r="G127">
        <f t="shared" si="22"/>
        <v>-4.6403599990298972E-3</v>
      </c>
      <c r="I127">
        <f t="shared" si="18"/>
        <v>-4.6403599990298972E-3</v>
      </c>
      <c r="O127">
        <f t="shared" ca="1" si="19"/>
        <v>-6.4389481655734576E-3</v>
      </c>
      <c r="Q127" s="2">
        <f t="shared" si="23"/>
        <v>34634.785000000003</v>
      </c>
      <c r="AA127">
        <v>7</v>
      </c>
      <c r="AC127" t="s">
        <v>34</v>
      </c>
      <c r="AE127" t="s">
        <v>30</v>
      </c>
    </row>
    <row r="128" spans="1:31" x14ac:dyDescent="0.2">
      <c r="A128" t="s">
        <v>63</v>
      </c>
      <c r="C128" s="13">
        <v>49865.508000000002</v>
      </c>
      <c r="D128" s="13">
        <v>2E-3</v>
      </c>
      <c r="E128">
        <f t="shared" si="20"/>
        <v>19670.991396898007</v>
      </c>
      <c r="F128">
        <f t="shared" si="21"/>
        <v>19671</v>
      </c>
      <c r="G128">
        <f t="shared" si="22"/>
        <v>-6.6634799950406887E-3</v>
      </c>
      <c r="I128">
        <f t="shared" si="18"/>
        <v>-6.6634799950406887E-3</v>
      </c>
      <c r="O128">
        <f t="shared" ca="1" si="19"/>
        <v>-7.1578609637458629E-3</v>
      </c>
      <c r="Q128" s="2">
        <f t="shared" si="23"/>
        <v>34847.008000000002</v>
      </c>
      <c r="AA128">
        <v>6</v>
      </c>
      <c r="AC128" t="s">
        <v>34</v>
      </c>
      <c r="AE128" t="s">
        <v>30</v>
      </c>
    </row>
    <row r="129" spans="1:31" x14ac:dyDescent="0.2">
      <c r="A129" t="s">
        <v>64</v>
      </c>
      <c r="C129" s="13">
        <v>49934.44</v>
      </c>
      <c r="D129" s="13">
        <v>5.0000000000000001E-3</v>
      </c>
      <c r="E129">
        <f t="shared" si="20"/>
        <v>19759.9882914316</v>
      </c>
      <c r="F129">
        <f t="shared" si="21"/>
        <v>19760</v>
      </c>
      <c r="G129">
        <f t="shared" si="22"/>
        <v>-9.0687999982037582E-3</v>
      </c>
      <c r="I129">
        <f t="shared" si="18"/>
        <v>-9.0687999982037582E-3</v>
      </c>
      <c r="O129">
        <f t="shared" ca="1" si="19"/>
        <v>-7.3913764346850777E-3</v>
      </c>
      <c r="Q129" s="2">
        <f t="shared" si="23"/>
        <v>34915.94</v>
      </c>
      <c r="AA129">
        <v>9</v>
      </c>
      <c r="AC129" t="s">
        <v>59</v>
      </c>
      <c r="AE129" t="s">
        <v>30</v>
      </c>
    </row>
    <row r="130" spans="1:31" x14ac:dyDescent="0.2">
      <c r="A130" t="s">
        <v>74</v>
      </c>
      <c r="C130" s="13">
        <v>50153.633500000004</v>
      </c>
      <c r="D130" s="13"/>
      <c r="E130">
        <f t="shared" si="20"/>
        <v>20042.98516954263</v>
      </c>
      <c r="F130">
        <f t="shared" si="21"/>
        <v>20043</v>
      </c>
      <c r="G130">
        <f t="shared" si="22"/>
        <v>-1.1486839997814968E-2</v>
      </c>
      <c r="J130">
        <f>+G130</f>
        <v>-1.1486839997814968E-2</v>
      </c>
      <c r="O130">
        <f t="shared" ca="1" si="19"/>
        <v>-8.1339031568850376E-3</v>
      </c>
      <c r="Q130" s="2">
        <f t="shared" si="23"/>
        <v>35135.133500000004</v>
      </c>
    </row>
    <row r="131" spans="1:31" x14ac:dyDescent="0.2">
      <c r="A131" t="s">
        <v>65</v>
      </c>
      <c r="C131" s="13">
        <v>50250.453999999998</v>
      </c>
      <c r="D131" s="13">
        <v>2E-3</v>
      </c>
      <c r="E131">
        <f t="shared" si="20"/>
        <v>20167.98841661495</v>
      </c>
      <c r="F131">
        <f t="shared" si="21"/>
        <v>20168</v>
      </c>
      <c r="G131">
        <f t="shared" si="22"/>
        <v>-8.9718399976845831E-3</v>
      </c>
      <c r="I131">
        <f t="shared" ref="I131:I148" si="24">+G131</f>
        <v>-8.9718399976845831E-3</v>
      </c>
      <c r="O131">
        <f t="shared" ca="1" si="19"/>
        <v>-8.4618743239344915E-3</v>
      </c>
      <c r="Q131" s="2">
        <f t="shared" si="23"/>
        <v>35231.953999999998</v>
      </c>
      <c r="AA131">
        <v>6</v>
      </c>
      <c r="AC131" t="s">
        <v>34</v>
      </c>
      <c r="AE131" t="s">
        <v>30</v>
      </c>
    </row>
    <row r="132" spans="1:31" x14ac:dyDescent="0.2">
      <c r="A132" t="s">
        <v>65</v>
      </c>
      <c r="C132" s="13">
        <v>50250.453999999998</v>
      </c>
      <c r="D132" s="13">
        <v>2E-3</v>
      </c>
      <c r="E132">
        <f t="shared" si="20"/>
        <v>20167.98841661495</v>
      </c>
      <c r="F132">
        <f t="shared" si="21"/>
        <v>20168</v>
      </c>
      <c r="G132">
        <f t="shared" si="22"/>
        <v>-8.9718399976845831E-3</v>
      </c>
      <c r="I132">
        <f t="shared" si="24"/>
        <v>-8.9718399976845831E-3</v>
      </c>
      <c r="O132">
        <f t="shared" ca="1" si="19"/>
        <v>-8.4618743239344915E-3</v>
      </c>
      <c r="Q132" s="2">
        <f t="shared" si="23"/>
        <v>35231.953999999998</v>
      </c>
      <c r="AA132">
        <v>6</v>
      </c>
      <c r="AC132" t="s">
        <v>34</v>
      </c>
      <c r="AE132" t="s">
        <v>30</v>
      </c>
    </row>
    <row r="133" spans="1:31" x14ac:dyDescent="0.2">
      <c r="A133" t="s">
        <v>65</v>
      </c>
      <c r="C133" s="13">
        <v>50250.461000000003</v>
      </c>
      <c r="D133" s="13">
        <v>6.0000000000000001E-3</v>
      </c>
      <c r="E133">
        <f t="shared" si="20"/>
        <v>20167.997454192013</v>
      </c>
      <c r="F133">
        <f t="shared" si="21"/>
        <v>20168</v>
      </c>
      <c r="G133">
        <f t="shared" si="22"/>
        <v>-1.9718399926205166E-3</v>
      </c>
      <c r="I133">
        <f t="shared" si="24"/>
        <v>-1.9718399926205166E-3</v>
      </c>
      <c r="O133">
        <f t="shared" ca="1" si="19"/>
        <v>-8.4618743239344915E-3</v>
      </c>
      <c r="Q133" s="2">
        <f t="shared" si="23"/>
        <v>35231.961000000003</v>
      </c>
      <c r="AA133">
        <v>8</v>
      </c>
      <c r="AC133" t="s">
        <v>59</v>
      </c>
      <c r="AE133" t="s">
        <v>30</v>
      </c>
    </row>
    <row r="134" spans="1:31" x14ac:dyDescent="0.2">
      <c r="A134" t="s">
        <v>65</v>
      </c>
      <c r="C134" s="13">
        <v>50250.461000000003</v>
      </c>
      <c r="D134" s="13">
        <v>6.0000000000000001E-3</v>
      </c>
      <c r="E134">
        <f t="shared" si="20"/>
        <v>20167.997454192013</v>
      </c>
      <c r="F134">
        <f t="shared" si="21"/>
        <v>20168</v>
      </c>
      <c r="G134">
        <f t="shared" si="22"/>
        <v>-1.9718399926205166E-3</v>
      </c>
      <c r="I134">
        <f t="shared" si="24"/>
        <v>-1.9718399926205166E-3</v>
      </c>
      <c r="O134">
        <f t="shared" ca="1" si="19"/>
        <v>-8.4618743239344915E-3</v>
      </c>
      <c r="Q134" s="2">
        <f t="shared" si="23"/>
        <v>35231.961000000003</v>
      </c>
      <c r="AA134">
        <v>8</v>
      </c>
      <c r="AC134" t="s">
        <v>59</v>
      </c>
      <c r="AE134" t="s">
        <v>30</v>
      </c>
    </row>
    <row r="135" spans="1:31" x14ac:dyDescent="0.2">
      <c r="A135" t="s">
        <v>65</v>
      </c>
      <c r="C135" s="13">
        <v>50281.438999999998</v>
      </c>
      <c r="D135" s="13">
        <v>6.0000000000000001E-3</v>
      </c>
      <c r="E135">
        <f t="shared" si="20"/>
        <v>20207.99260591924</v>
      </c>
      <c r="F135">
        <f t="shared" si="21"/>
        <v>20208</v>
      </c>
      <c r="G135">
        <f t="shared" si="22"/>
        <v>-5.7270399993285537E-3</v>
      </c>
      <c r="I135">
        <f t="shared" si="24"/>
        <v>-5.7270399993285537E-3</v>
      </c>
      <c r="O135">
        <f t="shared" ca="1" si="19"/>
        <v>-8.5668250973903182E-3</v>
      </c>
      <c r="Q135" s="2">
        <f t="shared" si="23"/>
        <v>35262.938999999998</v>
      </c>
      <c r="AA135">
        <v>8</v>
      </c>
      <c r="AC135" t="s">
        <v>59</v>
      </c>
      <c r="AE135" t="s">
        <v>30</v>
      </c>
    </row>
    <row r="136" spans="1:31" x14ac:dyDescent="0.2">
      <c r="A136" t="s">
        <v>65</v>
      </c>
      <c r="C136" s="13">
        <v>50281.438999999998</v>
      </c>
      <c r="D136" s="13">
        <v>6.0000000000000001E-3</v>
      </c>
      <c r="E136">
        <f t="shared" si="20"/>
        <v>20207.99260591924</v>
      </c>
      <c r="F136">
        <f t="shared" si="21"/>
        <v>20208</v>
      </c>
      <c r="G136">
        <f t="shared" si="22"/>
        <v>-5.7270399993285537E-3</v>
      </c>
      <c r="I136">
        <f t="shared" si="24"/>
        <v>-5.7270399993285537E-3</v>
      </c>
      <c r="O136">
        <f t="shared" ca="1" si="19"/>
        <v>-8.5668250973903182E-3</v>
      </c>
      <c r="Q136" s="2">
        <f t="shared" si="23"/>
        <v>35262.938999999998</v>
      </c>
      <c r="AA136">
        <v>8</v>
      </c>
      <c r="AC136" t="s">
        <v>59</v>
      </c>
      <c r="AE136" t="s">
        <v>30</v>
      </c>
    </row>
    <row r="137" spans="1:31" x14ac:dyDescent="0.2">
      <c r="A137" s="61" t="s">
        <v>458</v>
      </c>
      <c r="B137" s="63" t="s">
        <v>81</v>
      </c>
      <c r="C137" s="62">
        <v>50305.446499999998</v>
      </c>
      <c r="D137" s="62" t="s">
        <v>114</v>
      </c>
      <c r="E137">
        <f t="shared" si="20"/>
        <v>20238.988267520748</v>
      </c>
      <c r="F137">
        <f t="shared" si="21"/>
        <v>20239</v>
      </c>
      <c r="G137">
        <f t="shared" si="22"/>
        <v>-9.0873200024361722E-3</v>
      </c>
      <c r="I137">
        <f t="shared" si="24"/>
        <v>-9.0873200024361722E-3</v>
      </c>
      <c r="O137">
        <f t="shared" ca="1" si="19"/>
        <v>-8.6481619468185833E-3</v>
      </c>
      <c r="Q137" s="2">
        <f t="shared" si="23"/>
        <v>35286.946499999998</v>
      </c>
    </row>
    <row r="138" spans="1:31" x14ac:dyDescent="0.2">
      <c r="A138" s="61" t="s">
        <v>458</v>
      </c>
      <c r="B138" s="63" t="s">
        <v>81</v>
      </c>
      <c r="C138" s="62">
        <v>50305.447899999999</v>
      </c>
      <c r="D138" s="62" t="s">
        <v>114</v>
      </c>
      <c r="E138">
        <f t="shared" si="20"/>
        <v>20238.990075036163</v>
      </c>
      <c r="F138">
        <f t="shared" si="21"/>
        <v>20239</v>
      </c>
      <c r="G138">
        <f t="shared" si="22"/>
        <v>-7.6873200014233589E-3</v>
      </c>
      <c r="I138">
        <f t="shared" si="24"/>
        <v>-7.6873200014233589E-3</v>
      </c>
      <c r="O138">
        <f t="shared" ca="1" si="19"/>
        <v>-8.6481619468185833E-3</v>
      </c>
      <c r="Q138" s="2">
        <f t="shared" si="23"/>
        <v>35286.947899999999</v>
      </c>
    </row>
    <row r="139" spans="1:31" x14ac:dyDescent="0.2">
      <c r="A139" t="s">
        <v>67</v>
      </c>
      <c r="C139" s="13">
        <v>50305.45</v>
      </c>
      <c r="D139" s="13">
        <v>8.9999999999999993E-3</v>
      </c>
      <c r="E139">
        <f t="shared" si="20"/>
        <v>20238.992786309278</v>
      </c>
      <c r="F139">
        <f t="shared" si="21"/>
        <v>20239</v>
      </c>
      <c r="G139">
        <f t="shared" si="22"/>
        <v>-5.5873200035421178E-3</v>
      </c>
      <c r="I139">
        <f t="shared" si="24"/>
        <v>-5.5873200035421178E-3</v>
      </c>
      <c r="O139">
        <f t="shared" ca="1" si="19"/>
        <v>-8.6481619468185833E-3</v>
      </c>
      <c r="Q139" s="2">
        <f t="shared" si="23"/>
        <v>35286.949999999997</v>
      </c>
      <c r="AA139">
        <v>16</v>
      </c>
      <c r="AC139" t="s">
        <v>66</v>
      </c>
      <c r="AE139" t="s">
        <v>30</v>
      </c>
    </row>
    <row r="140" spans="1:31" x14ac:dyDescent="0.2">
      <c r="A140" t="s">
        <v>67</v>
      </c>
      <c r="C140" s="13">
        <v>50312.415999999997</v>
      </c>
      <c r="D140" s="13">
        <v>5.0000000000000001E-3</v>
      </c>
      <c r="E140">
        <f t="shared" si="20"/>
        <v>20247.986466564034</v>
      </c>
      <c r="F140">
        <f t="shared" si="21"/>
        <v>20248</v>
      </c>
      <c r="G140">
        <f t="shared" si="22"/>
        <v>-1.0482240002602339E-2</v>
      </c>
      <c r="I140">
        <f t="shared" si="24"/>
        <v>-1.0482240002602339E-2</v>
      </c>
      <c r="O140">
        <f t="shared" ca="1" si="19"/>
        <v>-8.6717758708461448E-3</v>
      </c>
      <c r="Q140" s="2">
        <f t="shared" si="23"/>
        <v>35293.915999999997</v>
      </c>
      <c r="AA140">
        <v>6</v>
      </c>
      <c r="AC140" t="s">
        <v>59</v>
      </c>
      <c r="AE140" t="s">
        <v>30</v>
      </c>
    </row>
    <row r="141" spans="1:31" x14ac:dyDescent="0.2">
      <c r="A141" t="s">
        <v>67</v>
      </c>
      <c r="C141" s="13">
        <v>50343.402000000002</v>
      </c>
      <c r="D141" s="13">
        <v>5.0000000000000001E-3</v>
      </c>
      <c r="E141">
        <f t="shared" si="20"/>
        <v>20287.991946950769</v>
      </c>
      <c r="F141">
        <f t="shared" si="21"/>
        <v>20288</v>
      </c>
      <c r="G141">
        <f t="shared" si="22"/>
        <v>-6.2374400004046038E-3</v>
      </c>
      <c r="I141">
        <f t="shared" si="24"/>
        <v>-6.2374400004046038E-3</v>
      </c>
      <c r="O141">
        <f t="shared" ca="1" si="19"/>
        <v>-8.7767266443019715E-3</v>
      </c>
      <c r="Q141" s="2">
        <f t="shared" si="23"/>
        <v>35324.902000000002</v>
      </c>
      <c r="AA141">
        <v>6</v>
      </c>
      <c r="AC141" t="s">
        <v>59</v>
      </c>
      <c r="AE141" t="s">
        <v>30</v>
      </c>
    </row>
    <row r="142" spans="1:31" x14ac:dyDescent="0.2">
      <c r="A142" t="s">
        <v>67</v>
      </c>
      <c r="C142" s="13">
        <v>50357.343999999997</v>
      </c>
      <c r="D142" s="13">
        <v>5.0000000000000001E-3</v>
      </c>
      <c r="E142">
        <f t="shared" si="20"/>
        <v>20305.992218284649</v>
      </c>
      <c r="F142">
        <f t="shared" si="21"/>
        <v>20306</v>
      </c>
      <c r="G142">
        <f t="shared" si="22"/>
        <v>-6.0272800037637353E-3</v>
      </c>
      <c r="I142">
        <f t="shared" si="24"/>
        <v>-6.0272800037637353E-3</v>
      </c>
      <c r="O142">
        <f t="shared" ca="1" si="19"/>
        <v>-8.8239544923570876E-3</v>
      </c>
      <c r="Q142" s="2">
        <f t="shared" si="23"/>
        <v>35338.843999999997</v>
      </c>
      <c r="AA142">
        <v>7</v>
      </c>
      <c r="AC142" t="s">
        <v>59</v>
      </c>
      <c r="AE142" t="s">
        <v>30</v>
      </c>
    </row>
    <row r="143" spans="1:31" x14ac:dyDescent="0.2">
      <c r="A143" t="s">
        <v>67</v>
      </c>
      <c r="C143" s="13">
        <v>50371.281000000003</v>
      </c>
      <c r="D143" s="13">
        <v>2E-3</v>
      </c>
      <c r="E143">
        <f t="shared" si="20"/>
        <v>20323.986034206355</v>
      </c>
      <c r="F143">
        <f t="shared" si="21"/>
        <v>20324</v>
      </c>
      <c r="G143">
        <f t="shared" si="22"/>
        <v>-1.0817119997227564E-2</v>
      </c>
      <c r="I143">
        <f t="shared" si="24"/>
        <v>-1.0817119997227564E-2</v>
      </c>
      <c r="O143">
        <f t="shared" ref="O143:O174" ca="1" si="25">+C$11+C$12*F143</f>
        <v>-8.8711823404122106E-3</v>
      </c>
      <c r="Q143" s="2">
        <f t="shared" si="23"/>
        <v>35352.781000000003</v>
      </c>
      <c r="AA143">
        <v>5</v>
      </c>
      <c r="AC143" t="s">
        <v>34</v>
      </c>
      <c r="AE143" t="s">
        <v>30</v>
      </c>
    </row>
    <row r="144" spans="1:31" x14ac:dyDescent="0.2">
      <c r="A144" t="s">
        <v>68</v>
      </c>
      <c r="C144" s="13">
        <v>50517.669000000002</v>
      </c>
      <c r="D144" s="13">
        <v>2E-3</v>
      </c>
      <c r="E144">
        <f t="shared" si="20"/>
        <v>20512.985009964836</v>
      </c>
      <c r="F144">
        <f t="shared" si="21"/>
        <v>20513</v>
      </c>
      <c r="G144">
        <f t="shared" si="22"/>
        <v>-1.1610440000367817E-2</v>
      </c>
      <c r="I144">
        <f t="shared" si="24"/>
        <v>-1.1610440000367817E-2</v>
      </c>
      <c r="O144">
        <f t="shared" ca="1" si="25"/>
        <v>-9.3670747449909886E-3</v>
      </c>
      <c r="Q144" s="2">
        <f t="shared" si="23"/>
        <v>35499.169000000002</v>
      </c>
      <c r="AA144">
        <v>7</v>
      </c>
      <c r="AC144" t="s">
        <v>34</v>
      </c>
      <c r="AE144" t="s">
        <v>30</v>
      </c>
    </row>
    <row r="145" spans="1:31" x14ac:dyDescent="0.2">
      <c r="A145" t="s">
        <v>69</v>
      </c>
      <c r="C145" s="13">
        <v>50597.45</v>
      </c>
      <c r="D145" s="13">
        <v>3.0000000000000001E-3</v>
      </c>
      <c r="E145">
        <f t="shared" si="20"/>
        <v>20615.988857855282</v>
      </c>
      <c r="F145">
        <f t="shared" si="21"/>
        <v>20616</v>
      </c>
      <c r="G145">
        <f t="shared" si="22"/>
        <v>-8.6300800030585378E-3</v>
      </c>
      <c r="I145">
        <f t="shared" si="24"/>
        <v>-8.6300800030585378E-3</v>
      </c>
      <c r="O145">
        <f t="shared" ca="1" si="25"/>
        <v>-9.6373229866397389E-3</v>
      </c>
      <c r="Q145" s="2">
        <f t="shared" si="23"/>
        <v>35578.949999999997</v>
      </c>
      <c r="AA145">
        <v>6</v>
      </c>
      <c r="AC145" t="s">
        <v>34</v>
      </c>
      <c r="AE145" t="s">
        <v>30</v>
      </c>
    </row>
    <row r="146" spans="1:31" x14ac:dyDescent="0.2">
      <c r="A146" t="s">
        <v>69</v>
      </c>
      <c r="C146" s="13">
        <v>50652.451999999997</v>
      </c>
      <c r="D146" s="13">
        <v>6.0000000000000001E-3</v>
      </c>
      <c r="E146">
        <f t="shared" si="20"/>
        <v>20687.000974044233</v>
      </c>
      <c r="F146">
        <f t="shared" si="21"/>
        <v>20687</v>
      </c>
      <c r="G146">
        <f t="shared" si="22"/>
        <v>7.5443999958224595E-4</v>
      </c>
      <c r="I146">
        <f t="shared" si="24"/>
        <v>7.5443999958224595E-4</v>
      </c>
      <c r="O146">
        <f t="shared" ca="1" si="25"/>
        <v>-9.8236106095238238E-3</v>
      </c>
      <c r="Q146" s="2">
        <f t="shared" si="23"/>
        <v>35633.951999999997</v>
      </c>
      <c r="AA146">
        <v>6</v>
      </c>
      <c r="AC146" t="s">
        <v>59</v>
      </c>
      <c r="AE146" t="s">
        <v>30</v>
      </c>
    </row>
    <row r="147" spans="1:31" x14ac:dyDescent="0.2">
      <c r="A147" t="s">
        <v>70</v>
      </c>
      <c r="C147" s="13">
        <v>50700.468999999997</v>
      </c>
      <c r="D147" s="13">
        <v>5.0000000000000001E-3</v>
      </c>
      <c r="E147">
        <f t="shared" si="20"/>
        <v>20748.994879412123</v>
      </c>
      <c r="F147">
        <f t="shared" si="21"/>
        <v>20749</v>
      </c>
      <c r="G147">
        <f t="shared" si="22"/>
        <v>-3.9661199989495799E-3</v>
      </c>
      <c r="I147">
        <f t="shared" si="24"/>
        <v>-3.9661199989495799E-3</v>
      </c>
      <c r="O147">
        <f t="shared" ca="1" si="25"/>
        <v>-9.986284308380354E-3</v>
      </c>
      <c r="Q147" s="2">
        <f t="shared" si="23"/>
        <v>35681.968999999997</v>
      </c>
      <c r="AA147">
        <v>9</v>
      </c>
      <c r="AC147" t="s">
        <v>59</v>
      </c>
      <c r="AE147" t="s">
        <v>30</v>
      </c>
    </row>
    <row r="148" spans="1:31" x14ac:dyDescent="0.2">
      <c r="A148" s="33" t="s">
        <v>70</v>
      </c>
      <c r="B148" s="33"/>
      <c r="C148" s="34">
        <v>50752.35</v>
      </c>
      <c r="D148" s="34">
        <v>8.0000000000000002E-3</v>
      </c>
      <c r="E148">
        <f t="shared" si="20"/>
        <v>20815.977527315819</v>
      </c>
      <c r="F148">
        <f t="shared" si="21"/>
        <v>20816</v>
      </c>
      <c r="G148">
        <f t="shared" si="22"/>
        <v>-1.7406079998181667E-2</v>
      </c>
      <c r="I148">
        <f t="shared" si="24"/>
        <v>-1.7406079998181667E-2</v>
      </c>
      <c r="O148">
        <f t="shared" ca="1" si="25"/>
        <v>-1.0162076853918865E-2</v>
      </c>
      <c r="Q148" s="2">
        <f t="shared" si="23"/>
        <v>35733.85</v>
      </c>
      <c r="AA148">
        <v>10</v>
      </c>
      <c r="AC148" t="s">
        <v>59</v>
      </c>
      <c r="AE148" t="s">
        <v>30</v>
      </c>
    </row>
    <row r="149" spans="1:31" x14ac:dyDescent="0.2">
      <c r="A149" s="33" t="s">
        <v>72</v>
      </c>
      <c r="B149" s="33"/>
      <c r="C149" s="34">
        <v>50752.358399999997</v>
      </c>
      <c r="D149" s="34">
        <v>2.8E-3</v>
      </c>
      <c r="E149">
        <f t="shared" ref="E149:E180" si="26">+(C149-C$7)/C$8</f>
        <v>20815.988372408287</v>
      </c>
      <c r="F149">
        <f t="shared" ref="F149:F180" si="27">ROUND(2*E149,0)/2</f>
        <v>20816</v>
      </c>
      <c r="G149">
        <f t="shared" ref="G149:G180" si="28">+C149-(C$7+F149*C$8)</f>
        <v>-9.006079999380745E-3</v>
      </c>
      <c r="K149">
        <f>+G149</f>
        <v>-9.006079999380745E-3</v>
      </c>
      <c r="O149">
        <f t="shared" ca="1" si="25"/>
        <v>-1.0162076853918865E-2</v>
      </c>
      <c r="Q149" s="2">
        <f t="shared" ref="Q149:Q180" si="29">+C149-15018.5</f>
        <v>35733.858399999997</v>
      </c>
    </row>
    <row r="150" spans="1:31" x14ac:dyDescent="0.2">
      <c r="A150" s="33" t="s">
        <v>71</v>
      </c>
      <c r="B150" s="33"/>
      <c r="C150" s="34">
        <v>50923.534</v>
      </c>
      <c r="D150" s="34">
        <v>4.0000000000000001E-3</v>
      </c>
      <c r="E150">
        <f t="shared" si="26"/>
        <v>21036.990183177229</v>
      </c>
      <c r="F150">
        <f t="shared" si="27"/>
        <v>21037</v>
      </c>
      <c r="G150">
        <f t="shared" si="28"/>
        <v>-7.6035599995520897E-3</v>
      </c>
      <c r="I150">
        <f>+G150</f>
        <v>-7.6035599995520897E-3</v>
      </c>
      <c r="O150">
        <f t="shared" ca="1" si="25"/>
        <v>-1.0741929877262295E-2</v>
      </c>
      <c r="Q150" s="2">
        <f t="shared" si="29"/>
        <v>35905.034</v>
      </c>
      <c r="AA150">
        <v>5</v>
      </c>
      <c r="AC150" t="s">
        <v>34</v>
      </c>
      <c r="AE150" t="s">
        <v>30</v>
      </c>
    </row>
    <row r="151" spans="1:31" x14ac:dyDescent="0.2">
      <c r="A151" s="35" t="s">
        <v>73</v>
      </c>
      <c r="B151" s="36" t="s">
        <v>81</v>
      </c>
      <c r="C151" s="35">
        <v>50947.539199999999</v>
      </c>
      <c r="D151" s="35">
        <v>2.0999999999999999E-3</v>
      </c>
      <c r="E151">
        <f t="shared" si="26"/>
        <v>21067.982875289134</v>
      </c>
      <c r="F151">
        <f t="shared" si="27"/>
        <v>21068</v>
      </c>
      <c r="G151">
        <f t="shared" si="28"/>
        <v>-1.3263839995488524E-2</v>
      </c>
      <c r="K151">
        <f>+G151</f>
        <v>-1.3263839995488524E-2</v>
      </c>
      <c r="O151">
        <f t="shared" ca="1" si="25"/>
        <v>-1.082326672669056E-2</v>
      </c>
      <c r="Q151" s="2">
        <f t="shared" si="29"/>
        <v>35929.039199999999</v>
      </c>
    </row>
    <row r="152" spans="1:31" x14ac:dyDescent="0.2">
      <c r="A152" s="61" t="s">
        <v>504</v>
      </c>
      <c r="B152" s="63" t="s">
        <v>81</v>
      </c>
      <c r="C152" s="62">
        <v>51308.472999999998</v>
      </c>
      <c r="D152" s="62" t="s">
        <v>114</v>
      </c>
      <c r="E152">
        <f t="shared" si="26"/>
        <v>21533.978165317116</v>
      </c>
      <c r="F152">
        <f t="shared" si="27"/>
        <v>21534</v>
      </c>
      <c r="G152">
        <f t="shared" si="28"/>
        <v>-1.6911919999984093E-2</v>
      </c>
      <c r="I152">
        <f>+G152</f>
        <v>-1.6911919999984093E-2</v>
      </c>
      <c r="O152">
        <f t="shared" ca="1" si="25"/>
        <v>-1.2045943237450923E-2</v>
      </c>
      <c r="Q152" s="2">
        <f t="shared" si="29"/>
        <v>36289.972999999998</v>
      </c>
    </row>
    <row r="153" spans="1:31" x14ac:dyDescent="0.2">
      <c r="A153" s="61" t="s">
        <v>508</v>
      </c>
      <c r="B153" s="63" t="s">
        <v>81</v>
      </c>
      <c r="C153" s="62">
        <v>51606.675999999999</v>
      </c>
      <c r="D153" s="62" t="s">
        <v>114</v>
      </c>
      <c r="E153">
        <f t="shared" si="26"/>
        <v>21918.9828212186</v>
      </c>
      <c r="F153">
        <f t="shared" si="27"/>
        <v>21919</v>
      </c>
      <c r="G153">
        <f t="shared" si="28"/>
        <v>-1.3305720000062138E-2</v>
      </c>
      <c r="I153">
        <f>+G153</f>
        <v>-1.3305720000062138E-2</v>
      </c>
      <c r="O153">
        <f t="shared" ca="1" si="25"/>
        <v>-1.3056094431963247E-2</v>
      </c>
      <c r="Q153" s="2">
        <f t="shared" si="29"/>
        <v>36588.175999999999</v>
      </c>
    </row>
    <row r="154" spans="1:31" x14ac:dyDescent="0.2">
      <c r="A154" s="61" t="s">
        <v>511</v>
      </c>
      <c r="B154" s="63" t="s">
        <v>81</v>
      </c>
      <c r="C154" s="62">
        <v>51672.514000000003</v>
      </c>
      <c r="D154" s="62" t="s">
        <v>114</v>
      </c>
      <c r="E154">
        <f t="shared" si="26"/>
        <v>22003.985106692733</v>
      </c>
      <c r="F154">
        <f t="shared" si="27"/>
        <v>22004</v>
      </c>
      <c r="G154">
        <f t="shared" si="28"/>
        <v>-1.1535519995959476E-2</v>
      </c>
      <c r="I154">
        <f>+G154</f>
        <v>-1.1535519995959476E-2</v>
      </c>
      <c r="O154">
        <f t="shared" ca="1" si="25"/>
        <v>-1.3279114825556874E-2</v>
      </c>
      <c r="Q154" s="2">
        <f t="shared" si="29"/>
        <v>36654.014000000003</v>
      </c>
    </row>
    <row r="155" spans="1:31" x14ac:dyDescent="0.2">
      <c r="A155" s="34" t="s">
        <v>90</v>
      </c>
      <c r="B155" s="37" t="s">
        <v>81</v>
      </c>
      <c r="C155" s="34">
        <v>51751.522199999999</v>
      </c>
      <c r="D155" s="34" t="s">
        <v>91</v>
      </c>
      <c r="E155">
        <f t="shared" si="26"/>
        <v>22105.991206076022</v>
      </c>
      <c r="F155">
        <f t="shared" si="27"/>
        <v>22106</v>
      </c>
      <c r="G155">
        <f t="shared" si="28"/>
        <v>-6.8112799999653362E-3</v>
      </c>
      <c r="K155">
        <f>+G155</f>
        <v>-6.8112799999653362E-3</v>
      </c>
      <c r="O155">
        <f t="shared" ca="1" si="25"/>
        <v>-1.3546739297869224E-2</v>
      </c>
      <c r="Q155" s="2">
        <f t="shared" si="29"/>
        <v>36733.022199999999</v>
      </c>
    </row>
    <row r="156" spans="1:31" x14ac:dyDescent="0.2">
      <c r="A156" s="34" t="s">
        <v>90</v>
      </c>
      <c r="B156" s="37" t="s">
        <v>81</v>
      </c>
      <c r="C156" s="34">
        <v>51782.498290000003</v>
      </c>
      <c r="D156" s="34">
        <v>2.3E-3</v>
      </c>
      <c r="E156">
        <f t="shared" si="26"/>
        <v>22145.983891835804</v>
      </c>
      <c r="F156">
        <f t="shared" si="27"/>
        <v>22146</v>
      </c>
      <c r="G156">
        <f t="shared" si="28"/>
        <v>-1.2476479998440482E-2</v>
      </c>
      <c r="K156">
        <f>+G156</f>
        <v>-1.2476479998440482E-2</v>
      </c>
      <c r="O156">
        <f t="shared" ca="1" si="25"/>
        <v>-1.3651690071325051E-2</v>
      </c>
      <c r="Q156" s="2">
        <f t="shared" si="29"/>
        <v>36763.998290000003</v>
      </c>
    </row>
    <row r="157" spans="1:31" x14ac:dyDescent="0.2">
      <c r="A157" s="34" t="s">
        <v>90</v>
      </c>
      <c r="B157" s="37" t="s">
        <v>81</v>
      </c>
      <c r="C157" s="34">
        <v>51841.356099999997</v>
      </c>
      <c r="D157" s="34" t="s">
        <v>92</v>
      </c>
      <c r="E157">
        <f t="shared" si="26"/>
        <v>22221.974176595391</v>
      </c>
      <c r="F157">
        <f t="shared" si="27"/>
        <v>22222</v>
      </c>
      <c r="G157">
        <f t="shared" si="28"/>
        <v>-2.0001360004243907E-2</v>
      </c>
      <c r="K157">
        <f>+G157</f>
        <v>-2.0001360004243907E-2</v>
      </c>
      <c r="O157">
        <f t="shared" ca="1" si="25"/>
        <v>-1.3851096540891124E-2</v>
      </c>
      <c r="Q157" s="2">
        <f t="shared" si="29"/>
        <v>36822.856099999997</v>
      </c>
    </row>
    <row r="158" spans="1:31" x14ac:dyDescent="0.2">
      <c r="A158" s="61" t="s">
        <v>527</v>
      </c>
      <c r="B158" s="63" t="s">
        <v>81</v>
      </c>
      <c r="C158" s="62">
        <v>52074.506999999998</v>
      </c>
      <c r="D158" s="62" t="s">
        <v>114</v>
      </c>
      <c r="E158">
        <f t="shared" si="26"/>
        <v>22522.991208709827</v>
      </c>
      <c r="F158">
        <f t="shared" si="27"/>
        <v>22523</v>
      </c>
      <c r="G158">
        <f t="shared" si="28"/>
        <v>-6.8092400033492595E-3</v>
      </c>
      <c r="I158">
        <f>+G158</f>
        <v>-6.8092400033492595E-3</v>
      </c>
      <c r="O158">
        <f t="shared" ca="1" si="25"/>
        <v>-1.4640851111146207E-2</v>
      </c>
      <c r="Q158" s="2">
        <f t="shared" si="29"/>
        <v>37056.006999999998</v>
      </c>
    </row>
    <row r="159" spans="1:31" x14ac:dyDescent="0.2">
      <c r="A159" s="61" t="s">
        <v>530</v>
      </c>
      <c r="B159" s="63" t="s">
        <v>81</v>
      </c>
      <c r="C159" s="62">
        <v>52404.457000000002</v>
      </c>
      <c r="D159" s="62" t="s">
        <v>114</v>
      </c>
      <c r="E159">
        <f t="shared" si="26"/>
        <v>22948.983858732448</v>
      </c>
      <c r="F159">
        <f t="shared" si="27"/>
        <v>22949</v>
      </c>
      <c r="G159">
        <f t="shared" si="28"/>
        <v>-1.2502120000135619E-2</v>
      </c>
      <c r="I159">
        <f>+G159</f>
        <v>-1.2502120000135619E-2</v>
      </c>
      <c r="O159">
        <f t="shared" ca="1" si="25"/>
        <v>-1.5758576848450744E-2</v>
      </c>
      <c r="Q159" s="2">
        <f t="shared" si="29"/>
        <v>37385.957000000002</v>
      </c>
    </row>
    <row r="160" spans="1:31" x14ac:dyDescent="0.2">
      <c r="A160" s="30" t="s">
        <v>100</v>
      </c>
      <c r="B160" s="31" t="s">
        <v>81</v>
      </c>
      <c r="C160" s="32">
        <v>52589.571300000003</v>
      </c>
      <c r="D160" s="32">
        <v>2.9999999999999997E-4</v>
      </c>
      <c r="E160">
        <f t="shared" si="26"/>
        <v>23187.981680263234</v>
      </c>
      <c r="F160">
        <f t="shared" si="27"/>
        <v>23188</v>
      </c>
      <c r="G160">
        <f t="shared" si="28"/>
        <v>-1.418943999306066E-2</v>
      </c>
      <c r="K160">
        <f>+G160</f>
        <v>-1.418943999306066E-2</v>
      </c>
      <c r="O160">
        <f t="shared" ca="1" si="25"/>
        <v>-1.6385657719849303E-2</v>
      </c>
      <c r="Q160" s="2">
        <f t="shared" si="29"/>
        <v>37571.071300000003</v>
      </c>
    </row>
    <row r="161" spans="1:17" x14ac:dyDescent="0.2">
      <c r="A161" s="38" t="s">
        <v>80</v>
      </c>
      <c r="B161" s="37" t="s">
        <v>81</v>
      </c>
      <c r="C161" s="34">
        <v>52792.499000000003</v>
      </c>
      <c r="D161" s="34">
        <v>2E-3</v>
      </c>
      <c r="E161">
        <f t="shared" si="26"/>
        <v>23449.978069673736</v>
      </c>
      <c r="F161">
        <f t="shared" si="27"/>
        <v>23450</v>
      </c>
      <c r="G161">
        <f t="shared" si="28"/>
        <v>-1.6985999995085876E-2</v>
      </c>
      <c r="I161">
        <f>+G161</f>
        <v>-1.6985999995085876E-2</v>
      </c>
      <c r="O161">
        <f t="shared" ca="1" si="25"/>
        <v>-1.707308528598496E-2</v>
      </c>
      <c r="Q161" s="2">
        <f t="shared" si="29"/>
        <v>37773.999000000003</v>
      </c>
    </row>
    <row r="162" spans="1:17" x14ac:dyDescent="0.2">
      <c r="A162" s="39" t="s">
        <v>76</v>
      </c>
      <c r="B162" s="40"/>
      <c r="C162" s="34">
        <v>53256.449399999998</v>
      </c>
      <c r="D162" s="34">
        <v>2.0000000000000001E-4</v>
      </c>
      <c r="E162">
        <f t="shared" si="26"/>
        <v>24048.976282660704</v>
      </c>
      <c r="F162">
        <f t="shared" si="27"/>
        <v>24049</v>
      </c>
      <c r="G162">
        <f t="shared" si="28"/>
        <v>-1.8370120000327006E-2</v>
      </c>
      <c r="J162">
        <f t="shared" ref="J162:J171" si="30">+G162</f>
        <v>-1.8370120000327006E-2</v>
      </c>
      <c r="O162">
        <f t="shared" ca="1" si="25"/>
        <v>-1.8644723118485945E-2</v>
      </c>
      <c r="Q162" s="2">
        <f t="shared" si="29"/>
        <v>38237.949399999998</v>
      </c>
    </row>
    <row r="163" spans="1:17" x14ac:dyDescent="0.2">
      <c r="A163" s="35" t="s">
        <v>99</v>
      </c>
      <c r="B163" s="36" t="s">
        <v>81</v>
      </c>
      <c r="C163" s="35">
        <v>53520.565000000002</v>
      </c>
      <c r="D163" s="35">
        <v>3.0000000000000001E-3</v>
      </c>
      <c r="E163">
        <f t="shared" si="26"/>
        <v>24389.97129510597</v>
      </c>
      <c r="F163">
        <f t="shared" si="27"/>
        <v>24390</v>
      </c>
      <c r="G163">
        <f t="shared" si="28"/>
        <v>-2.2233199997572228E-2</v>
      </c>
      <c r="J163">
        <f t="shared" si="30"/>
        <v>-2.2233199997572228E-2</v>
      </c>
      <c r="O163">
        <f t="shared" ca="1" si="25"/>
        <v>-1.9539428462196848E-2</v>
      </c>
      <c r="Q163" s="2">
        <f t="shared" si="29"/>
        <v>38502.065000000002</v>
      </c>
    </row>
    <row r="164" spans="1:17" x14ac:dyDescent="0.2">
      <c r="A164" s="38" t="s">
        <v>78</v>
      </c>
      <c r="B164" s="41"/>
      <c r="C164" s="34">
        <v>53534.509700000002</v>
      </c>
      <c r="D164" s="34">
        <v>5.9999999999999995E-4</v>
      </c>
      <c r="E164">
        <f t="shared" si="26"/>
        <v>24407.975052362435</v>
      </c>
      <c r="F164">
        <f t="shared" si="27"/>
        <v>24408</v>
      </c>
      <c r="G164">
        <f t="shared" si="28"/>
        <v>-1.9323039996379521E-2</v>
      </c>
      <c r="J164">
        <f t="shared" si="30"/>
        <v>-1.9323039996379521E-2</v>
      </c>
      <c r="O164">
        <f t="shared" ca="1" si="25"/>
        <v>-1.9586656310251971E-2</v>
      </c>
      <c r="Q164" s="2">
        <f t="shared" si="29"/>
        <v>38516.009700000002</v>
      </c>
    </row>
    <row r="165" spans="1:17" x14ac:dyDescent="0.2">
      <c r="A165" s="38" t="s">
        <v>78</v>
      </c>
      <c r="B165" s="41"/>
      <c r="C165" s="34">
        <v>53593.373599999999</v>
      </c>
      <c r="D165" s="34">
        <v>8.0000000000000004E-4</v>
      </c>
      <c r="E165">
        <f t="shared" si="26"/>
        <v>24483.973199814063</v>
      </c>
      <c r="F165">
        <f t="shared" si="27"/>
        <v>24484</v>
      </c>
      <c r="G165">
        <f t="shared" si="28"/>
        <v>-2.0757919999596197E-2</v>
      </c>
      <c r="J165">
        <f t="shared" si="30"/>
        <v>-2.0757919999596197E-2</v>
      </c>
      <c r="O165">
        <f t="shared" ca="1" si="25"/>
        <v>-1.9786062779818037E-2</v>
      </c>
      <c r="Q165" s="2">
        <f t="shared" si="29"/>
        <v>38574.873599999999</v>
      </c>
    </row>
    <row r="166" spans="1:17" x14ac:dyDescent="0.2">
      <c r="A166" s="35" t="s">
        <v>99</v>
      </c>
      <c r="B166" s="36" t="s">
        <v>81</v>
      </c>
      <c r="C166" s="35">
        <v>53599.572999999997</v>
      </c>
      <c r="D166" s="35">
        <v>3.0000000000000001E-3</v>
      </c>
      <c r="E166">
        <f t="shared" si="26"/>
        <v>24491.977136272766</v>
      </c>
      <c r="F166">
        <f t="shared" si="27"/>
        <v>24492</v>
      </c>
      <c r="G166">
        <f t="shared" si="28"/>
        <v>-1.7708959996525664E-2</v>
      </c>
      <c r="J166">
        <f t="shared" si="30"/>
        <v>-1.7708959996525664E-2</v>
      </c>
      <c r="O166">
        <f t="shared" ca="1" si="25"/>
        <v>-1.9807052934509212E-2</v>
      </c>
      <c r="Q166" s="2">
        <f t="shared" si="29"/>
        <v>38581.072999999997</v>
      </c>
    </row>
    <row r="167" spans="1:17" x14ac:dyDescent="0.2">
      <c r="A167" s="38" t="s">
        <v>78</v>
      </c>
      <c r="B167" s="37" t="s">
        <v>79</v>
      </c>
      <c r="C167" s="34">
        <v>53639.461499999998</v>
      </c>
      <c r="D167" s="34">
        <v>3.5999999999999999E-3</v>
      </c>
      <c r="E167">
        <f t="shared" si="26"/>
        <v>24543.476478053122</v>
      </c>
      <c r="F167">
        <f t="shared" si="27"/>
        <v>24543.5</v>
      </c>
      <c r="G167">
        <f t="shared" si="28"/>
        <v>-1.8218780001916457E-2</v>
      </c>
      <c r="J167">
        <f t="shared" si="30"/>
        <v>-1.8218780001916457E-2</v>
      </c>
      <c r="O167">
        <f t="shared" ca="1" si="25"/>
        <v>-1.9942177055333576E-2</v>
      </c>
      <c r="Q167" s="2">
        <f t="shared" si="29"/>
        <v>38620.961499999998</v>
      </c>
    </row>
    <row r="168" spans="1:17" x14ac:dyDescent="0.2">
      <c r="A168" s="38" t="s">
        <v>78</v>
      </c>
      <c r="B168" s="37" t="s">
        <v>79</v>
      </c>
      <c r="C168" s="34">
        <v>53650.311900000001</v>
      </c>
      <c r="D168" s="34">
        <v>2.0000000000000001E-4</v>
      </c>
      <c r="E168">
        <f t="shared" si="26"/>
        <v>24557.485238925394</v>
      </c>
      <c r="F168">
        <f t="shared" si="27"/>
        <v>24557.5</v>
      </c>
      <c r="G168">
        <f t="shared" si="28"/>
        <v>-1.1433099993155338E-2</v>
      </c>
      <c r="J168">
        <f t="shared" si="30"/>
        <v>-1.1433099993155338E-2</v>
      </c>
      <c r="O168">
        <f t="shared" ca="1" si="25"/>
        <v>-1.9978909826043126E-2</v>
      </c>
      <c r="Q168" s="2">
        <f t="shared" si="29"/>
        <v>38631.811900000001</v>
      </c>
    </row>
    <row r="169" spans="1:17" x14ac:dyDescent="0.2">
      <c r="A169" s="38" t="s">
        <v>78</v>
      </c>
      <c r="B169" s="37" t="s">
        <v>79</v>
      </c>
      <c r="C169" s="34">
        <v>53656.4974</v>
      </c>
      <c r="D169" s="34">
        <v>1.1999999999999999E-3</v>
      </c>
      <c r="E169">
        <f t="shared" si="26"/>
        <v>24565.471229338229</v>
      </c>
      <c r="F169">
        <f t="shared" si="27"/>
        <v>24565.5</v>
      </c>
      <c r="G169">
        <f t="shared" si="28"/>
        <v>-2.228414000273915E-2</v>
      </c>
      <c r="J169">
        <f t="shared" si="30"/>
        <v>-2.228414000273915E-2</v>
      </c>
      <c r="O169">
        <f t="shared" ca="1" si="25"/>
        <v>-1.9999899980734287E-2</v>
      </c>
      <c r="Q169" s="2">
        <f t="shared" si="29"/>
        <v>38637.9974</v>
      </c>
    </row>
    <row r="170" spans="1:17" x14ac:dyDescent="0.2">
      <c r="A170" s="38" t="s">
        <v>78</v>
      </c>
      <c r="B170" s="37" t="s">
        <v>79</v>
      </c>
      <c r="C170" s="34">
        <v>53657.2719</v>
      </c>
      <c r="D170" s="34">
        <v>1.1999999999999999E-3</v>
      </c>
      <c r="E170">
        <f t="shared" si="26"/>
        <v>24566.471172685531</v>
      </c>
      <c r="F170">
        <f t="shared" si="27"/>
        <v>24566.5</v>
      </c>
      <c r="G170">
        <f t="shared" si="28"/>
        <v>-2.232801999343792E-2</v>
      </c>
      <c r="J170">
        <f t="shared" si="30"/>
        <v>-2.232801999343792E-2</v>
      </c>
      <c r="O170">
        <f t="shared" ca="1" si="25"/>
        <v>-2.000252375007068E-2</v>
      </c>
      <c r="Q170" s="2">
        <f t="shared" si="29"/>
        <v>38638.7719</v>
      </c>
    </row>
    <row r="171" spans="1:17" x14ac:dyDescent="0.2">
      <c r="A171" s="34" t="s">
        <v>87</v>
      </c>
      <c r="B171" s="40"/>
      <c r="C171" s="34">
        <v>54252.508699999998</v>
      </c>
      <c r="D171" s="34">
        <v>5.0000000000000001E-4</v>
      </c>
      <c r="E171">
        <f t="shared" si="26"/>
        <v>25334.970950903389</v>
      </c>
      <c r="F171">
        <f t="shared" si="27"/>
        <v>25335</v>
      </c>
      <c r="G171">
        <f t="shared" si="28"/>
        <v>-2.2499799997603986E-2</v>
      </c>
      <c r="J171">
        <f t="shared" si="30"/>
        <v>-2.2499799997603986E-2</v>
      </c>
      <c r="O171">
        <f t="shared" ca="1" si="25"/>
        <v>-2.2018890485090717E-2</v>
      </c>
      <c r="Q171" s="2">
        <f t="shared" si="29"/>
        <v>39234.008699999998</v>
      </c>
    </row>
    <row r="172" spans="1:17" x14ac:dyDescent="0.2">
      <c r="A172" s="34" t="s">
        <v>90</v>
      </c>
      <c r="B172" s="37" t="s">
        <v>81</v>
      </c>
      <c r="C172" s="34">
        <v>54366.366609999997</v>
      </c>
      <c r="D172" s="34">
        <v>2.9999999999999997E-4</v>
      </c>
      <c r="E172">
        <f t="shared" si="26"/>
        <v>25481.970898795298</v>
      </c>
      <c r="F172">
        <f t="shared" si="27"/>
        <v>25482</v>
      </c>
      <c r="G172">
        <f t="shared" si="28"/>
        <v>-2.2540160003700294E-2</v>
      </c>
      <c r="K172">
        <f>+G172</f>
        <v>-2.2540160003700294E-2</v>
      </c>
      <c r="O172">
        <f t="shared" ca="1" si="25"/>
        <v>-2.2404584577540881E-2</v>
      </c>
      <c r="Q172" s="2">
        <f t="shared" si="29"/>
        <v>39347.866609999997</v>
      </c>
    </row>
    <row r="173" spans="1:17" x14ac:dyDescent="0.2">
      <c r="A173" s="34" t="s">
        <v>90</v>
      </c>
      <c r="B173" s="37" t="s">
        <v>81</v>
      </c>
      <c r="C173" s="34">
        <v>54366.36681</v>
      </c>
      <c r="D173" s="34">
        <v>2.0000000000000001E-4</v>
      </c>
      <c r="E173">
        <f t="shared" si="26"/>
        <v>25481.971157011791</v>
      </c>
      <c r="F173">
        <f t="shared" si="27"/>
        <v>25482</v>
      </c>
      <c r="G173">
        <f t="shared" si="28"/>
        <v>-2.2340160001476761E-2</v>
      </c>
      <c r="K173">
        <f>+G173</f>
        <v>-2.2340160001476761E-2</v>
      </c>
      <c r="O173">
        <f t="shared" ca="1" si="25"/>
        <v>-2.2404584577540881E-2</v>
      </c>
      <c r="Q173" s="2">
        <f t="shared" si="29"/>
        <v>39347.86681</v>
      </c>
    </row>
    <row r="174" spans="1:17" x14ac:dyDescent="0.2">
      <c r="A174" s="35" t="s">
        <v>96</v>
      </c>
      <c r="B174" s="36" t="s">
        <v>81</v>
      </c>
      <c r="C174" s="35">
        <v>54397.347399999999</v>
      </c>
      <c r="D174" s="35">
        <v>4.0000000000000002E-4</v>
      </c>
      <c r="E174">
        <f t="shared" si="26"/>
        <v>25521.969652642532</v>
      </c>
      <c r="F174">
        <f t="shared" si="27"/>
        <v>25522</v>
      </c>
      <c r="G174">
        <f t="shared" si="28"/>
        <v>-2.3505360004492104E-2</v>
      </c>
      <c r="K174">
        <f>+G174</f>
        <v>-2.3505360004492104E-2</v>
      </c>
      <c r="O174">
        <f t="shared" ca="1" si="25"/>
        <v>-2.2509535350996701E-2</v>
      </c>
      <c r="Q174" s="2">
        <f t="shared" si="29"/>
        <v>39378.847399999999</v>
      </c>
    </row>
    <row r="175" spans="1:17" x14ac:dyDescent="0.2">
      <c r="A175" s="61" t="s">
        <v>603</v>
      </c>
      <c r="B175" s="63" t="s">
        <v>81</v>
      </c>
      <c r="C175" s="62">
        <v>54685.478300000002</v>
      </c>
      <c r="D175" s="62" t="s">
        <v>114</v>
      </c>
      <c r="E175">
        <f t="shared" si="26"/>
        <v>25893.970397132314</v>
      </c>
      <c r="F175">
        <f t="shared" si="27"/>
        <v>25894</v>
      </c>
      <c r="G175">
        <f t="shared" si="28"/>
        <v>-2.2928719990886748E-2</v>
      </c>
      <c r="K175">
        <f>+G175</f>
        <v>-2.2928719990886748E-2</v>
      </c>
      <c r="O175">
        <f t="shared" ref="O175:O191" ca="1" si="31">+C$11+C$12*F175</f>
        <v>-2.3485577544135883E-2</v>
      </c>
      <c r="Q175" s="2">
        <f t="shared" si="29"/>
        <v>39666.978300000002</v>
      </c>
    </row>
    <row r="176" spans="1:17" x14ac:dyDescent="0.2">
      <c r="A176" s="35" t="s">
        <v>97</v>
      </c>
      <c r="B176" s="36" t="s">
        <v>81</v>
      </c>
      <c r="C176" s="35">
        <v>54765.255400000002</v>
      </c>
      <c r="D176" s="35">
        <v>2.9999999999999997E-4</v>
      </c>
      <c r="E176">
        <f t="shared" si="26"/>
        <v>25996.96920980126</v>
      </c>
      <c r="F176">
        <f t="shared" si="27"/>
        <v>25997</v>
      </c>
      <c r="G176">
        <f t="shared" si="28"/>
        <v>-2.3848359996918589E-2</v>
      </c>
      <c r="J176">
        <f>+G176</f>
        <v>-2.3848359996918589E-2</v>
      </c>
      <c r="O176">
        <f t="shared" ca="1" si="31"/>
        <v>-2.3755825785784626E-2</v>
      </c>
      <c r="Q176" s="2">
        <f t="shared" si="29"/>
        <v>39746.755400000002</v>
      </c>
    </row>
    <row r="177" spans="1:17" x14ac:dyDescent="0.2">
      <c r="A177" s="42" t="s">
        <v>89</v>
      </c>
      <c r="B177" s="43" t="s">
        <v>81</v>
      </c>
      <c r="C177" s="42">
        <v>54932.556600000004</v>
      </c>
      <c r="D177" s="42">
        <v>2.0000000000000001E-4</v>
      </c>
      <c r="E177">
        <f t="shared" si="26"/>
        <v>26212.968850777059</v>
      </c>
      <c r="F177">
        <f t="shared" si="27"/>
        <v>26213</v>
      </c>
      <c r="G177">
        <f t="shared" si="28"/>
        <v>-2.4126439995598048E-2</v>
      </c>
      <c r="K177">
        <f>+G177</f>
        <v>-2.4126439995598048E-2</v>
      </c>
      <c r="O177">
        <f t="shared" ca="1" si="31"/>
        <v>-2.4322559962446089E-2</v>
      </c>
      <c r="Q177" s="2">
        <f t="shared" si="29"/>
        <v>39914.056600000004</v>
      </c>
    </row>
    <row r="178" spans="1:17" x14ac:dyDescent="0.2">
      <c r="A178" s="38" t="s">
        <v>93</v>
      </c>
      <c r="B178" s="37" t="s">
        <v>81</v>
      </c>
      <c r="C178" s="34">
        <v>54953.469440000001</v>
      </c>
      <c r="D178" s="34">
        <v>2.0000000000000001E-4</v>
      </c>
      <c r="E178">
        <f t="shared" si="26"/>
        <v>26239.969051204695</v>
      </c>
      <c r="F178">
        <f t="shared" si="27"/>
        <v>26240</v>
      </c>
      <c r="G178">
        <f t="shared" si="28"/>
        <v>-2.3971199996594805E-2</v>
      </c>
      <c r="K178">
        <f>+G178</f>
        <v>-2.3971199996594805E-2</v>
      </c>
      <c r="O178">
        <f t="shared" ca="1" si="31"/>
        <v>-2.4393401734528766E-2</v>
      </c>
      <c r="Q178" s="2">
        <f t="shared" si="29"/>
        <v>39934.969440000001</v>
      </c>
    </row>
    <row r="179" spans="1:17" x14ac:dyDescent="0.2">
      <c r="A179" s="38" t="s">
        <v>93</v>
      </c>
      <c r="B179" s="37" t="s">
        <v>81</v>
      </c>
      <c r="C179" s="34">
        <v>54953.469640000003</v>
      </c>
      <c r="D179" s="34">
        <v>5.0000000000000001E-4</v>
      </c>
      <c r="E179">
        <f t="shared" si="26"/>
        <v>26239.969309421183</v>
      </c>
      <c r="F179">
        <f t="shared" si="27"/>
        <v>26240</v>
      </c>
      <c r="G179">
        <f t="shared" si="28"/>
        <v>-2.3771199994371273E-2</v>
      </c>
      <c r="K179">
        <f>+G179</f>
        <v>-2.3771199994371273E-2</v>
      </c>
      <c r="O179">
        <f t="shared" ca="1" si="31"/>
        <v>-2.4393401734528766E-2</v>
      </c>
      <c r="Q179" s="2">
        <f t="shared" si="29"/>
        <v>39934.969640000003</v>
      </c>
    </row>
    <row r="180" spans="1:17" x14ac:dyDescent="0.2">
      <c r="A180" s="61" t="s">
        <v>627</v>
      </c>
      <c r="B180" s="63" t="s">
        <v>79</v>
      </c>
      <c r="C180" s="62">
        <v>54996.459199999998</v>
      </c>
      <c r="D180" s="62" t="s">
        <v>114</v>
      </c>
      <c r="E180">
        <f t="shared" si="26"/>
        <v>26295.472375302998</v>
      </c>
      <c r="F180">
        <f t="shared" si="27"/>
        <v>26295.5</v>
      </c>
      <c r="G180">
        <f t="shared" si="28"/>
        <v>-2.1396540003479458E-2</v>
      </c>
      <c r="K180">
        <f>+G180</f>
        <v>-2.1396540003479458E-2</v>
      </c>
      <c r="O180">
        <f t="shared" ca="1" si="31"/>
        <v>-2.4539020932698732E-2</v>
      </c>
      <c r="Q180" s="2">
        <f t="shared" si="29"/>
        <v>39977.959199999998</v>
      </c>
    </row>
    <row r="181" spans="1:17" x14ac:dyDescent="0.2">
      <c r="A181" s="35" t="s">
        <v>98</v>
      </c>
      <c r="B181" s="36" t="s">
        <v>81</v>
      </c>
      <c r="C181" s="35">
        <v>55101.406999999999</v>
      </c>
      <c r="D181" s="35">
        <v>5.0000000000000001E-4</v>
      </c>
      <c r="E181">
        <f t="shared" ref="E181:E191" si="32">+(C181-C$7)/C$8</f>
        <v>26430.968636663943</v>
      </c>
      <c r="F181">
        <f t="shared" ref="F181:F192" si="33">ROUND(2*E181,0)/2</f>
        <v>26431</v>
      </c>
      <c r="G181">
        <f t="shared" ref="G181:G191" si="34">+C181-(C$7+F181*C$8)</f>
        <v>-2.4292280002555344E-2</v>
      </c>
      <c r="J181">
        <f>+G181</f>
        <v>-2.4292280002555344E-2</v>
      </c>
      <c r="O181">
        <f t="shared" ca="1" si="31"/>
        <v>-2.4894541677780338E-2</v>
      </c>
      <c r="Q181" s="2">
        <f t="shared" ref="Q181:Q191" si="35">+C181-15018.5</f>
        <v>40082.906999999999</v>
      </c>
    </row>
    <row r="182" spans="1:17" x14ac:dyDescent="0.2">
      <c r="A182" s="35" t="s">
        <v>98</v>
      </c>
      <c r="B182" s="36" t="s">
        <v>81</v>
      </c>
      <c r="C182" s="35">
        <v>55376.369400000003</v>
      </c>
      <c r="D182" s="35">
        <v>1E-3</v>
      </c>
      <c r="E182">
        <f t="shared" si="32"/>
        <v>26785.967762084707</v>
      </c>
      <c r="F182">
        <f t="shared" si="33"/>
        <v>26786</v>
      </c>
      <c r="G182">
        <f t="shared" si="34"/>
        <v>-2.4969679994683247E-2</v>
      </c>
      <c r="J182">
        <f>+G182</f>
        <v>-2.4969679994683247E-2</v>
      </c>
      <c r="O182">
        <f t="shared" ca="1" si="31"/>
        <v>-2.582597979220079E-2</v>
      </c>
      <c r="Q182" s="2">
        <f t="shared" si="35"/>
        <v>40357.869400000003</v>
      </c>
    </row>
    <row r="183" spans="1:17" x14ac:dyDescent="0.2">
      <c r="A183" s="44" t="s">
        <v>103</v>
      </c>
      <c r="B183" s="44"/>
      <c r="C183" s="45">
        <v>55429.426899999999</v>
      </c>
      <c r="D183" s="45">
        <v>6.1999999999999998E-3</v>
      </c>
      <c r="E183">
        <f t="shared" si="32"/>
        <v>26854.469368475289</v>
      </c>
      <c r="F183">
        <f t="shared" si="33"/>
        <v>26854.5</v>
      </c>
      <c r="G183">
        <f t="shared" si="34"/>
        <v>-2.3725459999695886E-2</v>
      </c>
      <c r="J183">
        <f>+G183</f>
        <v>-2.3725459999695886E-2</v>
      </c>
      <c r="O183">
        <f t="shared" ca="1" si="31"/>
        <v>-2.6005707991743884E-2</v>
      </c>
      <c r="Q183" s="2">
        <f t="shared" si="35"/>
        <v>40410.926899999999</v>
      </c>
    </row>
    <row r="184" spans="1:17" x14ac:dyDescent="0.2">
      <c r="A184" s="44" t="s">
        <v>103</v>
      </c>
      <c r="B184" s="44"/>
      <c r="C184" s="45">
        <v>55430.587099999997</v>
      </c>
      <c r="D184" s="45">
        <v>1.1999999999999999E-3</v>
      </c>
      <c r="E184">
        <f t="shared" si="32"/>
        <v>26855.967282318463</v>
      </c>
      <c r="F184">
        <f t="shared" si="33"/>
        <v>26856</v>
      </c>
      <c r="G184">
        <f t="shared" si="34"/>
        <v>-2.5341280001157429E-2</v>
      </c>
      <c r="J184">
        <f>+G184</f>
        <v>-2.5341280001157429E-2</v>
      </c>
      <c r="O184">
        <f t="shared" ca="1" si="31"/>
        <v>-2.6009643645748481E-2</v>
      </c>
      <c r="Q184" s="2">
        <f t="shared" si="35"/>
        <v>40412.087099999997</v>
      </c>
    </row>
    <row r="185" spans="1:17" x14ac:dyDescent="0.2">
      <c r="A185" s="44" t="s">
        <v>103</v>
      </c>
      <c r="B185" s="44"/>
      <c r="C185" s="45">
        <v>55451.500599999999</v>
      </c>
      <c r="D185" s="45">
        <v>1.2999999999999999E-3</v>
      </c>
      <c r="E185">
        <f t="shared" si="32"/>
        <v>26882.968334860514</v>
      </c>
      <c r="F185">
        <f t="shared" si="33"/>
        <v>26883</v>
      </c>
      <c r="G185">
        <f t="shared" si="34"/>
        <v>-2.4526039996999316E-2</v>
      </c>
      <c r="J185">
        <f>+G185</f>
        <v>-2.4526039996999316E-2</v>
      </c>
      <c r="O185">
        <f t="shared" ca="1" si="31"/>
        <v>-2.6080485417831159E-2</v>
      </c>
      <c r="Q185" s="2">
        <f t="shared" si="35"/>
        <v>40433.000599999999</v>
      </c>
    </row>
    <row r="186" spans="1:17" x14ac:dyDescent="0.2">
      <c r="A186" s="61" t="s">
        <v>650</v>
      </c>
      <c r="B186" s="63" t="s">
        <v>79</v>
      </c>
      <c r="C186" s="62">
        <v>55707.484199999999</v>
      </c>
      <c r="D186" s="62" t="s">
        <v>114</v>
      </c>
      <c r="E186">
        <f t="shared" si="32"/>
        <v>27213.464264929702</v>
      </c>
      <c r="F186">
        <f t="shared" si="33"/>
        <v>27213.5</v>
      </c>
      <c r="G186">
        <f t="shared" si="34"/>
        <v>-2.767837999999756E-2</v>
      </c>
      <c r="K186">
        <f>+G186</f>
        <v>-2.767837999999756E-2</v>
      </c>
      <c r="O186">
        <f t="shared" ca="1" si="31"/>
        <v>-2.6947641183509924E-2</v>
      </c>
      <c r="Q186" s="2">
        <f t="shared" si="35"/>
        <v>40688.984199999999</v>
      </c>
    </row>
    <row r="187" spans="1:17" x14ac:dyDescent="0.2">
      <c r="A187" s="61" t="s">
        <v>650</v>
      </c>
      <c r="B187" s="63" t="s">
        <v>81</v>
      </c>
      <c r="C187" s="62">
        <v>55885.241600000001</v>
      </c>
      <c r="D187" s="62" t="s">
        <v>114</v>
      </c>
      <c r="E187">
        <f t="shared" si="32"/>
        <v>27442.963722081186</v>
      </c>
      <c r="F187">
        <f t="shared" si="33"/>
        <v>27443</v>
      </c>
      <c r="G187">
        <f t="shared" si="34"/>
        <v>-2.8098839997255709E-2</v>
      </c>
      <c r="K187">
        <f>+G187</f>
        <v>-2.8098839997255709E-2</v>
      </c>
      <c r="O187">
        <f t="shared" ca="1" si="31"/>
        <v>-2.7549796246212718E-2</v>
      </c>
      <c r="Q187" s="2">
        <f t="shared" si="35"/>
        <v>40866.741600000001</v>
      </c>
    </row>
    <row r="188" spans="1:17" x14ac:dyDescent="0.2">
      <c r="A188" s="30" t="s">
        <v>101</v>
      </c>
      <c r="B188" s="31" t="s">
        <v>81</v>
      </c>
      <c r="C188" s="32">
        <v>56179.563199999997</v>
      </c>
      <c r="D188" s="32">
        <v>2.9999999999999997E-4</v>
      </c>
      <c r="E188">
        <f t="shared" si="32"/>
        <v>27822.957170612463</v>
      </c>
      <c r="F188">
        <f t="shared" si="33"/>
        <v>27823</v>
      </c>
      <c r="G188">
        <f t="shared" si="34"/>
        <v>-3.3173240000905935E-2</v>
      </c>
      <c r="J188">
        <f>+G188</f>
        <v>-3.3173240000905935E-2</v>
      </c>
      <c r="O188">
        <f t="shared" ca="1" si="31"/>
        <v>-2.8546828594043061E-2</v>
      </c>
      <c r="Q188" s="2">
        <f t="shared" si="35"/>
        <v>41161.063199999997</v>
      </c>
    </row>
    <row r="189" spans="1:17" x14ac:dyDescent="0.2">
      <c r="A189" s="30" t="s">
        <v>101</v>
      </c>
      <c r="B189" s="31" t="s">
        <v>81</v>
      </c>
      <c r="C189" s="32">
        <v>56180.341699999997</v>
      </c>
      <c r="D189" s="32">
        <v>2E-3</v>
      </c>
      <c r="E189">
        <f t="shared" si="32"/>
        <v>27823.962278289513</v>
      </c>
      <c r="F189">
        <f t="shared" si="33"/>
        <v>27824</v>
      </c>
      <c r="G189">
        <f t="shared" si="34"/>
        <v>-2.9217120005341712E-2</v>
      </c>
      <c r="J189">
        <f>+G189</f>
        <v>-2.9217120005341712E-2</v>
      </c>
      <c r="O189">
        <f t="shared" ca="1" si="31"/>
        <v>-2.8549452363379454E-2</v>
      </c>
      <c r="Q189" s="2">
        <f t="shared" si="35"/>
        <v>41161.841699999997</v>
      </c>
    </row>
    <row r="190" spans="1:17" x14ac:dyDescent="0.2">
      <c r="A190" s="46" t="s">
        <v>104</v>
      </c>
      <c r="B190" s="47"/>
      <c r="C190" s="46">
        <v>56730.653299999998</v>
      </c>
      <c r="D190" s="46">
        <v>1E-3</v>
      </c>
      <c r="E190">
        <f t="shared" si="32"/>
        <v>28534.459919817582</v>
      </c>
      <c r="F190">
        <f t="shared" si="33"/>
        <v>28534.5</v>
      </c>
      <c r="G190">
        <f t="shared" si="34"/>
        <v>-3.1043859999044798E-2</v>
      </c>
      <c r="J190">
        <f>+G190</f>
        <v>-3.1043859999044798E-2</v>
      </c>
      <c r="O190">
        <f t="shared" ca="1" si="31"/>
        <v>-3.0413640476888548E-2</v>
      </c>
      <c r="Q190" s="2">
        <f t="shared" si="35"/>
        <v>41712.153299999998</v>
      </c>
    </row>
    <row r="191" spans="1:17" x14ac:dyDescent="0.2">
      <c r="A191" s="46" t="s">
        <v>104</v>
      </c>
      <c r="B191" s="47"/>
      <c r="C191" s="46">
        <v>56918.479700000004</v>
      </c>
      <c r="D191" s="46">
        <v>6.9999999999999999E-4</v>
      </c>
      <c r="E191">
        <f t="shared" si="32"/>
        <v>28776.959286025223</v>
      </c>
      <c r="F191">
        <f t="shared" si="33"/>
        <v>28777</v>
      </c>
      <c r="G191">
        <f t="shared" si="34"/>
        <v>-3.1534759989881422E-2</v>
      </c>
      <c r="J191">
        <f>+G191</f>
        <v>-3.1534759989881422E-2</v>
      </c>
      <c r="O191">
        <f t="shared" ca="1" si="31"/>
        <v>-3.1049904540964485E-2</v>
      </c>
      <c r="Q191" s="2">
        <f t="shared" si="35"/>
        <v>41899.979700000004</v>
      </c>
    </row>
    <row r="192" spans="1:17" x14ac:dyDescent="0.2">
      <c r="A192" s="65" t="s">
        <v>674</v>
      </c>
      <c r="B192" s="66" t="s">
        <v>81</v>
      </c>
      <c r="C192" s="67">
        <v>59003.546000000002</v>
      </c>
      <c r="D192" s="65">
        <v>1.5E-3</v>
      </c>
      <c r="E192">
        <f t="shared" ref="E192" si="36">+(C192-C$7)/C$8</f>
        <v>31468.95176552167</v>
      </c>
      <c r="F192">
        <f t="shared" si="33"/>
        <v>31469</v>
      </c>
      <c r="G192">
        <f t="shared" ref="G192" si="37">+C192-(C$7+F192*C$8)</f>
        <v>-3.7359719994128682E-2</v>
      </c>
      <c r="J192">
        <f>+G192</f>
        <v>-3.7359719994128682E-2</v>
      </c>
      <c r="O192">
        <f t="shared" ref="O192" ca="1" si="38">+C$11+C$12*F192</f>
        <v>-3.8113091594541529E-2</v>
      </c>
      <c r="Q192" s="2">
        <f t="shared" ref="Q192" si="39">+C192-15018.5</f>
        <v>43985.046000000002</v>
      </c>
    </row>
    <row r="193" spans="2:4" x14ac:dyDescent="0.2">
      <c r="B193" s="11"/>
      <c r="C193" s="13"/>
      <c r="D193" s="13"/>
    </row>
    <row r="194" spans="2:4" x14ac:dyDescent="0.2">
      <c r="B194" s="11"/>
      <c r="C194" s="13"/>
      <c r="D194" s="13"/>
    </row>
    <row r="195" spans="2:4" x14ac:dyDescent="0.2">
      <c r="B195" s="11"/>
      <c r="C195" s="13"/>
      <c r="D195" s="13"/>
    </row>
    <row r="196" spans="2:4" x14ac:dyDescent="0.2">
      <c r="B196" s="11"/>
      <c r="C196" s="13"/>
      <c r="D196" s="13"/>
    </row>
    <row r="197" spans="2:4" x14ac:dyDescent="0.2">
      <c r="B197" s="11"/>
      <c r="C197" s="13"/>
      <c r="D197" s="13"/>
    </row>
    <row r="198" spans="2:4" x14ac:dyDescent="0.2">
      <c r="B198" s="11"/>
      <c r="C198" s="13"/>
      <c r="D198" s="13"/>
    </row>
    <row r="199" spans="2:4" x14ac:dyDescent="0.2">
      <c r="B199" s="11"/>
      <c r="C199" s="13"/>
      <c r="D199" s="13"/>
    </row>
    <row r="200" spans="2:4" x14ac:dyDescent="0.2">
      <c r="B200" s="11"/>
      <c r="C200" s="13"/>
      <c r="D200" s="13"/>
    </row>
    <row r="201" spans="2:4" x14ac:dyDescent="0.2">
      <c r="B201" s="11"/>
      <c r="C201" s="13"/>
      <c r="D201" s="13"/>
    </row>
    <row r="202" spans="2:4" x14ac:dyDescent="0.2">
      <c r="B202" s="11"/>
      <c r="C202" s="13"/>
      <c r="D202" s="13"/>
    </row>
    <row r="203" spans="2:4" x14ac:dyDescent="0.2">
      <c r="B203" s="11"/>
      <c r="C203" s="13"/>
      <c r="D203" s="13"/>
    </row>
    <row r="204" spans="2:4" x14ac:dyDescent="0.2">
      <c r="B204" s="11"/>
      <c r="C204" s="13"/>
      <c r="D204" s="13"/>
    </row>
    <row r="205" spans="2:4" x14ac:dyDescent="0.2">
      <c r="B205" s="11"/>
      <c r="C205" s="13"/>
      <c r="D205" s="13"/>
    </row>
    <row r="206" spans="2:4" x14ac:dyDescent="0.2">
      <c r="B206" s="11"/>
      <c r="C206" s="13"/>
      <c r="D206" s="13"/>
    </row>
    <row r="207" spans="2:4" x14ac:dyDescent="0.2">
      <c r="B207" s="11"/>
      <c r="C207" s="13"/>
      <c r="D207" s="13"/>
    </row>
    <row r="208" spans="2:4" x14ac:dyDescent="0.2">
      <c r="B208" s="11"/>
      <c r="C208" s="13"/>
      <c r="D208" s="13"/>
    </row>
    <row r="209" spans="2:4" x14ac:dyDescent="0.2">
      <c r="B209" s="11"/>
      <c r="C209" s="13"/>
      <c r="D209" s="13"/>
    </row>
    <row r="210" spans="2:4" x14ac:dyDescent="0.2">
      <c r="B210" s="11"/>
      <c r="C210" s="13"/>
      <c r="D210" s="13"/>
    </row>
    <row r="211" spans="2:4" x14ac:dyDescent="0.2">
      <c r="B211" s="11"/>
      <c r="C211" s="13"/>
      <c r="D211" s="13"/>
    </row>
    <row r="212" spans="2:4" x14ac:dyDescent="0.2">
      <c r="B212" s="11"/>
      <c r="C212" s="13"/>
      <c r="D212" s="13"/>
    </row>
    <row r="213" spans="2:4" x14ac:dyDescent="0.2">
      <c r="B213" s="11"/>
      <c r="C213" s="13"/>
      <c r="D213" s="13"/>
    </row>
    <row r="214" spans="2:4" x14ac:dyDescent="0.2">
      <c r="B214" s="11"/>
      <c r="C214" s="13"/>
      <c r="D214" s="13"/>
    </row>
    <row r="215" spans="2:4" x14ac:dyDescent="0.2">
      <c r="B215" s="11"/>
      <c r="C215" s="13"/>
      <c r="D215" s="13"/>
    </row>
    <row r="216" spans="2:4" x14ac:dyDescent="0.2">
      <c r="B216" s="11"/>
      <c r="C216" s="13"/>
      <c r="D216" s="13"/>
    </row>
    <row r="217" spans="2:4" x14ac:dyDescent="0.2">
      <c r="B217" s="11"/>
      <c r="C217" s="13"/>
      <c r="D217" s="13"/>
    </row>
    <row r="218" spans="2:4" x14ac:dyDescent="0.2">
      <c r="B218" s="11"/>
      <c r="C218" s="13"/>
      <c r="D218" s="13"/>
    </row>
    <row r="219" spans="2:4" x14ac:dyDescent="0.2">
      <c r="B219" s="11"/>
      <c r="C219" s="13"/>
      <c r="D219" s="13"/>
    </row>
    <row r="220" spans="2:4" x14ac:dyDescent="0.2">
      <c r="B220" s="11"/>
      <c r="C220" s="13"/>
      <c r="D220" s="13"/>
    </row>
    <row r="221" spans="2:4" x14ac:dyDescent="0.2">
      <c r="C221" s="13"/>
      <c r="D221" s="13"/>
    </row>
    <row r="222" spans="2:4" x14ac:dyDescent="0.2">
      <c r="C222" s="13"/>
      <c r="D222" s="13"/>
    </row>
    <row r="223" spans="2:4" x14ac:dyDescent="0.2">
      <c r="C223" s="13"/>
      <c r="D223" s="13"/>
    </row>
    <row r="224" spans="2:4" x14ac:dyDescent="0.2">
      <c r="C224" s="13"/>
      <c r="D224" s="13"/>
    </row>
    <row r="225" spans="3:4" x14ac:dyDescent="0.2">
      <c r="C225" s="13"/>
      <c r="D225" s="13"/>
    </row>
    <row r="226" spans="3:4" x14ac:dyDescent="0.2">
      <c r="C226" s="13"/>
      <c r="D226" s="13"/>
    </row>
    <row r="227" spans="3:4" x14ac:dyDescent="0.2">
      <c r="C227" s="13"/>
      <c r="D227" s="13"/>
    </row>
    <row r="228" spans="3:4" x14ac:dyDescent="0.2">
      <c r="C228" s="13"/>
      <c r="D228" s="13"/>
    </row>
    <row r="229" spans="3:4" x14ac:dyDescent="0.2">
      <c r="C229" s="13"/>
      <c r="D229" s="13"/>
    </row>
    <row r="230" spans="3:4" x14ac:dyDescent="0.2">
      <c r="C230" s="13"/>
      <c r="D230" s="13"/>
    </row>
    <row r="231" spans="3:4" x14ac:dyDescent="0.2">
      <c r="C231" s="13"/>
      <c r="D231" s="13"/>
    </row>
    <row r="232" spans="3:4" x14ac:dyDescent="0.2">
      <c r="C232" s="13"/>
      <c r="D232" s="13"/>
    </row>
    <row r="233" spans="3:4" x14ac:dyDescent="0.2">
      <c r="C233" s="13"/>
      <c r="D233" s="13"/>
    </row>
    <row r="234" spans="3:4" x14ac:dyDescent="0.2">
      <c r="C234" s="13"/>
      <c r="D234" s="13"/>
    </row>
    <row r="235" spans="3:4" x14ac:dyDescent="0.2">
      <c r="C235" s="13"/>
      <c r="D235" s="13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  <row r="2411" spans="3:4" x14ac:dyDescent="0.2">
      <c r="C2411" s="12"/>
      <c r="D2411" s="12"/>
    </row>
    <row r="2412" spans="3:4" x14ac:dyDescent="0.2">
      <c r="C2412" s="12"/>
      <c r="D2412" s="12"/>
    </row>
    <row r="2413" spans="3:4" x14ac:dyDescent="0.2">
      <c r="C2413" s="12"/>
      <c r="D2413" s="12"/>
    </row>
    <row r="2414" spans="3:4" x14ac:dyDescent="0.2">
      <c r="C2414" s="12"/>
      <c r="D2414" s="12"/>
    </row>
    <row r="2415" spans="3:4" x14ac:dyDescent="0.2">
      <c r="C2415" s="12"/>
      <c r="D2415" s="12"/>
    </row>
    <row r="2416" spans="3:4" x14ac:dyDescent="0.2">
      <c r="C2416" s="12"/>
      <c r="D2416" s="12"/>
    </row>
    <row r="2417" spans="3:4" x14ac:dyDescent="0.2">
      <c r="C2417" s="12"/>
      <c r="D2417" s="12"/>
    </row>
    <row r="2418" spans="3:4" x14ac:dyDescent="0.2">
      <c r="C2418" s="12"/>
      <c r="D2418" s="12"/>
    </row>
    <row r="2419" spans="3:4" x14ac:dyDescent="0.2">
      <c r="C2419" s="12"/>
      <c r="D2419" s="12"/>
    </row>
    <row r="2420" spans="3:4" x14ac:dyDescent="0.2">
      <c r="C2420" s="12"/>
      <c r="D2420" s="12"/>
    </row>
    <row r="2421" spans="3:4" x14ac:dyDescent="0.2">
      <c r="C2421" s="12"/>
      <c r="D2421" s="12"/>
    </row>
    <row r="2422" spans="3:4" x14ac:dyDescent="0.2">
      <c r="C2422" s="12"/>
      <c r="D2422" s="12"/>
    </row>
    <row r="2423" spans="3:4" x14ac:dyDescent="0.2">
      <c r="C2423" s="12"/>
      <c r="D2423" s="12"/>
    </row>
    <row r="2424" spans="3:4" x14ac:dyDescent="0.2">
      <c r="C2424" s="12"/>
      <c r="D2424" s="12"/>
    </row>
    <row r="2425" spans="3:4" x14ac:dyDescent="0.2">
      <c r="C2425" s="12"/>
      <c r="D2425" s="12"/>
    </row>
    <row r="2426" spans="3:4" x14ac:dyDescent="0.2">
      <c r="C2426" s="12"/>
      <c r="D2426" s="12"/>
    </row>
    <row r="2427" spans="3:4" x14ac:dyDescent="0.2">
      <c r="C2427" s="12"/>
      <c r="D2427" s="12"/>
    </row>
    <row r="2428" spans="3:4" x14ac:dyDescent="0.2">
      <c r="C2428" s="12"/>
      <c r="D2428" s="12"/>
    </row>
    <row r="2429" spans="3:4" x14ac:dyDescent="0.2">
      <c r="C2429" s="12"/>
      <c r="D2429" s="12"/>
    </row>
    <row r="2430" spans="3:4" x14ac:dyDescent="0.2">
      <c r="C2430" s="12"/>
      <c r="D2430" s="12"/>
    </row>
    <row r="2431" spans="3:4" x14ac:dyDescent="0.2">
      <c r="C2431" s="12"/>
      <c r="D2431" s="12"/>
    </row>
    <row r="2432" spans="3:4" x14ac:dyDescent="0.2">
      <c r="C2432" s="12"/>
      <c r="D2432" s="12"/>
    </row>
    <row r="2433" spans="3:4" x14ac:dyDescent="0.2">
      <c r="C2433" s="12"/>
      <c r="D2433" s="12"/>
    </row>
    <row r="2434" spans="3:4" x14ac:dyDescent="0.2">
      <c r="C2434" s="12"/>
      <c r="D2434" s="12"/>
    </row>
    <row r="2435" spans="3:4" x14ac:dyDescent="0.2">
      <c r="C2435" s="12"/>
      <c r="D2435" s="12"/>
    </row>
    <row r="2436" spans="3:4" x14ac:dyDescent="0.2">
      <c r="C2436" s="12"/>
      <c r="D2436" s="12"/>
    </row>
    <row r="2437" spans="3:4" x14ac:dyDescent="0.2">
      <c r="C2437" s="12"/>
      <c r="D2437" s="12"/>
    </row>
    <row r="2438" spans="3:4" x14ac:dyDescent="0.2">
      <c r="C2438" s="12"/>
      <c r="D2438" s="12"/>
    </row>
    <row r="2439" spans="3:4" x14ac:dyDescent="0.2">
      <c r="C2439" s="12"/>
      <c r="D2439" s="12"/>
    </row>
    <row r="2440" spans="3:4" x14ac:dyDescent="0.2">
      <c r="C2440" s="12"/>
      <c r="D2440" s="12"/>
    </row>
    <row r="2441" spans="3:4" x14ac:dyDescent="0.2">
      <c r="C2441" s="12"/>
      <c r="D2441" s="12"/>
    </row>
    <row r="2442" spans="3:4" x14ac:dyDescent="0.2">
      <c r="C2442" s="12"/>
      <c r="D2442" s="12"/>
    </row>
    <row r="2443" spans="3:4" x14ac:dyDescent="0.2">
      <c r="C2443" s="12"/>
      <c r="D2443" s="12"/>
    </row>
    <row r="2444" spans="3:4" x14ac:dyDescent="0.2">
      <c r="C2444" s="12"/>
      <c r="D2444" s="12"/>
    </row>
    <row r="2445" spans="3:4" x14ac:dyDescent="0.2">
      <c r="C2445" s="12"/>
      <c r="D2445" s="12"/>
    </row>
    <row r="2446" spans="3:4" x14ac:dyDescent="0.2">
      <c r="C2446" s="12"/>
      <c r="D2446" s="12"/>
    </row>
    <row r="2447" spans="3:4" x14ac:dyDescent="0.2">
      <c r="C2447" s="12"/>
      <c r="D2447" s="12"/>
    </row>
    <row r="2448" spans="3:4" x14ac:dyDescent="0.2">
      <c r="C2448" s="12"/>
      <c r="D2448" s="12"/>
    </row>
    <row r="2449" spans="3:4" x14ac:dyDescent="0.2">
      <c r="C2449" s="12"/>
      <c r="D2449" s="12"/>
    </row>
    <row r="2450" spans="3:4" x14ac:dyDescent="0.2">
      <c r="C2450" s="12"/>
      <c r="D2450" s="12"/>
    </row>
    <row r="2451" spans="3:4" x14ac:dyDescent="0.2">
      <c r="C2451" s="12"/>
      <c r="D2451" s="12"/>
    </row>
    <row r="2452" spans="3:4" x14ac:dyDescent="0.2">
      <c r="C2452" s="12"/>
      <c r="D2452" s="12"/>
    </row>
    <row r="2453" spans="3:4" x14ac:dyDescent="0.2">
      <c r="C2453" s="12"/>
      <c r="D2453" s="12"/>
    </row>
    <row r="2454" spans="3:4" x14ac:dyDescent="0.2">
      <c r="C2454" s="12"/>
      <c r="D2454" s="12"/>
    </row>
    <row r="2455" spans="3:4" x14ac:dyDescent="0.2">
      <c r="C2455" s="12"/>
      <c r="D2455" s="12"/>
    </row>
    <row r="2456" spans="3:4" x14ac:dyDescent="0.2">
      <c r="C2456" s="12"/>
      <c r="D2456" s="12"/>
    </row>
    <row r="2457" spans="3:4" x14ac:dyDescent="0.2">
      <c r="C2457" s="12"/>
      <c r="D2457" s="12"/>
    </row>
    <row r="2458" spans="3:4" x14ac:dyDescent="0.2">
      <c r="C2458" s="12"/>
      <c r="D2458" s="12"/>
    </row>
    <row r="2459" spans="3:4" x14ac:dyDescent="0.2">
      <c r="C2459" s="12"/>
      <c r="D2459" s="12"/>
    </row>
    <row r="2460" spans="3:4" x14ac:dyDescent="0.2">
      <c r="C2460" s="12"/>
      <c r="D2460" s="12"/>
    </row>
    <row r="2461" spans="3:4" x14ac:dyDescent="0.2">
      <c r="C2461" s="12"/>
      <c r="D2461" s="12"/>
    </row>
    <row r="2462" spans="3:4" x14ac:dyDescent="0.2">
      <c r="C2462" s="12"/>
      <c r="D2462" s="12"/>
    </row>
    <row r="2463" spans="3:4" x14ac:dyDescent="0.2">
      <c r="C2463" s="12"/>
      <c r="D2463" s="12"/>
    </row>
    <row r="2464" spans="3:4" x14ac:dyDescent="0.2">
      <c r="C2464" s="12"/>
      <c r="D2464" s="12"/>
    </row>
    <row r="2465" spans="3:4" x14ac:dyDescent="0.2">
      <c r="C2465" s="12"/>
      <c r="D2465" s="12"/>
    </row>
    <row r="2466" spans="3:4" x14ac:dyDescent="0.2">
      <c r="C2466" s="12"/>
      <c r="D2466" s="12"/>
    </row>
    <row r="2467" spans="3:4" x14ac:dyDescent="0.2">
      <c r="C2467" s="12"/>
      <c r="D2467" s="12"/>
    </row>
    <row r="2468" spans="3:4" x14ac:dyDescent="0.2">
      <c r="C2468" s="12"/>
      <c r="D2468" s="12"/>
    </row>
    <row r="2469" spans="3:4" x14ac:dyDescent="0.2">
      <c r="C2469" s="12"/>
      <c r="D2469" s="12"/>
    </row>
    <row r="2470" spans="3:4" x14ac:dyDescent="0.2">
      <c r="C2470" s="12"/>
      <c r="D2470" s="12"/>
    </row>
    <row r="2471" spans="3:4" x14ac:dyDescent="0.2">
      <c r="C2471" s="12"/>
      <c r="D2471" s="12"/>
    </row>
    <row r="2472" spans="3:4" x14ac:dyDescent="0.2">
      <c r="C2472" s="12"/>
      <c r="D2472" s="12"/>
    </row>
    <row r="2473" spans="3:4" x14ac:dyDescent="0.2">
      <c r="C2473" s="12"/>
      <c r="D2473" s="12"/>
    </row>
    <row r="2474" spans="3:4" x14ac:dyDescent="0.2">
      <c r="C2474" s="12"/>
      <c r="D2474" s="12"/>
    </row>
    <row r="2475" spans="3:4" x14ac:dyDescent="0.2">
      <c r="C2475" s="12"/>
      <c r="D2475" s="12"/>
    </row>
    <row r="2476" spans="3:4" x14ac:dyDescent="0.2">
      <c r="C2476" s="12"/>
      <c r="D2476" s="12"/>
    </row>
    <row r="2477" spans="3:4" x14ac:dyDescent="0.2">
      <c r="C2477" s="12"/>
      <c r="D2477" s="12"/>
    </row>
    <row r="2478" spans="3:4" x14ac:dyDescent="0.2">
      <c r="C2478" s="12"/>
      <c r="D2478" s="12"/>
    </row>
    <row r="2479" spans="3:4" x14ac:dyDescent="0.2">
      <c r="C2479" s="12"/>
      <c r="D2479" s="12"/>
    </row>
    <row r="2480" spans="3:4" x14ac:dyDescent="0.2">
      <c r="C2480" s="12"/>
      <c r="D2480" s="12"/>
    </row>
    <row r="2481" spans="3:4" x14ac:dyDescent="0.2">
      <c r="C2481" s="12"/>
      <c r="D2481" s="12"/>
    </row>
    <row r="2482" spans="3:4" x14ac:dyDescent="0.2">
      <c r="C2482" s="12"/>
      <c r="D2482" s="12"/>
    </row>
    <row r="2483" spans="3:4" x14ac:dyDescent="0.2">
      <c r="C2483" s="12"/>
      <c r="D2483" s="12"/>
    </row>
    <row r="2484" spans="3:4" x14ac:dyDescent="0.2">
      <c r="C2484" s="12"/>
      <c r="D2484" s="12"/>
    </row>
    <row r="2485" spans="3:4" x14ac:dyDescent="0.2">
      <c r="C2485" s="12"/>
      <c r="D2485" s="12"/>
    </row>
    <row r="2486" spans="3:4" x14ac:dyDescent="0.2">
      <c r="C2486" s="12"/>
      <c r="D2486" s="12"/>
    </row>
    <row r="2487" spans="3:4" x14ac:dyDescent="0.2">
      <c r="C2487" s="12"/>
      <c r="D2487" s="12"/>
    </row>
    <row r="2488" spans="3:4" x14ac:dyDescent="0.2">
      <c r="C2488" s="12"/>
      <c r="D2488" s="12"/>
    </row>
    <row r="2489" spans="3:4" x14ac:dyDescent="0.2">
      <c r="C2489" s="12"/>
      <c r="D2489" s="12"/>
    </row>
    <row r="2490" spans="3:4" x14ac:dyDescent="0.2">
      <c r="C2490" s="12"/>
      <c r="D2490" s="12"/>
    </row>
    <row r="2491" spans="3:4" x14ac:dyDescent="0.2">
      <c r="C2491" s="12"/>
      <c r="D2491" s="12"/>
    </row>
    <row r="2492" spans="3:4" x14ac:dyDescent="0.2">
      <c r="C2492" s="12"/>
      <c r="D2492" s="12"/>
    </row>
    <row r="2493" spans="3:4" x14ac:dyDescent="0.2">
      <c r="C2493" s="12"/>
      <c r="D2493" s="12"/>
    </row>
    <row r="2494" spans="3:4" x14ac:dyDescent="0.2">
      <c r="C2494" s="12"/>
      <c r="D2494" s="12"/>
    </row>
    <row r="2495" spans="3:4" x14ac:dyDescent="0.2">
      <c r="C2495" s="12"/>
      <c r="D2495" s="12"/>
    </row>
    <row r="2496" spans="3:4" x14ac:dyDescent="0.2">
      <c r="C2496" s="12"/>
      <c r="D2496" s="12"/>
    </row>
    <row r="2497" spans="3:4" x14ac:dyDescent="0.2">
      <c r="C2497" s="12"/>
      <c r="D2497" s="12"/>
    </row>
    <row r="2498" spans="3:4" x14ac:dyDescent="0.2">
      <c r="C2498" s="12"/>
      <c r="D2498" s="12"/>
    </row>
    <row r="2499" spans="3:4" x14ac:dyDescent="0.2">
      <c r="C2499" s="12"/>
      <c r="D2499" s="12"/>
    </row>
    <row r="2500" spans="3:4" x14ac:dyDescent="0.2">
      <c r="C2500" s="12"/>
      <c r="D2500" s="12"/>
    </row>
    <row r="2501" spans="3:4" x14ac:dyDescent="0.2">
      <c r="C2501" s="12"/>
      <c r="D2501" s="12"/>
    </row>
    <row r="2502" spans="3:4" x14ac:dyDescent="0.2">
      <c r="C2502" s="12"/>
      <c r="D2502" s="12"/>
    </row>
    <row r="2503" spans="3:4" x14ac:dyDescent="0.2">
      <c r="C2503" s="12"/>
      <c r="D2503" s="12"/>
    </row>
    <row r="2504" spans="3:4" x14ac:dyDescent="0.2">
      <c r="C2504" s="12"/>
      <c r="D2504" s="12"/>
    </row>
    <row r="2505" spans="3:4" x14ac:dyDescent="0.2">
      <c r="C2505" s="12"/>
      <c r="D2505" s="12"/>
    </row>
    <row r="2506" spans="3:4" x14ac:dyDescent="0.2">
      <c r="C2506" s="12"/>
      <c r="D2506" s="12"/>
    </row>
    <row r="2507" spans="3:4" x14ac:dyDescent="0.2">
      <c r="C2507" s="12"/>
      <c r="D2507" s="12"/>
    </row>
    <row r="2508" spans="3:4" x14ac:dyDescent="0.2">
      <c r="C2508" s="12"/>
      <c r="D2508" s="12"/>
    </row>
    <row r="2509" spans="3:4" x14ac:dyDescent="0.2">
      <c r="C2509" s="12"/>
      <c r="D2509" s="12"/>
    </row>
    <row r="2510" spans="3:4" x14ac:dyDescent="0.2">
      <c r="C2510" s="12"/>
      <c r="D2510" s="12"/>
    </row>
    <row r="2511" spans="3:4" x14ac:dyDescent="0.2">
      <c r="C2511" s="12"/>
      <c r="D2511" s="12"/>
    </row>
    <row r="2512" spans="3:4" x14ac:dyDescent="0.2">
      <c r="C2512" s="12"/>
      <c r="D2512" s="12"/>
    </row>
    <row r="2513" spans="3:4" x14ac:dyDescent="0.2">
      <c r="C2513" s="12"/>
      <c r="D2513" s="12"/>
    </row>
    <row r="2514" spans="3:4" x14ac:dyDescent="0.2">
      <c r="C2514" s="12"/>
      <c r="D2514" s="12"/>
    </row>
    <row r="2515" spans="3:4" x14ac:dyDescent="0.2">
      <c r="C2515" s="12"/>
      <c r="D2515" s="12"/>
    </row>
    <row r="2516" spans="3:4" x14ac:dyDescent="0.2">
      <c r="C2516" s="12"/>
      <c r="D2516" s="12"/>
    </row>
    <row r="2517" spans="3:4" x14ac:dyDescent="0.2">
      <c r="C2517" s="12"/>
      <c r="D2517" s="12"/>
    </row>
    <row r="2518" spans="3:4" x14ac:dyDescent="0.2">
      <c r="C2518" s="12"/>
      <c r="D2518" s="12"/>
    </row>
    <row r="2519" spans="3:4" x14ac:dyDescent="0.2">
      <c r="C2519" s="12"/>
      <c r="D2519" s="12"/>
    </row>
    <row r="2520" spans="3:4" x14ac:dyDescent="0.2">
      <c r="C2520" s="12"/>
      <c r="D2520" s="12"/>
    </row>
    <row r="2521" spans="3:4" x14ac:dyDescent="0.2">
      <c r="C2521" s="12"/>
      <c r="D2521" s="12"/>
    </row>
    <row r="2522" spans="3:4" x14ac:dyDescent="0.2">
      <c r="C2522" s="12"/>
      <c r="D2522" s="12"/>
    </row>
    <row r="2523" spans="3:4" x14ac:dyDescent="0.2">
      <c r="C2523" s="12"/>
      <c r="D2523" s="12"/>
    </row>
    <row r="2524" spans="3:4" x14ac:dyDescent="0.2">
      <c r="C2524" s="12"/>
      <c r="D2524" s="12"/>
    </row>
    <row r="2525" spans="3:4" x14ac:dyDescent="0.2">
      <c r="C2525" s="12"/>
      <c r="D2525" s="12"/>
    </row>
    <row r="2526" spans="3:4" x14ac:dyDescent="0.2">
      <c r="C2526" s="12"/>
      <c r="D2526" s="12"/>
    </row>
    <row r="2527" spans="3:4" x14ac:dyDescent="0.2">
      <c r="C2527" s="12"/>
      <c r="D2527" s="12"/>
    </row>
    <row r="2528" spans="3:4" x14ac:dyDescent="0.2">
      <c r="C2528" s="12"/>
      <c r="D2528" s="12"/>
    </row>
    <row r="2529" spans="3:4" x14ac:dyDescent="0.2">
      <c r="C2529" s="12"/>
      <c r="D2529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23"/>
  <sheetViews>
    <sheetView topLeftCell="A130" workbookViewId="0">
      <selection activeCell="A92" sqref="A92:D177"/>
    </sheetView>
  </sheetViews>
  <sheetFormatPr defaultRowHeight="12.75" x14ac:dyDescent="0.2"/>
  <cols>
    <col min="1" max="1" width="19.7109375" style="12" customWidth="1"/>
    <col min="2" max="2" width="4.42578125" style="10" customWidth="1"/>
    <col min="3" max="3" width="12.7109375" style="12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2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8" t="s">
        <v>105</v>
      </c>
      <c r="I1" s="49" t="s">
        <v>106</v>
      </c>
      <c r="J1" s="50" t="s">
        <v>92</v>
      </c>
    </row>
    <row r="2" spans="1:16" x14ac:dyDescent="0.2">
      <c r="I2" s="51" t="s">
        <v>107</v>
      </c>
      <c r="J2" s="52" t="s">
        <v>108</v>
      </c>
    </row>
    <row r="3" spans="1:16" x14ac:dyDescent="0.2">
      <c r="A3" s="53" t="s">
        <v>109</v>
      </c>
      <c r="I3" s="51" t="s">
        <v>110</v>
      </c>
      <c r="J3" s="52" t="s">
        <v>111</v>
      </c>
    </row>
    <row r="4" spans="1:16" x14ac:dyDescent="0.2">
      <c r="I4" s="51" t="s">
        <v>112</v>
      </c>
      <c r="J4" s="52" t="s">
        <v>111</v>
      </c>
    </row>
    <row r="5" spans="1:16" ht="13.5" thickBot="1" x14ac:dyDescent="0.25">
      <c r="I5" s="54" t="s">
        <v>113</v>
      </c>
      <c r="J5" s="55" t="s">
        <v>114</v>
      </c>
    </row>
    <row r="10" spans="1:16" ht="13.5" thickBot="1" x14ac:dyDescent="0.25"/>
    <row r="11" spans="1:16" ht="12.75" customHeight="1" thickBot="1" x14ac:dyDescent="0.25">
      <c r="A11" s="12" t="str">
        <f t="shared" ref="A11:A42" si="0">P11</f>
        <v> BBS 23 </v>
      </c>
      <c r="B11" s="11" t="str">
        <f t="shared" ref="B11:B42" si="1">IF(H11=INT(H11),"I","II")</f>
        <v>I</v>
      </c>
      <c r="C11" s="12">
        <f t="shared" ref="C11:C42" si="2">1*G11</f>
        <v>42620.423999999999</v>
      </c>
      <c r="D11" s="10" t="str">
        <f t="shared" ref="D11:D42" si="3">VLOOKUP(F11,I$1:J$5,2,FALSE)</f>
        <v>vis</v>
      </c>
      <c r="E11" s="56">
        <f>VLOOKUP(C11,Active!C$21:E$971,3,FALSE)</f>
        <v>10316.990691347273</v>
      </c>
      <c r="F11" s="11" t="s">
        <v>113</v>
      </c>
      <c r="G11" s="10" t="str">
        <f t="shared" ref="G11:G42" si="4">MID(I11,3,LEN(I11)-3)</f>
        <v>42620.424</v>
      </c>
      <c r="H11" s="12">
        <f t="shared" ref="H11:H42" si="5">1*K11</f>
        <v>10317</v>
      </c>
      <c r="I11" s="57" t="s">
        <v>253</v>
      </c>
      <c r="J11" s="58" t="s">
        <v>254</v>
      </c>
      <c r="K11" s="57">
        <v>10317</v>
      </c>
      <c r="L11" s="57" t="s">
        <v>169</v>
      </c>
      <c r="M11" s="58" t="s">
        <v>255</v>
      </c>
      <c r="N11" s="58"/>
      <c r="O11" s="59" t="s">
        <v>256</v>
      </c>
      <c r="P11" s="59" t="s">
        <v>257</v>
      </c>
    </row>
    <row r="12" spans="1:16" ht="12.75" customHeight="1" thickBot="1" x14ac:dyDescent="0.25">
      <c r="A12" s="12" t="str">
        <f t="shared" si="0"/>
        <v> BBS 34 </v>
      </c>
      <c r="B12" s="11" t="str">
        <f t="shared" si="1"/>
        <v>I</v>
      </c>
      <c r="C12" s="12">
        <f t="shared" si="2"/>
        <v>43348.491999999998</v>
      </c>
      <c r="D12" s="10" t="str">
        <f t="shared" si="3"/>
        <v>vis</v>
      </c>
      <c r="E12" s="56">
        <f>VLOOKUP(C12,Active!C$21:E$971,3,FALSE)</f>
        <v>11256.986498944385</v>
      </c>
      <c r="F12" s="11" t="s">
        <v>113</v>
      </c>
      <c r="G12" s="10" t="str">
        <f t="shared" si="4"/>
        <v>43348.492</v>
      </c>
      <c r="H12" s="12">
        <f t="shared" si="5"/>
        <v>11257</v>
      </c>
      <c r="I12" s="57" t="s">
        <v>258</v>
      </c>
      <c r="J12" s="58" t="s">
        <v>259</v>
      </c>
      <c r="K12" s="57">
        <v>11257</v>
      </c>
      <c r="L12" s="57" t="s">
        <v>235</v>
      </c>
      <c r="M12" s="58" t="s">
        <v>255</v>
      </c>
      <c r="N12" s="58"/>
      <c r="O12" s="59" t="s">
        <v>256</v>
      </c>
      <c r="P12" s="59" t="s">
        <v>260</v>
      </c>
    </row>
    <row r="13" spans="1:16" ht="12.75" customHeight="1" thickBot="1" x14ac:dyDescent="0.25">
      <c r="A13" s="12" t="str">
        <f t="shared" si="0"/>
        <v> BBS 50 </v>
      </c>
      <c r="B13" s="11" t="str">
        <f t="shared" si="1"/>
        <v>I</v>
      </c>
      <c r="C13" s="12">
        <f t="shared" si="2"/>
        <v>44489.394999999997</v>
      </c>
      <c r="D13" s="10" t="str">
        <f t="shared" si="3"/>
        <v>vis</v>
      </c>
      <c r="E13" s="56">
        <f>VLOOKUP(C13,Active!C$21:E$971,3,FALSE)</f>
        <v>12729.986324338393</v>
      </c>
      <c r="F13" s="11" t="s">
        <v>113</v>
      </c>
      <c r="G13" s="10" t="str">
        <f t="shared" si="4"/>
        <v>44489.395</v>
      </c>
      <c r="H13" s="12">
        <f t="shared" si="5"/>
        <v>12730</v>
      </c>
      <c r="I13" s="57" t="s">
        <v>261</v>
      </c>
      <c r="J13" s="58" t="s">
        <v>262</v>
      </c>
      <c r="K13" s="57">
        <v>12730</v>
      </c>
      <c r="L13" s="57" t="s">
        <v>263</v>
      </c>
      <c r="M13" s="58" t="s">
        <v>255</v>
      </c>
      <c r="N13" s="58"/>
      <c r="O13" s="59" t="s">
        <v>256</v>
      </c>
      <c r="P13" s="59" t="s">
        <v>264</v>
      </c>
    </row>
    <row r="14" spans="1:16" ht="12.75" customHeight="1" thickBot="1" x14ac:dyDescent="0.25">
      <c r="A14" s="12" t="str">
        <f t="shared" si="0"/>
        <v> BBS 51 </v>
      </c>
      <c r="B14" s="11" t="str">
        <f t="shared" si="1"/>
        <v>I</v>
      </c>
      <c r="C14" s="12">
        <f t="shared" si="2"/>
        <v>44541.292000000001</v>
      </c>
      <c r="D14" s="10" t="str">
        <f t="shared" si="3"/>
        <v>vis</v>
      </c>
      <c r="E14" s="56">
        <f>VLOOKUP(C14,Active!C$21:E$971,3,FALSE)</f>
        <v>12796.989629561082</v>
      </c>
      <c r="F14" s="11" t="s">
        <v>113</v>
      </c>
      <c r="G14" s="10" t="str">
        <f t="shared" si="4"/>
        <v>44541.292</v>
      </c>
      <c r="H14" s="12">
        <f t="shared" si="5"/>
        <v>12797</v>
      </c>
      <c r="I14" s="57" t="s">
        <v>265</v>
      </c>
      <c r="J14" s="58" t="s">
        <v>266</v>
      </c>
      <c r="K14" s="57">
        <v>12797</v>
      </c>
      <c r="L14" s="57" t="s">
        <v>172</v>
      </c>
      <c r="M14" s="58" t="s">
        <v>255</v>
      </c>
      <c r="N14" s="58"/>
      <c r="O14" s="59" t="s">
        <v>256</v>
      </c>
      <c r="P14" s="59" t="s">
        <v>267</v>
      </c>
    </row>
    <row r="15" spans="1:16" ht="12.75" customHeight="1" thickBot="1" x14ac:dyDescent="0.25">
      <c r="A15" s="12" t="str">
        <f t="shared" si="0"/>
        <v> BBS 61 </v>
      </c>
      <c r="B15" s="11" t="str">
        <f t="shared" si="1"/>
        <v>I</v>
      </c>
      <c r="C15" s="12">
        <f t="shared" si="2"/>
        <v>45131.502</v>
      </c>
      <c r="D15" s="10" t="str">
        <f t="shared" si="3"/>
        <v>vis</v>
      </c>
      <c r="E15" s="56">
        <f>VLOOKUP(C15,Active!C$21:E$971,3,FALSE)</f>
        <v>13558.999394585626</v>
      </c>
      <c r="F15" s="11" t="s">
        <v>113</v>
      </c>
      <c r="G15" s="10" t="str">
        <f t="shared" si="4"/>
        <v>45131.502</v>
      </c>
      <c r="H15" s="12">
        <f t="shared" si="5"/>
        <v>13559</v>
      </c>
      <c r="I15" s="57" t="s">
        <v>272</v>
      </c>
      <c r="J15" s="58" t="s">
        <v>273</v>
      </c>
      <c r="K15" s="57">
        <v>13559</v>
      </c>
      <c r="L15" s="57" t="s">
        <v>215</v>
      </c>
      <c r="M15" s="58" t="s">
        <v>255</v>
      </c>
      <c r="N15" s="58"/>
      <c r="O15" s="59" t="s">
        <v>270</v>
      </c>
      <c r="P15" s="59" t="s">
        <v>274</v>
      </c>
    </row>
    <row r="16" spans="1:16" ht="12.75" customHeight="1" thickBot="1" x14ac:dyDescent="0.25">
      <c r="A16" s="12" t="str">
        <f t="shared" si="0"/>
        <v> BBS 61 </v>
      </c>
      <c r="B16" s="11" t="str">
        <f t="shared" si="1"/>
        <v>I</v>
      </c>
      <c r="C16" s="12">
        <f t="shared" si="2"/>
        <v>45138.472000000002</v>
      </c>
      <c r="D16" s="10" t="str">
        <f t="shared" si="3"/>
        <v>vis</v>
      </c>
      <c r="E16" s="56">
        <f>VLOOKUP(C16,Active!C$21:E$971,3,FALSE)</f>
        <v>13567.998239170132</v>
      </c>
      <c r="F16" s="11" t="s">
        <v>113</v>
      </c>
      <c r="G16" s="10" t="str">
        <f t="shared" si="4"/>
        <v>45138.472</v>
      </c>
      <c r="H16" s="12">
        <f t="shared" si="5"/>
        <v>13568</v>
      </c>
      <c r="I16" s="57" t="s">
        <v>275</v>
      </c>
      <c r="J16" s="58" t="s">
        <v>276</v>
      </c>
      <c r="K16" s="57">
        <v>13568</v>
      </c>
      <c r="L16" s="57" t="s">
        <v>182</v>
      </c>
      <c r="M16" s="58" t="s">
        <v>255</v>
      </c>
      <c r="N16" s="58"/>
      <c r="O16" s="59" t="s">
        <v>270</v>
      </c>
      <c r="P16" s="59" t="s">
        <v>274</v>
      </c>
    </row>
    <row r="17" spans="1:16" ht="12.75" customHeight="1" thickBot="1" x14ac:dyDescent="0.25">
      <c r="A17" s="12" t="str">
        <f t="shared" si="0"/>
        <v> BBS 62 </v>
      </c>
      <c r="B17" s="11" t="str">
        <f t="shared" si="1"/>
        <v>I</v>
      </c>
      <c r="C17" s="12">
        <f t="shared" si="2"/>
        <v>45228.324000000001</v>
      </c>
      <c r="D17" s="10" t="str">
        <f t="shared" si="3"/>
        <v>vis</v>
      </c>
      <c r="E17" s="56">
        <f>VLOOKUP(C17,Active!C$21:E$971,3,FALSE)</f>
        <v>13684.004578281609</v>
      </c>
      <c r="F17" s="11" t="s">
        <v>113</v>
      </c>
      <c r="G17" s="10" t="str">
        <f t="shared" si="4"/>
        <v>45228.324</v>
      </c>
      <c r="H17" s="12">
        <f t="shared" si="5"/>
        <v>13684</v>
      </c>
      <c r="I17" s="57" t="s">
        <v>277</v>
      </c>
      <c r="J17" s="58" t="s">
        <v>278</v>
      </c>
      <c r="K17" s="57">
        <v>13684</v>
      </c>
      <c r="L17" s="57" t="s">
        <v>166</v>
      </c>
      <c r="M17" s="58" t="s">
        <v>255</v>
      </c>
      <c r="N17" s="58"/>
      <c r="O17" s="59" t="s">
        <v>270</v>
      </c>
      <c r="P17" s="59" t="s">
        <v>279</v>
      </c>
    </row>
    <row r="18" spans="1:16" ht="12.75" customHeight="1" thickBot="1" x14ac:dyDescent="0.25">
      <c r="A18" s="12" t="str">
        <f t="shared" si="0"/>
        <v> BBS 62 </v>
      </c>
      <c r="B18" s="11" t="str">
        <f t="shared" si="1"/>
        <v>I</v>
      </c>
      <c r="C18" s="12">
        <f t="shared" si="2"/>
        <v>45231.415000000001</v>
      </c>
      <c r="D18" s="10" t="str">
        <f t="shared" si="3"/>
        <v>vis</v>
      </c>
      <c r="E18" s="56">
        <f>VLOOKUP(C18,Active!C$21:E$971,3,FALSE)</f>
        <v>13687.995314093763</v>
      </c>
      <c r="F18" s="11" t="s">
        <v>113</v>
      </c>
      <c r="G18" s="10" t="str">
        <f t="shared" si="4"/>
        <v>45231.415</v>
      </c>
      <c r="H18" s="12">
        <f t="shared" si="5"/>
        <v>13688</v>
      </c>
      <c r="I18" s="57" t="s">
        <v>280</v>
      </c>
      <c r="J18" s="58" t="s">
        <v>281</v>
      </c>
      <c r="K18" s="57">
        <v>13688</v>
      </c>
      <c r="L18" s="57" t="s">
        <v>282</v>
      </c>
      <c r="M18" s="58" t="s">
        <v>255</v>
      </c>
      <c r="N18" s="58"/>
      <c r="O18" s="59" t="s">
        <v>270</v>
      </c>
      <c r="P18" s="59" t="s">
        <v>279</v>
      </c>
    </row>
    <row r="19" spans="1:16" ht="12.75" customHeight="1" thickBot="1" x14ac:dyDescent="0.25">
      <c r="A19" s="12" t="str">
        <f t="shared" si="0"/>
        <v> BBS 66 </v>
      </c>
      <c r="B19" s="11" t="str">
        <f t="shared" si="1"/>
        <v>I</v>
      </c>
      <c r="C19" s="12">
        <f t="shared" si="2"/>
        <v>45471.53</v>
      </c>
      <c r="D19" s="10" t="str">
        <f t="shared" si="3"/>
        <v>vis</v>
      </c>
      <c r="E19" s="56">
        <f>VLOOKUP(C19,Active!C$21:E$971,3,FALSE)</f>
        <v>13998.003573406326</v>
      </c>
      <c r="F19" s="11" t="s">
        <v>113</v>
      </c>
      <c r="G19" s="10" t="str">
        <f t="shared" si="4"/>
        <v>45471.530</v>
      </c>
      <c r="H19" s="12">
        <f t="shared" si="5"/>
        <v>13998</v>
      </c>
      <c r="I19" s="57" t="s">
        <v>283</v>
      </c>
      <c r="J19" s="58" t="s">
        <v>284</v>
      </c>
      <c r="K19" s="57">
        <v>13998</v>
      </c>
      <c r="L19" s="57" t="s">
        <v>285</v>
      </c>
      <c r="M19" s="58" t="s">
        <v>255</v>
      </c>
      <c r="N19" s="58"/>
      <c r="O19" s="59" t="s">
        <v>270</v>
      </c>
      <c r="P19" s="59" t="s">
        <v>286</v>
      </c>
    </row>
    <row r="20" spans="1:16" ht="12.75" customHeight="1" thickBot="1" x14ac:dyDescent="0.25">
      <c r="A20" s="12" t="str">
        <f t="shared" si="0"/>
        <v> BBS 67 </v>
      </c>
      <c r="B20" s="11" t="str">
        <f t="shared" si="1"/>
        <v>I</v>
      </c>
      <c r="C20" s="12">
        <f t="shared" si="2"/>
        <v>45526.516000000003</v>
      </c>
      <c r="D20" s="10" t="str">
        <f t="shared" si="3"/>
        <v>vis</v>
      </c>
      <c r="E20" s="56">
        <f>VLOOKUP(C20,Active!C$21:E$971,3,FALSE)</f>
        <v>14068.995032276292</v>
      </c>
      <c r="F20" s="11" t="s">
        <v>113</v>
      </c>
      <c r="G20" s="10" t="str">
        <f t="shared" si="4"/>
        <v>45526.516</v>
      </c>
      <c r="H20" s="12">
        <f t="shared" si="5"/>
        <v>14069</v>
      </c>
      <c r="I20" s="57" t="s">
        <v>287</v>
      </c>
      <c r="J20" s="58" t="s">
        <v>288</v>
      </c>
      <c r="K20" s="57">
        <v>14069</v>
      </c>
      <c r="L20" s="57" t="s">
        <v>282</v>
      </c>
      <c r="M20" s="58" t="s">
        <v>255</v>
      </c>
      <c r="N20" s="58"/>
      <c r="O20" s="59" t="s">
        <v>270</v>
      </c>
      <c r="P20" s="59" t="s">
        <v>289</v>
      </c>
    </row>
    <row r="21" spans="1:16" ht="12.75" customHeight="1" thickBot="1" x14ac:dyDescent="0.25">
      <c r="A21" s="12" t="str">
        <f t="shared" si="0"/>
        <v> BBS 68 </v>
      </c>
      <c r="B21" s="11" t="str">
        <f t="shared" si="1"/>
        <v>I</v>
      </c>
      <c r="C21" s="12">
        <f t="shared" si="2"/>
        <v>45574.533000000003</v>
      </c>
      <c r="D21" s="10" t="str">
        <f t="shared" si="3"/>
        <v>vis</v>
      </c>
      <c r="E21" s="56">
        <f>VLOOKUP(C21,Active!C$21:E$971,3,FALSE)</f>
        <v>14130.988937644184</v>
      </c>
      <c r="F21" s="11" t="s">
        <v>113</v>
      </c>
      <c r="G21" s="10" t="str">
        <f t="shared" si="4"/>
        <v>45574.533</v>
      </c>
      <c r="H21" s="12">
        <f t="shared" si="5"/>
        <v>14131</v>
      </c>
      <c r="I21" s="57" t="s">
        <v>290</v>
      </c>
      <c r="J21" s="58" t="s">
        <v>291</v>
      </c>
      <c r="K21" s="57">
        <v>14131</v>
      </c>
      <c r="L21" s="57" t="s">
        <v>292</v>
      </c>
      <c r="M21" s="58" t="s">
        <v>255</v>
      </c>
      <c r="N21" s="58"/>
      <c r="O21" s="59" t="s">
        <v>270</v>
      </c>
      <c r="P21" s="59" t="s">
        <v>293</v>
      </c>
    </row>
    <row r="22" spans="1:16" ht="12.75" customHeight="1" thickBot="1" x14ac:dyDescent="0.25">
      <c r="A22" s="12" t="str">
        <f t="shared" si="0"/>
        <v> BBS 68 </v>
      </c>
      <c r="B22" s="11" t="str">
        <f t="shared" si="1"/>
        <v>I</v>
      </c>
      <c r="C22" s="12">
        <f t="shared" si="2"/>
        <v>45592.351999999999</v>
      </c>
      <c r="D22" s="10" t="str">
        <f t="shared" si="3"/>
        <v>vis</v>
      </c>
      <c r="E22" s="56">
        <f>VLOOKUP(C22,Active!C$21:E$971,3,FALSE)</f>
        <v>14153.994735585542</v>
      </c>
      <c r="F22" s="11" t="s">
        <v>113</v>
      </c>
      <c r="G22" s="10" t="str">
        <f t="shared" si="4"/>
        <v>45592.352</v>
      </c>
      <c r="H22" s="12">
        <f t="shared" si="5"/>
        <v>14154</v>
      </c>
      <c r="I22" s="57" t="s">
        <v>294</v>
      </c>
      <c r="J22" s="58" t="s">
        <v>295</v>
      </c>
      <c r="K22" s="57">
        <v>14154</v>
      </c>
      <c r="L22" s="57" t="s">
        <v>282</v>
      </c>
      <c r="M22" s="58" t="s">
        <v>255</v>
      </c>
      <c r="N22" s="58"/>
      <c r="O22" s="59" t="s">
        <v>270</v>
      </c>
      <c r="P22" s="59" t="s">
        <v>293</v>
      </c>
    </row>
    <row r="23" spans="1:16" ht="12.75" customHeight="1" thickBot="1" x14ac:dyDescent="0.25">
      <c r="A23" s="12" t="str">
        <f t="shared" si="0"/>
        <v> BBS 71 </v>
      </c>
      <c r="B23" s="11" t="str">
        <f t="shared" si="1"/>
        <v>I</v>
      </c>
      <c r="C23" s="12">
        <f t="shared" si="2"/>
        <v>45783.665000000001</v>
      </c>
      <c r="D23" s="10" t="str">
        <f t="shared" si="3"/>
        <v>vis</v>
      </c>
      <c r="E23" s="56">
        <f>VLOOKUP(C23,Active!C$21:E$971,3,FALSE)</f>
        <v>14400.995589817328</v>
      </c>
      <c r="F23" s="11" t="s">
        <v>113</v>
      </c>
      <c r="G23" s="10" t="str">
        <f t="shared" si="4"/>
        <v>45783.665</v>
      </c>
      <c r="H23" s="12">
        <f t="shared" si="5"/>
        <v>14401</v>
      </c>
      <c r="I23" s="57" t="s">
        <v>296</v>
      </c>
      <c r="J23" s="58" t="s">
        <v>297</v>
      </c>
      <c r="K23" s="57">
        <v>14401</v>
      </c>
      <c r="L23" s="57" t="s">
        <v>115</v>
      </c>
      <c r="M23" s="58" t="s">
        <v>255</v>
      </c>
      <c r="N23" s="58"/>
      <c r="O23" s="59" t="s">
        <v>270</v>
      </c>
      <c r="P23" s="59" t="s">
        <v>298</v>
      </c>
    </row>
    <row r="24" spans="1:16" ht="12.75" customHeight="1" thickBot="1" x14ac:dyDescent="0.25">
      <c r="A24" s="12" t="str">
        <f t="shared" si="0"/>
        <v> BBS 73 </v>
      </c>
      <c r="B24" s="11" t="str">
        <f t="shared" si="1"/>
        <v>I</v>
      </c>
      <c r="C24" s="12">
        <f t="shared" si="2"/>
        <v>45890.55</v>
      </c>
      <c r="D24" s="10" t="str">
        <f t="shared" si="3"/>
        <v>vis</v>
      </c>
      <c r="E24" s="56">
        <f>VLOOKUP(C24,Active!C$21:E$971,3,FALSE)</f>
        <v>14538.992936074847</v>
      </c>
      <c r="F24" s="11" t="s">
        <v>113</v>
      </c>
      <c r="G24" s="10" t="str">
        <f t="shared" si="4"/>
        <v>45890.550</v>
      </c>
      <c r="H24" s="12">
        <f t="shared" si="5"/>
        <v>14539</v>
      </c>
      <c r="I24" s="57" t="s">
        <v>299</v>
      </c>
      <c r="J24" s="58" t="s">
        <v>300</v>
      </c>
      <c r="K24" s="57">
        <v>14539</v>
      </c>
      <c r="L24" s="57" t="s">
        <v>240</v>
      </c>
      <c r="M24" s="58" t="s">
        <v>255</v>
      </c>
      <c r="N24" s="58"/>
      <c r="O24" s="59" t="s">
        <v>270</v>
      </c>
      <c r="P24" s="59" t="s">
        <v>301</v>
      </c>
    </row>
    <row r="25" spans="1:16" ht="12.75" customHeight="1" thickBot="1" x14ac:dyDescent="0.25">
      <c r="A25" s="12" t="str">
        <f t="shared" si="0"/>
        <v> BBS 74 </v>
      </c>
      <c r="B25" s="11" t="str">
        <f t="shared" si="1"/>
        <v>I</v>
      </c>
      <c r="C25" s="12">
        <f t="shared" si="2"/>
        <v>45994.337</v>
      </c>
      <c r="D25" s="10" t="str">
        <f t="shared" si="3"/>
        <v>vis</v>
      </c>
      <c r="E25" s="56">
        <f>VLOOKUP(C25,Active!C$21:E$971,3,FALSE)</f>
        <v>14672.990508943149</v>
      </c>
      <c r="F25" s="11" t="s">
        <v>113</v>
      </c>
      <c r="G25" s="10" t="str">
        <f t="shared" si="4"/>
        <v>45994.337</v>
      </c>
      <c r="H25" s="12">
        <f t="shared" si="5"/>
        <v>14673</v>
      </c>
      <c r="I25" s="57" t="s">
        <v>302</v>
      </c>
      <c r="J25" s="58" t="s">
        <v>303</v>
      </c>
      <c r="K25" s="57">
        <v>14673</v>
      </c>
      <c r="L25" s="57" t="s">
        <v>169</v>
      </c>
      <c r="M25" s="58" t="s">
        <v>255</v>
      </c>
      <c r="N25" s="58"/>
      <c r="O25" s="59" t="s">
        <v>270</v>
      </c>
      <c r="P25" s="59" t="s">
        <v>304</v>
      </c>
    </row>
    <row r="26" spans="1:16" ht="12.75" customHeight="1" thickBot="1" x14ac:dyDescent="0.25">
      <c r="A26" s="12" t="str">
        <f t="shared" si="0"/>
        <v> BBS 77 </v>
      </c>
      <c r="B26" s="11" t="str">
        <f t="shared" si="1"/>
        <v>I</v>
      </c>
      <c r="C26" s="12">
        <f t="shared" si="2"/>
        <v>46210.428</v>
      </c>
      <c r="D26" s="10" t="str">
        <f t="shared" si="3"/>
        <v>vis</v>
      </c>
      <c r="E26" s="56">
        <f>VLOOKUP(C26,Active!C$21:E$971,3,FALSE)</f>
        <v>14951.981803793997</v>
      </c>
      <c r="F26" s="11" t="s">
        <v>113</v>
      </c>
      <c r="G26" s="10" t="str">
        <f t="shared" si="4"/>
        <v>46210.428</v>
      </c>
      <c r="H26" s="12">
        <f t="shared" si="5"/>
        <v>14952</v>
      </c>
      <c r="I26" s="57" t="s">
        <v>305</v>
      </c>
      <c r="J26" s="58" t="s">
        <v>306</v>
      </c>
      <c r="K26" s="57">
        <v>14952</v>
      </c>
      <c r="L26" s="57" t="s">
        <v>307</v>
      </c>
      <c r="M26" s="58" t="s">
        <v>255</v>
      </c>
      <c r="N26" s="58"/>
      <c r="O26" s="59" t="s">
        <v>308</v>
      </c>
      <c r="P26" s="59" t="s">
        <v>309</v>
      </c>
    </row>
    <row r="27" spans="1:16" ht="12.75" customHeight="1" thickBot="1" x14ac:dyDescent="0.25">
      <c r="A27" s="12" t="str">
        <f t="shared" si="0"/>
        <v> BBS 80 </v>
      </c>
      <c r="B27" s="11" t="str">
        <f t="shared" si="1"/>
        <v>I</v>
      </c>
      <c r="C27" s="12">
        <f t="shared" si="2"/>
        <v>46553.56</v>
      </c>
      <c r="D27" s="10" t="str">
        <f t="shared" si="3"/>
        <v>vis</v>
      </c>
      <c r="E27" s="56">
        <f>VLOOKUP(C27,Active!C$21:E$971,3,FALSE)</f>
        <v>15394.993502498526</v>
      </c>
      <c r="F27" s="11" t="s">
        <v>113</v>
      </c>
      <c r="G27" s="10" t="str">
        <f t="shared" si="4"/>
        <v>46553.560</v>
      </c>
      <c r="H27" s="12">
        <f t="shared" si="5"/>
        <v>15395</v>
      </c>
      <c r="I27" s="57" t="s">
        <v>310</v>
      </c>
      <c r="J27" s="58" t="s">
        <v>311</v>
      </c>
      <c r="K27" s="57">
        <v>15395</v>
      </c>
      <c r="L27" s="57" t="s">
        <v>240</v>
      </c>
      <c r="M27" s="58" t="s">
        <v>255</v>
      </c>
      <c r="N27" s="58"/>
      <c r="O27" s="59" t="s">
        <v>270</v>
      </c>
      <c r="P27" s="59" t="s">
        <v>312</v>
      </c>
    </row>
    <row r="28" spans="1:16" ht="12.75" customHeight="1" thickBot="1" x14ac:dyDescent="0.25">
      <c r="A28" s="12" t="str">
        <f t="shared" si="0"/>
        <v> BBS 81 </v>
      </c>
      <c r="B28" s="11" t="str">
        <f t="shared" si="1"/>
        <v>I</v>
      </c>
      <c r="C28" s="12">
        <f t="shared" si="2"/>
        <v>46646.506999999998</v>
      </c>
      <c r="D28" s="10" t="str">
        <f t="shared" si="3"/>
        <v>vis</v>
      </c>
      <c r="E28" s="56">
        <f>VLOOKUP(C28,Active!C$21:E$971,3,FALSE)</f>
        <v>15514.995741751905</v>
      </c>
      <c r="F28" s="11" t="s">
        <v>113</v>
      </c>
      <c r="G28" s="10" t="str">
        <f t="shared" si="4"/>
        <v>46646.507</v>
      </c>
      <c r="H28" s="12">
        <f t="shared" si="5"/>
        <v>15515</v>
      </c>
      <c r="I28" s="57" t="s">
        <v>313</v>
      </c>
      <c r="J28" s="58" t="s">
        <v>314</v>
      </c>
      <c r="K28" s="57">
        <v>15515</v>
      </c>
      <c r="L28" s="57" t="s">
        <v>115</v>
      </c>
      <c r="M28" s="58" t="s">
        <v>255</v>
      </c>
      <c r="N28" s="58"/>
      <c r="O28" s="59" t="s">
        <v>270</v>
      </c>
      <c r="P28" s="59" t="s">
        <v>315</v>
      </c>
    </row>
    <row r="29" spans="1:16" ht="12.75" customHeight="1" thickBot="1" x14ac:dyDescent="0.25">
      <c r="A29" s="12" t="str">
        <f t="shared" si="0"/>
        <v> BBS 83 </v>
      </c>
      <c r="B29" s="11" t="str">
        <f t="shared" si="1"/>
        <v>I</v>
      </c>
      <c r="C29" s="12">
        <f t="shared" si="2"/>
        <v>46907.519999999997</v>
      </c>
      <c r="D29" s="10" t="str">
        <f t="shared" si="3"/>
        <v>vis</v>
      </c>
      <c r="E29" s="56">
        <f>VLOOKUP(C29,Active!C$21:E$971,3,FALSE)</f>
        <v>15851.985041828744</v>
      </c>
      <c r="F29" s="11" t="str">
        <f>LEFT(M29,1)</f>
        <v>V</v>
      </c>
      <c r="G29" s="10" t="str">
        <f t="shared" si="4"/>
        <v>46907.520</v>
      </c>
      <c r="H29" s="12">
        <f t="shared" si="5"/>
        <v>15852</v>
      </c>
      <c r="I29" s="57" t="s">
        <v>328</v>
      </c>
      <c r="J29" s="58" t="s">
        <v>329</v>
      </c>
      <c r="K29" s="57">
        <v>15852</v>
      </c>
      <c r="L29" s="57" t="s">
        <v>188</v>
      </c>
      <c r="M29" s="58" t="s">
        <v>255</v>
      </c>
      <c r="N29" s="58"/>
      <c r="O29" s="59" t="s">
        <v>270</v>
      </c>
      <c r="P29" s="59" t="s">
        <v>330</v>
      </c>
    </row>
    <row r="30" spans="1:16" ht="12.75" customHeight="1" thickBot="1" x14ac:dyDescent="0.25">
      <c r="A30" s="12" t="str">
        <f t="shared" si="0"/>
        <v> BBS 84 </v>
      </c>
      <c r="B30" s="11" t="str">
        <f t="shared" si="1"/>
        <v>I</v>
      </c>
      <c r="C30" s="12">
        <f t="shared" si="2"/>
        <v>46952.455999999998</v>
      </c>
      <c r="D30" s="10" t="str">
        <f t="shared" si="3"/>
        <v>vis</v>
      </c>
      <c r="E30" s="56">
        <f>VLOOKUP(C30,Active!C$21:E$971,3,FALSE)</f>
        <v>15910.001122208852</v>
      </c>
      <c r="F30" s="11" t="str">
        <f>LEFT(M30,1)</f>
        <v>V</v>
      </c>
      <c r="G30" s="10" t="str">
        <f t="shared" si="4"/>
        <v>46952.456</v>
      </c>
      <c r="H30" s="12">
        <f t="shared" si="5"/>
        <v>15910</v>
      </c>
      <c r="I30" s="57" t="s">
        <v>331</v>
      </c>
      <c r="J30" s="58" t="s">
        <v>332</v>
      </c>
      <c r="K30" s="57">
        <v>15910</v>
      </c>
      <c r="L30" s="57" t="s">
        <v>322</v>
      </c>
      <c r="M30" s="58" t="s">
        <v>255</v>
      </c>
      <c r="N30" s="58"/>
      <c r="O30" s="59" t="s">
        <v>270</v>
      </c>
      <c r="P30" s="59" t="s">
        <v>333</v>
      </c>
    </row>
    <row r="31" spans="1:16" ht="12.75" customHeight="1" thickBot="1" x14ac:dyDescent="0.25">
      <c r="A31" s="12" t="str">
        <f t="shared" si="0"/>
        <v> BBS 85 </v>
      </c>
      <c r="B31" s="11" t="str">
        <f t="shared" si="1"/>
        <v>I</v>
      </c>
      <c r="C31" s="12">
        <f t="shared" si="2"/>
        <v>47021.387000000002</v>
      </c>
      <c r="D31" s="10" t="str">
        <f t="shared" si="3"/>
        <v>vis</v>
      </c>
      <c r="E31" s="56">
        <f>VLOOKUP(C31,Active!C$21:E$971,3,FALSE)</f>
        <v>15998.996725660016</v>
      </c>
      <c r="F31" s="11" t="s">
        <v>113</v>
      </c>
      <c r="G31" s="10" t="str">
        <f t="shared" si="4"/>
        <v>47021.387</v>
      </c>
      <c r="H31" s="12">
        <f t="shared" si="5"/>
        <v>15999</v>
      </c>
      <c r="I31" s="57" t="s">
        <v>334</v>
      </c>
      <c r="J31" s="58" t="s">
        <v>335</v>
      </c>
      <c r="K31" s="57">
        <v>15999</v>
      </c>
      <c r="L31" s="57" t="s">
        <v>115</v>
      </c>
      <c r="M31" s="58" t="s">
        <v>255</v>
      </c>
      <c r="N31" s="58"/>
      <c r="O31" s="59" t="s">
        <v>270</v>
      </c>
      <c r="P31" s="59" t="s">
        <v>336</v>
      </c>
    </row>
    <row r="32" spans="1:16" ht="12.75" customHeight="1" thickBot="1" x14ac:dyDescent="0.25">
      <c r="A32" s="12" t="str">
        <f t="shared" si="0"/>
        <v> BBS 86 </v>
      </c>
      <c r="B32" s="11" t="str">
        <f t="shared" si="1"/>
        <v>I</v>
      </c>
      <c r="C32" s="12">
        <f t="shared" si="2"/>
        <v>47107.355000000003</v>
      </c>
      <c r="D32" s="10" t="str">
        <f t="shared" si="3"/>
        <v>vis</v>
      </c>
      <c r="E32" s="56">
        <f>VLOOKUP(C32,Active!C$21:E$971,3,FALSE)</f>
        <v>16109.988500586958</v>
      </c>
      <c r="F32" s="11" t="s">
        <v>113</v>
      </c>
      <c r="G32" s="10" t="str">
        <f t="shared" si="4"/>
        <v>47107.355</v>
      </c>
      <c r="H32" s="12">
        <f t="shared" si="5"/>
        <v>16110</v>
      </c>
      <c r="I32" s="57" t="s">
        <v>337</v>
      </c>
      <c r="J32" s="58" t="s">
        <v>338</v>
      </c>
      <c r="K32" s="57">
        <v>16110</v>
      </c>
      <c r="L32" s="57" t="s">
        <v>292</v>
      </c>
      <c r="M32" s="58" t="s">
        <v>255</v>
      </c>
      <c r="N32" s="58"/>
      <c r="O32" s="59" t="s">
        <v>270</v>
      </c>
      <c r="P32" s="59" t="s">
        <v>339</v>
      </c>
    </row>
    <row r="33" spans="1:16" ht="12.75" customHeight="1" thickBot="1" x14ac:dyDescent="0.25">
      <c r="A33" s="12" t="str">
        <f t="shared" si="0"/>
        <v> BBS 89 </v>
      </c>
      <c r="B33" s="11" t="str">
        <f t="shared" si="1"/>
        <v>I</v>
      </c>
      <c r="C33" s="12">
        <f t="shared" si="2"/>
        <v>47337.398000000001</v>
      </c>
      <c r="D33" s="10" t="str">
        <f t="shared" si="3"/>
        <v>vis</v>
      </c>
      <c r="E33" s="56">
        <f>VLOOKUP(C33,Active!C$21:E$971,3,FALSE)</f>
        <v>16406.992977596055</v>
      </c>
      <c r="F33" s="11" t="s">
        <v>113</v>
      </c>
      <c r="G33" s="10" t="str">
        <f t="shared" si="4"/>
        <v>47337.398</v>
      </c>
      <c r="H33" s="12">
        <f t="shared" si="5"/>
        <v>16407</v>
      </c>
      <c r="I33" s="57" t="s">
        <v>340</v>
      </c>
      <c r="J33" s="58" t="s">
        <v>341</v>
      </c>
      <c r="K33" s="57">
        <v>16407</v>
      </c>
      <c r="L33" s="57" t="s">
        <v>240</v>
      </c>
      <c r="M33" s="58" t="s">
        <v>255</v>
      </c>
      <c r="N33" s="58"/>
      <c r="O33" s="59" t="s">
        <v>270</v>
      </c>
      <c r="P33" s="59" t="s">
        <v>342</v>
      </c>
    </row>
    <row r="34" spans="1:16" ht="12.75" customHeight="1" thickBot="1" x14ac:dyDescent="0.25">
      <c r="A34" s="12" t="str">
        <f t="shared" si="0"/>
        <v> BBS 91 </v>
      </c>
      <c r="B34" s="11" t="str">
        <f t="shared" si="1"/>
        <v>I</v>
      </c>
      <c r="C34" s="12">
        <f t="shared" si="2"/>
        <v>47628.614000000001</v>
      </c>
      <c r="D34" s="10" t="str">
        <f t="shared" si="3"/>
        <v>vis</v>
      </c>
      <c r="E34" s="56">
        <f>VLOOKUP(C34,Active!C$21:E$971,3,FALSE)</f>
        <v>16782.976840511608</v>
      </c>
      <c r="F34" s="11" t="s">
        <v>113</v>
      </c>
      <c r="G34" s="10" t="str">
        <f t="shared" si="4"/>
        <v>47628.614</v>
      </c>
      <c r="H34" s="12">
        <f t="shared" si="5"/>
        <v>16783</v>
      </c>
      <c r="I34" s="57" t="s">
        <v>349</v>
      </c>
      <c r="J34" s="58" t="s">
        <v>350</v>
      </c>
      <c r="K34" s="57">
        <v>16783</v>
      </c>
      <c r="L34" s="57" t="s">
        <v>351</v>
      </c>
      <c r="M34" s="58" t="s">
        <v>255</v>
      </c>
      <c r="N34" s="58"/>
      <c r="O34" s="59" t="s">
        <v>270</v>
      </c>
      <c r="P34" s="59" t="s">
        <v>352</v>
      </c>
    </row>
    <row r="35" spans="1:16" ht="12.75" customHeight="1" thickBot="1" x14ac:dyDescent="0.25">
      <c r="A35" s="12" t="str">
        <f t="shared" si="0"/>
        <v> BBS 92 </v>
      </c>
      <c r="B35" s="11" t="str">
        <f t="shared" si="1"/>
        <v>I</v>
      </c>
      <c r="C35" s="12">
        <f t="shared" si="2"/>
        <v>47770.360999999997</v>
      </c>
      <c r="D35" s="10" t="str">
        <f t="shared" si="3"/>
        <v>vis</v>
      </c>
      <c r="E35" s="56">
        <f>VLOOKUP(C35,Active!C$21:E$971,3,FALSE)</f>
        <v>16965.983902680888</v>
      </c>
      <c r="F35" s="11" t="s">
        <v>113</v>
      </c>
      <c r="G35" s="10" t="str">
        <f t="shared" si="4"/>
        <v>47770.361</v>
      </c>
      <c r="H35" s="12">
        <f t="shared" si="5"/>
        <v>16966</v>
      </c>
      <c r="I35" s="57" t="s">
        <v>360</v>
      </c>
      <c r="J35" s="58" t="s">
        <v>361</v>
      </c>
      <c r="K35" s="57">
        <v>16966</v>
      </c>
      <c r="L35" s="57" t="s">
        <v>188</v>
      </c>
      <c r="M35" s="58" t="s">
        <v>255</v>
      </c>
      <c r="N35" s="58"/>
      <c r="O35" s="59" t="s">
        <v>270</v>
      </c>
      <c r="P35" s="59" t="s">
        <v>362</v>
      </c>
    </row>
    <row r="36" spans="1:16" ht="12.75" customHeight="1" thickBot="1" x14ac:dyDescent="0.25">
      <c r="A36" s="12" t="str">
        <f t="shared" si="0"/>
        <v> BBS 96 </v>
      </c>
      <c r="B36" s="11" t="str">
        <f t="shared" si="1"/>
        <v>I</v>
      </c>
      <c r="C36" s="12">
        <f t="shared" si="2"/>
        <v>48148.347999999998</v>
      </c>
      <c r="D36" s="10" t="str">
        <f t="shared" si="3"/>
        <v>vis</v>
      </c>
      <c r="E36" s="56">
        <f>VLOOKUP(C36,Active!C$21:E$971,3,FALSE)</f>
        <v>17453.996279720137</v>
      </c>
      <c r="F36" s="11" t="s">
        <v>113</v>
      </c>
      <c r="G36" s="10" t="str">
        <f t="shared" si="4"/>
        <v>48148.348</v>
      </c>
      <c r="H36" s="12">
        <f t="shared" si="5"/>
        <v>17454</v>
      </c>
      <c r="I36" s="57" t="s">
        <v>384</v>
      </c>
      <c r="J36" s="58" t="s">
        <v>385</v>
      </c>
      <c r="K36" s="57">
        <v>17454</v>
      </c>
      <c r="L36" s="57" t="s">
        <v>115</v>
      </c>
      <c r="M36" s="58" t="s">
        <v>255</v>
      </c>
      <c r="N36" s="58"/>
      <c r="O36" s="59" t="s">
        <v>270</v>
      </c>
      <c r="P36" s="59" t="s">
        <v>386</v>
      </c>
    </row>
    <row r="37" spans="1:16" ht="12.75" customHeight="1" thickBot="1" x14ac:dyDescent="0.25">
      <c r="A37" s="12" t="str">
        <f t="shared" si="0"/>
        <v> BBS 97 </v>
      </c>
      <c r="B37" s="11" t="str">
        <f t="shared" si="1"/>
        <v>I</v>
      </c>
      <c r="C37" s="12">
        <f t="shared" si="2"/>
        <v>48329.586000000003</v>
      </c>
      <c r="D37" s="10" t="str">
        <f t="shared" si="3"/>
        <v>vis</v>
      </c>
      <c r="E37" s="56">
        <f>VLOOKUP(C37,Active!C$21:E$971,3,FALSE)</f>
        <v>17687.989478401152</v>
      </c>
      <c r="F37" s="11" t="s">
        <v>113</v>
      </c>
      <c r="G37" s="10" t="str">
        <f t="shared" si="4"/>
        <v>48329.586</v>
      </c>
      <c r="H37" s="12">
        <f t="shared" si="5"/>
        <v>17688</v>
      </c>
      <c r="I37" s="57" t="s">
        <v>387</v>
      </c>
      <c r="J37" s="58" t="s">
        <v>388</v>
      </c>
      <c r="K37" s="57">
        <v>17688</v>
      </c>
      <c r="L37" s="57" t="s">
        <v>172</v>
      </c>
      <c r="M37" s="58" t="s">
        <v>255</v>
      </c>
      <c r="N37" s="58"/>
      <c r="O37" s="59" t="s">
        <v>270</v>
      </c>
      <c r="P37" s="59" t="s">
        <v>389</v>
      </c>
    </row>
    <row r="38" spans="1:16" ht="12.75" customHeight="1" thickBot="1" x14ac:dyDescent="0.25">
      <c r="A38" s="12" t="str">
        <f t="shared" si="0"/>
        <v> BBS 99 </v>
      </c>
      <c r="B38" s="11" t="str">
        <f t="shared" si="1"/>
        <v>I</v>
      </c>
      <c r="C38" s="12">
        <f t="shared" si="2"/>
        <v>48564.275000000001</v>
      </c>
      <c r="D38" s="10" t="str">
        <f t="shared" si="3"/>
        <v>vis</v>
      </c>
      <c r="E38" s="56">
        <f>VLOOKUP(C38,Active!C$21:E$971,3,FALSE)</f>
        <v>17990.992324411629</v>
      </c>
      <c r="F38" s="11" t="s">
        <v>113</v>
      </c>
      <c r="G38" s="10" t="str">
        <f t="shared" si="4"/>
        <v>48564.275</v>
      </c>
      <c r="H38" s="12">
        <f t="shared" si="5"/>
        <v>17991</v>
      </c>
      <c r="I38" s="57" t="s">
        <v>394</v>
      </c>
      <c r="J38" s="58" t="s">
        <v>395</v>
      </c>
      <c r="K38" s="57">
        <v>17991</v>
      </c>
      <c r="L38" s="57" t="s">
        <v>379</v>
      </c>
      <c r="M38" s="58" t="s">
        <v>255</v>
      </c>
      <c r="N38" s="58"/>
      <c r="O38" s="59" t="s">
        <v>270</v>
      </c>
      <c r="P38" s="59" t="s">
        <v>396</v>
      </c>
    </row>
    <row r="39" spans="1:16" ht="12.75" customHeight="1" thickBot="1" x14ac:dyDescent="0.25">
      <c r="A39" s="12" t="str">
        <f t="shared" si="0"/>
        <v> BBS 102 </v>
      </c>
      <c r="B39" s="11" t="str">
        <f t="shared" si="1"/>
        <v>I</v>
      </c>
      <c r="C39" s="12">
        <f t="shared" si="2"/>
        <v>48859.383999999998</v>
      </c>
      <c r="D39" s="10" t="str">
        <f t="shared" si="3"/>
        <v>vis</v>
      </c>
      <c r="E39" s="56">
        <f>VLOOKUP(C39,Active!C$21:E$971,3,FALSE)</f>
        <v>18372.002371253646</v>
      </c>
      <c r="F39" s="11" t="s">
        <v>113</v>
      </c>
      <c r="G39" s="10" t="str">
        <f t="shared" si="4"/>
        <v>48859.384</v>
      </c>
      <c r="H39" s="12">
        <f t="shared" si="5"/>
        <v>18372</v>
      </c>
      <c r="I39" s="57" t="s">
        <v>417</v>
      </c>
      <c r="J39" s="58" t="s">
        <v>418</v>
      </c>
      <c r="K39" s="57">
        <v>18372</v>
      </c>
      <c r="L39" s="57" t="s">
        <v>419</v>
      </c>
      <c r="M39" s="58" t="s">
        <v>255</v>
      </c>
      <c r="N39" s="58"/>
      <c r="O39" s="59" t="s">
        <v>270</v>
      </c>
      <c r="P39" s="59" t="s">
        <v>420</v>
      </c>
    </row>
    <row r="40" spans="1:16" ht="12.75" customHeight="1" thickBot="1" x14ac:dyDescent="0.25">
      <c r="A40" s="12" t="str">
        <f t="shared" si="0"/>
        <v> BBS 103 </v>
      </c>
      <c r="B40" s="11" t="str">
        <f t="shared" si="1"/>
        <v>I</v>
      </c>
      <c r="C40" s="12">
        <f t="shared" si="2"/>
        <v>49064.635000000002</v>
      </c>
      <c r="D40" s="10" t="str">
        <f t="shared" si="3"/>
        <v>vis</v>
      </c>
      <c r="E40" s="56">
        <f>VLOOKUP(C40,Active!C$21:E$971,3,FALSE)</f>
        <v>18636.998332489573</v>
      </c>
      <c r="F40" s="11" t="s">
        <v>113</v>
      </c>
      <c r="G40" s="10" t="str">
        <f t="shared" si="4"/>
        <v>49064.635</v>
      </c>
      <c r="H40" s="12">
        <f t="shared" si="5"/>
        <v>18637</v>
      </c>
      <c r="I40" s="57" t="s">
        <v>421</v>
      </c>
      <c r="J40" s="58" t="s">
        <v>422</v>
      </c>
      <c r="K40" s="57">
        <v>18637</v>
      </c>
      <c r="L40" s="57" t="s">
        <v>182</v>
      </c>
      <c r="M40" s="58" t="s">
        <v>255</v>
      </c>
      <c r="N40" s="58"/>
      <c r="O40" s="59" t="s">
        <v>270</v>
      </c>
      <c r="P40" s="59" t="s">
        <v>423</v>
      </c>
    </row>
    <row r="41" spans="1:16" ht="12.75" customHeight="1" thickBot="1" x14ac:dyDescent="0.25">
      <c r="A41" s="12" t="str">
        <f t="shared" si="0"/>
        <v> BBS 104 </v>
      </c>
      <c r="B41" s="11" t="str">
        <f t="shared" si="1"/>
        <v>I</v>
      </c>
      <c r="C41" s="12">
        <f t="shared" si="2"/>
        <v>49137.428999999996</v>
      </c>
      <c r="D41" s="10" t="str">
        <f t="shared" si="3"/>
        <v>vis</v>
      </c>
      <c r="E41" s="56">
        <f>VLOOKUP(C41,Active!C$21:E$971,3,FALSE)</f>
        <v>18730.981387394084</v>
      </c>
      <c r="F41" s="11" t="s">
        <v>113</v>
      </c>
      <c r="G41" s="10" t="str">
        <f t="shared" si="4"/>
        <v>49137.429</v>
      </c>
      <c r="H41" s="12">
        <f t="shared" si="5"/>
        <v>18731</v>
      </c>
      <c r="I41" s="57" t="s">
        <v>424</v>
      </c>
      <c r="J41" s="58" t="s">
        <v>425</v>
      </c>
      <c r="K41" s="57">
        <v>18731</v>
      </c>
      <c r="L41" s="57" t="s">
        <v>307</v>
      </c>
      <c r="M41" s="58" t="s">
        <v>255</v>
      </c>
      <c r="N41" s="58"/>
      <c r="O41" s="59" t="s">
        <v>426</v>
      </c>
      <c r="P41" s="59" t="s">
        <v>427</v>
      </c>
    </row>
    <row r="42" spans="1:16" ht="12.75" customHeight="1" thickBot="1" x14ac:dyDescent="0.25">
      <c r="A42" s="12" t="str">
        <f t="shared" si="0"/>
        <v> BBS 106 </v>
      </c>
      <c r="B42" s="11" t="str">
        <f t="shared" si="1"/>
        <v>I</v>
      </c>
      <c r="C42" s="12">
        <f t="shared" si="2"/>
        <v>49480.56</v>
      </c>
      <c r="D42" s="10" t="str">
        <f t="shared" si="3"/>
        <v>vis</v>
      </c>
      <c r="E42" s="56">
        <f>VLOOKUP(C42,Active!C$21:E$971,3,FALSE)</f>
        <v>19173.991795016183</v>
      </c>
      <c r="F42" s="11" t="s">
        <v>113</v>
      </c>
      <c r="G42" s="10" t="str">
        <f t="shared" si="4"/>
        <v>49480.560</v>
      </c>
      <c r="H42" s="12">
        <f t="shared" si="5"/>
        <v>19174</v>
      </c>
      <c r="I42" s="57" t="s">
        <v>428</v>
      </c>
      <c r="J42" s="58" t="s">
        <v>429</v>
      </c>
      <c r="K42" s="57">
        <v>19174</v>
      </c>
      <c r="L42" s="57" t="s">
        <v>379</v>
      </c>
      <c r="M42" s="58" t="s">
        <v>255</v>
      </c>
      <c r="N42" s="58"/>
      <c r="O42" s="59" t="s">
        <v>270</v>
      </c>
      <c r="P42" s="59" t="s">
        <v>430</v>
      </c>
    </row>
    <row r="43" spans="1:16" ht="12.75" customHeight="1" thickBot="1" x14ac:dyDescent="0.25">
      <c r="A43" s="12" t="str">
        <f t="shared" ref="A43:A74" si="6">P43</f>
        <v> BBS 108 </v>
      </c>
      <c r="B43" s="11" t="str">
        <f t="shared" ref="B43:B74" si="7">IF(H43=INT(H43),"I","II")</f>
        <v>I</v>
      </c>
      <c r="C43" s="12">
        <f t="shared" ref="C43:C74" si="8">1*G43</f>
        <v>49653.285000000003</v>
      </c>
      <c r="D43" s="10" t="str">
        <f t="shared" ref="D43:D74" si="9">VLOOKUP(F43,I$1:J$5,2,FALSE)</f>
        <v>vis</v>
      </c>
      <c r="E43" s="56">
        <f>VLOOKUP(C43,Active!C$21:E$971,3,FALSE)</f>
        <v>19396.994008912709</v>
      </c>
      <c r="F43" s="11" t="s">
        <v>113</v>
      </c>
      <c r="G43" s="10" t="str">
        <f t="shared" ref="G43:G74" si="10">MID(I43,3,LEN(I43)-3)</f>
        <v>49653.285</v>
      </c>
      <c r="H43" s="12">
        <f t="shared" ref="H43:H74" si="11">1*K43</f>
        <v>19397</v>
      </c>
      <c r="I43" s="57" t="s">
        <v>431</v>
      </c>
      <c r="J43" s="58" t="s">
        <v>432</v>
      </c>
      <c r="K43" s="57">
        <v>19397</v>
      </c>
      <c r="L43" s="57" t="s">
        <v>240</v>
      </c>
      <c r="M43" s="58" t="s">
        <v>255</v>
      </c>
      <c r="N43" s="58"/>
      <c r="O43" s="59" t="s">
        <v>270</v>
      </c>
      <c r="P43" s="59" t="s">
        <v>433</v>
      </c>
    </row>
    <row r="44" spans="1:16" ht="12.75" customHeight="1" thickBot="1" x14ac:dyDescent="0.25">
      <c r="A44" s="12" t="str">
        <f t="shared" si="6"/>
        <v> BBS 109 </v>
      </c>
      <c r="B44" s="11" t="str">
        <f t="shared" si="7"/>
        <v>I</v>
      </c>
      <c r="C44" s="12">
        <f t="shared" si="8"/>
        <v>49865.508000000002</v>
      </c>
      <c r="D44" s="10" t="str">
        <f t="shared" si="9"/>
        <v>vis</v>
      </c>
      <c r="E44" s="56">
        <f>VLOOKUP(C44,Active!C$21:E$971,3,FALSE)</f>
        <v>19670.991396898007</v>
      </c>
      <c r="F44" s="11" t="s">
        <v>113</v>
      </c>
      <c r="G44" s="10" t="str">
        <f t="shared" si="10"/>
        <v>49865.508</v>
      </c>
      <c r="H44" s="12">
        <f t="shared" si="11"/>
        <v>19671</v>
      </c>
      <c r="I44" s="57" t="s">
        <v>434</v>
      </c>
      <c r="J44" s="58" t="s">
        <v>435</v>
      </c>
      <c r="K44" s="57">
        <v>19671</v>
      </c>
      <c r="L44" s="57" t="s">
        <v>169</v>
      </c>
      <c r="M44" s="58" t="s">
        <v>255</v>
      </c>
      <c r="N44" s="58"/>
      <c r="O44" s="59" t="s">
        <v>270</v>
      </c>
      <c r="P44" s="59" t="s">
        <v>436</v>
      </c>
    </row>
    <row r="45" spans="1:16" ht="12.75" customHeight="1" thickBot="1" x14ac:dyDescent="0.25">
      <c r="A45" s="12" t="str">
        <f t="shared" si="6"/>
        <v> BBS 110 </v>
      </c>
      <c r="B45" s="11" t="str">
        <f t="shared" si="7"/>
        <v>I</v>
      </c>
      <c r="C45" s="12">
        <f t="shared" si="8"/>
        <v>49934.44</v>
      </c>
      <c r="D45" s="10" t="str">
        <f t="shared" si="9"/>
        <v>vis</v>
      </c>
      <c r="E45" s="56">
        <f>VLOOKUP(C45,Active!C$21:E$971,3,FALSE)</f>
        <v>19759.9882914316</v>
      </c>
      <c r="F45" s="11" t="s">
        <v>113</v>
      </c>
      <c r="G45" s="10" t="str">
        <f t="shared" si="10"/>
        <v>49934.440</v>
      </c>
      <c r="H45" s="12">
        <f t="shared" si="11"/>
        <v>19760</v>
      </c>
      <c r="I45" s="57" t="s">
        <v>437</v>
      </c>
      <c r="J45" s="58" t="s">
        <v>438</v>
      </c>
      <c r="K45" s="57">
        <v>19760</v>
      </c>
      <c r="L45" s="57" t="s">
        <v>292</v>
      </c>
      <c r="M45" s="58" t="s">
        <v>255</v>
      </c>
      <c r="N45" s="58"/>
      <c r="O45" s="59" t="s">
        <v>426</v>
      </c>
      <c r="P45" s="59" t="s">
        <v>439</v>
      </c>
    </row>
    <row r="46" spans="1:16" ht="12.75" customHeight="1" thickBot="1" x14ac:dyDescent="0.25">
      <c r="A46" s="12" t="str">
        <f t="shared" si="6"/>
        <v>BAVM 99 </v>
      </c>
      <c r="B46" s="11" t="str">
        <f t="shared" si="7"/>
        <v>I</v>
      </c>
      <c r="C46" s="12">
        <f t="shared" si="8"/>
        <v>50153.633500000004</v>
      </c>
      <c r="D46" s="10" t="str">
        <f t="shared" si="9"/>
        <v>vis</v>
      </c>
      <c r="E46" s="56">
        <f>VLOOKUP(C46,Active!C$21:E$971,3,FALSE)</f>
        <v>20042.98516954263</v>
      </c>
      <c r="F46" s="11" t="s">
        <v>113</v>
      </c>
      <c r="G46" s="10" t="str">
        <f t="shared" si="10"/>
        <v>50153.6335</v>
      </c>
      <c r="H46" s="12">
        <f t="shared" si="11"/>
        <v>20043</v>
      </c>
      <c r="I46" s="57" t="s">
        <v>440</v>
      </c>
      <c r="J46" s="58" t="s">
        <v>441</v>
      </c>
      <c r="K46" s="57">
        <v>20043</v>
      </c>
      <c r="L46" s="57" t="s">
        <v>442</v>
      </c>
      <c r="M46" s="58" t="s">
        <v>443</v>
      </c>
      <c r="N46" s="58" t="s">
        <v>444</v>
      </c>
      <c r="O46" s="59" t="s">
        <v>445</v>
      </c>
      <c r="P46" s="60" t="s">
        <v>446</v>
      </c>
    </row>
    <row r="47" spans="1:16" ht="12.75" customHeight="1" thickBot="1" x14ac:dyDescent="0.25">
      <c r="A47" s="12" t="str">
        <f t="shared" si="6"/>
        <v> BBS 112 </v>
      </c>
      <c r="B47" s="11" t="str">
        <f t="shared" si="7"/>
        <v>I</v>
      </c>
      <c r="C47" s="12">
        <f t="shared" si="8"/>
        <v>50250.453999999998</v>
      </c>
      <c r="D47" s="10" t="str">
        <f t="shared" si="9"/>
        <v>vis</v>
      </c>
      <c r="E47" s="56">
        <f>VLOOKUP(C47,Active!C$21:E$971,3,FALSE)</f>
        <v>20167.98841661495</v>
      </c>
      <c r="F47" s="11" t="s">
        <v>113</v>
      </c>
      <c r="G47" s="10" t="str">
        <f t="shared" si="10"/>
        <v>50250.454</v>
      </c>
      <c r="H47" s="12">
        <f t="shared" si="11"/>
        <v>20168</v>
      </c>
      <c r="I47" s="57" t="s">
        <v>447</v>
      </c>
      <c r="J47" s="58" t="s">
        <v>448</v>
      </c>
      <c r="K47" s="57">
        <v>20168</v>
      </c>
      <c r="L47" s="57" t="s">
        <v>292</v>
      </c>
      <c r="M47" s="58" t="s">
        <v>255</v>
      </c>
      <c r="N47" s="58"/>
      <c r="O47" s="59" t="s">
        <v>270</v>
      </c>
      <c r="P47" s="59" t="s">
        <v>449</v>
      </c>
    </row>
    <row r="48" spans="1:16" ht="12.75" customHeight="1" thickBot="1" x14ac:dyDescent="0.25">
      <c r="A48" s="12" t="str">
        <f t="shared" si="6"/>
        <v> BBS 112 </v>
      </c>
      <c r="B48" s="11" t="str">
        <f t="shared" si="7"/>
        <v>I</v>
      </c>
      <c r="C48" s="12">
        <f t="shared" si="8"/>
        <v>50250.461000000003</v>
      </c>
      <c r="D48" s="10" t="str">
        <f t="shared" si="9"/>
        <v>vis</v>
      </c>
      <c r="E48" s="56">
        <f>VLOOKUP(C48,Active!C$21:E$971,3,FALSE)</f>
        <v>20167.997454192013</v>
      </c>
      <c r="F48" s="11" t="s">
        <v>113</v>
      </c>
      <c r="G48" s="10" t="str">
        <f t="shared" si="10"/>
        <v>50250.461</v>
      </c>
      <c r="H48" s="12">
        <f t="shared" si="11"/>
        <v>20168</v>
      </c>
      <c r="I48" s="57" t="s">
        <v>450</v>
      </c>
      <c r="J48" s="58" t="s">
        <v>451</v>
      </c>
      <c r="K48" s="57">
        <v>20168</v>
      </c>
      <c r="L48" s="57" t="s">
        <v>185</v>
      </c>
      <c r="M48" s="58" t="s">
        <v>255</v>
      </c>
      <c r="N48" s="58"/>
      <c r="O48" s="59" t="s">
        <v>426</v>
      </c>
      <c r="P48" s="59" t="s">
        <v>449</v>
      </c>
    </row>
    <row r="49" spans="1:16" ht="12.75" customHeight="1" thickBot="1" x14ac:dyDescent="0.25">
      <c r="A49" s="12" t="str">
        <f t="shared" si="6"/>
        <v> BBS 112 </v>
      </c>
      <c r="B49" s="11" t="str">
        <f t="shared" si="7"/>
        <v>I</v>
      </c>
      <c r="C49" s="12">
        <f t="shared" si="8"/>
        <v>50281.438999999998</v>
      </c>
      <c r="D49" s="10" t="str">
        <f t="shared" si="9"/>
        <v>vis</v>
      </c>
      <c r="E49" s="56">
        <f>VLOOKUP(C49,Active!C$21:E$971,3,FALSE)</f>
        <v>20207.99260591924</v>
      </c>
      <c r="F49" s="11" t="s">
        <v>113</v>
      </c>
      <c r="G49" s="10" t="str">
        <f t="shared" si="10"/>
        <v>50281.439</v>
      </c>
      <c r="H49" s="12">
        <f t="shared" si="11"/>
        <v>20208</v>
      </c>
      <c r="I49" s="57" t="s">
        <v>452</v>
      </c>
      <c r="J49" s="58" t="s">
        <v>453</v>
      </c>
      <c r="K49" s="57">
        <v>20208</v>
      </c>
      <c r="L49" s="57" t="s">
        <v>379</v>
      </c>
      <c r="M49" s="58" t="s">
        <v>255</v>
      </c>
      <c r="N49" s="58"/>
      <c r="O49" s="59" t="s">
        <v>426</v>
      </c>
      <c r="P49" s="59" t="s">
        <v>449</v>
      </c>
    </row>
    <row r="50" spans="1:16" ht="12.75" customHeight="1" thickBot="1" x14ac:dyDescent="0.25">
      <c r="A50" s="12" t="str">
        <f t="shared" si="6"/>
        <v> BBS 113 </v>
      </c>
      <c r="B50" s="11" t="str">
        <f t="shared" si="7"/>
        <v>I</v>
      </c>
      <c r="C50" s="12">
        <f t="shared" si="8"/>
        <v>50305.45</v>
      </c>
      <c r="D50" s="10" t="str">
        <f t="shared" si="9"/>
        <v>vis</v>
      </c>
      <c r="E50" s="56">
        <f>VLOOKUP(C50,Active!C$21:E$971,3,FALSE)</f>
        <v>20238.992786309278</v>
      </c>
      <c r="F50" s="11" t="s">
        <v>113</v>
      </c>
      <c r="G50" s="10" t="str">
        <f t="shared" si="10"/>
        <v>50305.450</v>
      </c>
      <c r="H50" s="12">
        <f t="shared" si="11"/>
        <v>20239</v>
      </c>
      <c r="I50" s="57" t="s">
        <v>463</v>
      </c>
      <c r="J50" s="58" t="s">
        <v>464</v>
      </c>
      <c r="K50" s="57">
        <v>20239</v>
      </c>
      <c r="L50" s="57" t="s">
        <v>379</v>
      </c>
      <c r="M50" s="58" t="s">
        <v>255</v>
      </c>
      <c r="N50" s="58"/>
      <c r="O50" s="59" t="s">
        <v>348</v>
      </c>
      <c r="P50" s="59" t="s">
        <v>465</v>
      </c>
    </row>
    <row r="51" spans="1:16" ht="12.75" customHeight="1" thickBot="1" x14ac:dyDescent="0.25">
      <c r="A51" s="12" t="str">
        <f t="shared" si="6"/>
        <v> BBS 113 </v>
      </c>
      <c r="B51" s="11" t="str">
        <f t="shared" si="7"/>
        <v>I</v>
      </c>
      <c r="C51" s="12">
        <f t="shared" si="8"/>
        <v>50312.415999999997</v>
      </c>
      <c r="D51" s="10" t="str">
        <f t="shared" si="9"/>
        <v>vis</v>
      </c>
      <c r="E51" s="56">
        <f>VLOOKUP(C51,Active!C$21:E$971,3,FALSE)</f>
        <v>20247.986466564034</v>
      </c>
      <c r="F51" s="11" t="s">
        <v>113</v>
      </c>
      <c r="G51" s="10" t="str">
        <f t="shared" si="10"/>
        <v>50312.416</v>
      </c>
      <c r="H51" s="12">
        <f t="shared" si="11"/>
        <v>20248</v>
      </c>
      <c r="I51" s="57" t="s">
        <v>466</v>
      </c>
      <c r="J51" s="58" t="s">
        <v>467</v>
      </c>
      <c r="K51" s="57">
        <v>20248</v>
      </c>
      <c r="L51" s="57" t="s">
        <v>235</v>
      </c>
      <c r="M51" s="58" t="s">
        <v>255</v>
      </c>
      <c r="N51" s="58"/>
      <c r="O51" s="59" t="s">
        <v>426</v>
      </c>
      <c r="P51" s="59" t="s">
        <v>465</v>
      </c>
    </row>
    <row r="52" spans="1:16" ht="12.75" customHeight="1" thickBot="1" x14ac:dyDescent="0.25">
      <c r="A52" s="12" t="str">
        <f t="shared" si="6"/>
        <v> BBS 113 </v>
      </c>
      <c r="B52" s="11" t="str">
        <f t="shared" si="7"/>
        <v>I</v>
      </c>
      <c r="C52" s="12">
        <f t="shared" si="8"/>
        <v>50343.402000000002</v>
      </c>
      <c r="D52" s="10" t="str">
        <f t="shared" si="9"/>
        <v>vis</v>
      </c>
      <c r="E52" s="56">
        <f>VLOOKUP(C52,Active!C$21:E$971,3,FALSE)</f>
        <v>20287.991946950769</v>
      </c>
      <c r="F52" s="11" t="s">
        <v>113</v>
      </c>
      <c r="G52" s="10" t="str">
        <f t="shared" si="10"/>
        <v>50343.402</v>
      </c>
      <c r="H52" s="12">
        <f t="shared" si="11"/>
        <v>20288</v>
      </c>
      <c r="I52" s="57" t="s">
        <v>468</v>
      </c>
      <c r="J52" s="58" t="s">
        <v>469</v>
      </c>
      <c r="K52" s="57">
        <v>20288</v>
      </c>
      <c r="L52" s="57" t="s">
        <v>379</v>
      </c>
      <c r="M52" s="58" t="s">
        <v>255</v>
      </c>
      <c r="N52" s="58"/>
      <c r="O52" s="59" t="s">
        <v>426</v>
      </c>
      <c r="P52" s="59" t="s">
        <v>465</v>
      </c>
    </row>
    <row r="53" spans="1:16" ht="12.75" customHeight="1" thickBot="1" x14ac:dyDescent="0.25">
      <c r="A53" s="12" t="str">
        <f t="shared" si="6"/>
        <v> BBS 113 </v>
      </c>
      <c r="B53" s="11" t="str">
        <f t="shared" si="7"/>
        <v>I</v>
      </c>
      <c r="C53" s="12">
        <f t="shared" si="8"/>
        <v>50357.343999999997</v>
      </c>
      <c r="D53" s="10" t="str">
        <f t="shared" si="9"/>
        <v>vis</v>
      </c>
      <c r="E53" s="56">
        <f>VLOOKUP(C53,Active!C$21:E$971,3,FALSE)</f>
        <v>20305.992218284649</v>
      </c>
      <c r="F53" s="11" t="s">
        <v>113</v>
      </c>
      <c r="G53" s="10" t="str">
        <f t="shared" si="10"/>
        <v>50357.344</v>
      </c>
      <c r="H53" s="12">
        <f t="shared" si="11"/>
        <v>20306</v>
      </c>
      <c r="I53" s="57" t="s">
        <v>470</v>
      </c>
      <c r="J53" s="58" t="s">
        <v>471</v>
      </c>
      <c r="K53" s="57">
        <v>20306</v>
      </c>
      <c r="L53" s="57" t="s">
        <v>379</v>
      </c>
      <c r="M53" s="58" t="s">
        <v>255</v>
      </c>
      <c r="N53" s="58"/>
      <c r="O53" s="59" t="s">
        <v>426</v>
      </c>
      <c r="P53" s="59" t="s">
        <v>465</v>
      </c>
    </row>
    <row r="54" spans="1:16" ht="12.75" customHeight="1" thickBot="1" x14ac:dyDescent="0.25">
      <c r="A54" s="12" t="str">
        <f t="shared" si="6"/>
        <v> BBS 113 </v>
      </c>
      <c r="B54" s="11" t="str">
        <f t="shared" si="7"/>
        <v>I</v>
      </c>
      <c r="C54" s="12">
        <f t="shared" si="8"/>
        <v>50371.281000000003</v>
      </c>
      <c r="D54" s="10" t="str">
        <f t="shared" si="9"/>
        <v>vis</v>
      </c>
      <c r="E54" s="56">
        <f>VLOOKUP(C54,Active!C$21:E$971,3,FALSE)</f>
        <v>20323.986034206355</v>
      </c>
      <c r="F54" s="11" t="s">
        <v>113</v>
      </c>
      <c r="G54" s="10" t="str">
        <f t="shared" si="10"/>
        <v>50371.281</v>
      </c>
      <c r="H54" s="12">
        <f t="shared" si="11"/>
        <v>20324</v>
      </c>
      <c r="I54" s="57" t="s">
        <v>472</v>
      </c>
      <c r="J54" s="58" t="s">
        <v>473</v>
      </c>
      <c r="K54" s="57">
        <v>20324</v>
      </c>
      <c r="L54" s="57" t="s">
        <v>263</v>
      </c>
      <c r="M54" s="58" t="s">
        <v>255</v>
      </c>
      <c r="N54" s="58"/>
      <c r="O54" s="59" t="s">
        <v>270</v>
      </c>
      <c r="P54" s="59" t="s">
        <v>465</v>
      </c>
    </row>
    <row r="55" spans="1:16" ht="12.75" customHeight="1" thickBot="1" x14ac:dyDescent="0.25">
      <c r="A55" s="12" t="str">
        <f t="shared" si="6"/>
        <v> BBS 114 </v>
      </c>
      <c r="B55" s="11" t="str">
        <f t="shared" si="7"/>
        <v>I</v>
      </c>
      <c r="C55" s="12">
        <f t="shared" si="8"/>
        <v>50517.669000000002</v>
      </c>
      <c r="D55" s="10" t="str">
        <f t="shared" si="9"/>
        <v>vis</v>
      </c>
      <c r="E55" s="56">
        <f>VLOOKUP(C55,Active!C$21:E$971,3,FALSE)</f>
        <v>20512.985009964836</v>
      </c>
      <c r="F55" s="11" t="s">
        <v>113</v>
      </c>
      <c r="G55" s="10" t="str">
        <f t="shared" si="10"/>
        <v>50517.669</v>
      </c>
      <c r="H55" s="12">
        <f t="shared" si="11"/>
        <v>20513</v>
      </c>
      <c r="I55" s="57" t="s">
        <v>474</v>
      </c>
      <c r="J55" s="58" t="s">
        <v>475</v>
      </c>
      <c r="K55" s="57">
        <v>20513</v>
      </c>
      <c r="L55" s="57" t="s">
        <v>188</v>
      </c>
      <c r="M55" s="58" t="s">
        <v>255</v>
      </c>
      <c r="N55" s="58"/>
      <c r="O55" s="59" t="s">
        <v>270</v>
      </c>
      <c r="P55" s="59" t="s">
        <v>476</v>
      </c>
    </row>
    <row r="56" spans="1:16" ht="12.75" customHeight="1" thickBot="1" x14ac:dyDescent="0.25">
      <c r="A56" s="12" t="str">
        <f t="shared" si="6"/>
        <v> BBS 115 </v>
      </c>
      <c r="B56" s="11" t="str">
        <f t="shared" si="7"/>
        <v>I</v>
      </c>
      <c r="C56" s="12">
        <f t="shared" si="8"/>
        <v>50597.45</v>
      </c>
      <c r="D56" s="10" t="str">
        <f t="shared" si="9"/>
        <v>vis</v>
      </c>
      <c r="E56" s="56">
        <f>VLOOKUP(C56,Active!C$21:E$971,3,FALSE)</f>
        <v>20615.988857855282</v>
      </c>
      <c r="F56" s="11" t="s">
        <v>113</v>
      </c>
      <c r="G56" s="10" t="str">
        <f t="shared" si="10"/>
        <v>50597.450</v>
      </c>
      <c r="H56" s="12">
        <f t="shared" si="11"/>
        <v>20616</v>
      </c>
      <c r="I56" s="57" t="s">
        <v>477</v>
      </c>
      <c r="J56" s="58" t="s">
        <v>478</v>
      </c>
      <c r="K56" s="57">
        <v>20616</v>
      </c>
      <c r="L56" s="57" t="s">
        <v>292</v>
      </c>
      <c r="M56" s="58" t="s">
        <v>255</v>
      </c>
      <c r="N56" s="58"/>
      <c r="O56" s="59" t="s">
        <v>270</v>
      </c>
      <c r="P56" s="59" t="s">
        <v>479</v>
      </c>
    </row>
    <row r="57" spans="1:16" ht="12.75" customHeight="1" thickBot="1" x14ac:dyDescent="0.25">
      <c r="A57" s="12" t="str">
        <f t="shared" si="6"/>
        <v> BBS 115 </v>
      </c>
      <c r="B57" s="11" t="str">
        <f t="shared" si="7"/>
        <v>I</v>
      </c>
      <c r="C57" s="12">
        <f t="shared" si="8"/>
        <v>50652.451999999997</v>
      </c>
      <c r="D57" s="10" t="str">
        <f t="shared" si="9"/>
        <v>vis</v>
      </c>
      <c r="E57" s="56">
        <f>VLOOKUP(C57,Active!C$21:E$971,3,FALSE)</f>
        <v>20687.000974044233</v>
      </c>
      <c r="F57" s="11" t="s">
        <v>113</v>
      </c>
      <c r="G57" s="10" t="str">
        <f t="shared" si="10"/>
        <v>50652.452</v>
      </c>
      <c r="H57" s="12">
        <f t="shared" si="11"/>
        <v>20687</v>
      </c>
      <c r="I57" s="57" t="s">
        <v>480</v>
      </c>
      <c r="J57" s="58" t="s">
        <v>481</v>
      </c>
      <c r="K57" s="57">
        <v>20687</v>
      </c>
      <c r="L57" s="57" t="s">
        <v>322</v>
      </c>
      <c r="M57" s="58" t="s">
        <v>255</v>
      </c>
      <c r="N57" s="58"/>
      <c r="O57" s="59" t="s">
        <v>426</v>
      </c>
      <c r="P57" s="59" t="s">
        <v>479</v>
      </c>
    </row>
    <row r="58" spans="1:16" ht="12.75" customHeight="1" thickBot="1" x14ac:dyDescent="0.25">
      <c r="A58" s="12" t="str">
        <f t="shared" si="6"/>
        <v> BBS 116 </v>
      </c>
      <c r="B58" s="11" t="str">
        <f t="shared" si="7"/>
        <v>I</v>
      </c>
      <c r="C58" s="12">
        <f t="shared" si="8"/>
        <v>50700.468999999997</v>
      </c>
      <c r="D58" s="10" t="str">
        <f t="shared" si="9"/>
        <v>vis</v>
      </c>
      <c r="E58" s="56">
        <f>VLOOKUP(C58,Active!C$21:E$971,3,FALSE)</f>
        <v>20748.994879412123</v>
      </c>
      <c r="F58" s="11" t="s">
        <v>113</v>
      </c>
      <c r="G58" s="10" t="str">
        <f t="shared" si="10"/>
        <v>50700.469</v>
      </c>
      <c r="H58" s="12">
        <f t="shared" si="11"/>
        <v>20749</v>
      </c>
      <c r="I58" s="57" t="s">
        <v>482</v>
      </c>
      <c r="J58" s="58" t="s">
        <v>483</v>
      </c>
      <c r="K58" s="57">
        <v>20749</v>
      </c>
      <c r="L58" s="57" t="s">
        <v>282</v>
      </c>
      <c r="M58" s="58" t="s">
        <v>255</v>
      </c>
      <c r="N58" s="58"/>
      <c r="O58" s="59" t="s">
        <v>426</v>
      </c>
      <c r="P58" s="59" t="s">
        <v>484</v>
      </c>
    </row>
    <row r="59" spans="1:16" ht="12.75" customHeight="1" thickBot="1" x14ac:dyDescent="0.25">
      <c r="A59" s="12" t="str">
        <f t="shared" si="6"/>
        <v> BBS 116 </v>
      </c>
      <c r="B59" s="11" t="str">
        <f t="shared" si="7"/>
        <v>I</v>
      </c>
      <c r="C59" s="12">
        <f t="shared" si="8"/>
        <v>50752.35</v>
      </c>
      <c r="D59" s="10" t="str">
        <f t="shared" si="9"/>
        <v>vis</v>
      </c>
      <c r="E59" s="56">
        <f>VLOOKUP(C59,Active!C$21:E$971,3,FALSE)</f>
        <v>20815.977527315819</v>
      </c>
      <c r="F59" s="11" t="s">
        <v>113</v>
      </c>
      <c r="G59" s="10" t="str">
        <f t="shared" si="10"/>
        <v>50752.350</v>
      </c>
      <c r="H59" s="12">
        <f t="shared" si="11"/>
        <v>20816</v>
      </c>
      <c r="I59" s="57" t="s">
        <v>485</v>
      </c>
      <c r="J59" s="58" t="s">
        <v>486</v>
      </c>
      <c r="K59" s="57">
        <v>20816</v>
      </c>
      <c r="L59" s="57" t="s">
        <v>487</v>
      </c>
      <c r="M59" s="58" t="s">
        <v>255</v>
      </c>
      <c r="N59" s="58"/>
      <c r="O59" s="59" t="s">
        <v>426</v>
      </c>
      <c r="P59" s="59" t="s">
        <v>484</v>
      </c>
    </row>
    <row r="60" spans="1:16" ht="12.75" customHeight="1" thickBot="1" x14ac:dyDescent="0.25">
      <c r="A60" s="12" t="str">
        <f t="shared" si="6"/>
        <v>IBVS 4887 </v>
      </c>
      <c r="B60" s="11" t="str">
        <f t="shared" si="7"/>
        <v>I</v>
      </c>
      <c r="C60" s="12">
        <f t="shared" si="8"/>
        <v>50752.358399999997</v>
      </c>
      <c r="D60" s="10" t="str">
        <f t="shared" si="9"/>
        <v>vis</v>
      </c>
      <c r="E60" s="56">
        <f>VLOOKUP(C60,Active!C$21:E$971,3,FALSE)</f>
        <v>20815.988372408287</v>
      </c>
      <c r="F60" s="11" t="s">
        <v>113</v>
      </c>
      <c r="G60" s="10" t="str">
        <f t="shared" si="10"/>
        <v>50752.3584</v>
      </c>
      <c r="H60" s="12">
        <f t="shared" si="11"/>
        <v>20816</v>
      </c>
      <c r="I60" s="57" t="s">
        <v>488</v>
      </c>
      <c r="J60" s="58" t="s">
        <v>489</v>
      </c>
      <c r="K60" s="57">
        <v>20816</v>
      </c>
      <c r="L60" s="57" t="s">
        <v>490</v>
      </c>
      <c r="M60" s="58" t="s">
        <v>443</v>
      </c>
      <c r="N60" s="58" t="s">
        <v>491</v>
      </c>
      <c r="O60" s="59" t="s">
        <v>492</v>
      </c>
      <c r="P60" s="60" t="s">
        <v>493</v>
      </c>
    </row>
    <row r="61" spans="1:16" ht="12.75" customHeight="1" thickBot="1" x14ac:dyDescent="0.25">
      <c r="A61" s="12" t="str">
        <f t="shared" si="6"/>
        <v> BBS 117 </v>
      </c>
      <c r="B61" s="11" t="str">
        <f t="shared" si="7"/>
        <v>I</v>
      </c>
      <c r="C61" s="12">
        <f t="shared" si="8"/>
        <v>50923.534</v>
      </c>
      <c r="D61" s="10" t="str">
        <f t="shared" si="9"/>
        <v>vis</v>
      </c>
      <c r="E61" s="56">
        <f>VLOOKUP(C61,Active!C$21:E$971,3,FALSE)</f>
        <v>21036.990183177229</v>
      </c>
      <c r="F61" s="11" t="s">
        <v>113</v>
      </c>
      <c r="G61" s="10" t="str">
        <f t="shared" si="10"/>
        <v>50923.534</v>
      </c>
      <c r="H61" s="12">
        <f t="shared" si="11"/>
        <v>21037</v>
      </c>
      <c r="I61" s="57" t="s">
        <v>494</v>
      </c>
      <c r="J61" s="58" t="s">
        <v>495</v>
      </c>
      <c r="K61" s="57">
        <v>21037</v>
      </c>
      <c r="L61" s="57" t="s">
        <v>172</v>
      </c>
      <c r="M61" s="58" t="s">
        <v>255</v>
      </c>
      <c r="N61" s="58"/>
      <c r="O61" s="59" t="s">
        <v>270</v>
      </c>
      <c r="P61" s="59" t="s">
        <v>496</v>
      </c>
    </row>
    <row r="62" spans="1:16" ht="12.75" customHeight="1" thickBot="1" x14ac:dyDescent="0.25">
      <c r="A62" s="12" t="str">
        <f t="shared" si="6"/>
        <v>IBVS 4888 </v>
      </c>
      <c r="B62" s="11" t="str">
        <f t="shared" si="7"/>
        <v>I</v>
      </c>
      <c r="C62" s="12">
        <f t="shared" si="8"/>
        <v>50947.539199999999</v>
      </c>
      <c r="D62" s="10" t="str">
        <f t="shared" si="9"/>
        <v>vis</v>
      </c>
      <c r="E62" s="56">
        <f>VLOOKUP(C62,Active!C$21:E$971,3,FALSE)</f>
        <v>21067.982875289134</v>
      </c>
      <c r="F62" s="11" t="s">
        <v>113</v>
      </c>
      <c r="G62" s="10" t="str">
        <f t="shared" si="10"/>
        <v>50947.5392</v>
      </c>
      <c r="H62" s="12">
        <f t="shared" si="11"/>
        <v>21068</v>
      </c>
      <c r="I62" s="57" t="s">
        <v>497</v>
      </c>
      <c r="J62" s="58" t="s">
        <v>498</v>
      </c>
      <c r="K62" s="57">
        <v>21068</v>
      </c>
      <c r="L62" s="57" t="s">
        <v>499</v>
      </c>
      <c r="M62" s="58" t="s">
        <v>443</v>
      </c>
      <c r="N62" s="58" t="s">
        <v>491</v>
      </c>
      <c r="O62" s="59" t="s">
        <v>500</v>
      </c>
      <c r="P62" s="60" t="s">
        <v>501</v>
      </c>
    </row>
    <row r="63" spans="1:16" ht="12.75" customHeight="1" thickBot="1" x14ac:dyDescent="0.25">
      <c r="A63" s="12" t="str">
        <f t="shared" si="6"/>
        <v>OEJV 0074 </v>
      </c>
      <c r="B63" s="11" t="str">
        <f t="shared" si="7"/>
        <v>I</v>
      </c>
      <c r="C63" s="12">
        <f t="shared" si="8"/>
        <v>51751.522199999999</v>
      </c>
      <c r="D63" s="10" t="str">
        <f t="shared" si="9"/>
        <v>vis</v>
      </c>
      <c r="E63" s="56">
        <f>VLOOKUP(C63,Active!C$21:E$971,3,FALSE)</f>
        <v>22105.991206076022</v>
      </c>
      <c r="F63" s="11" t="s">
        <v>113</v>
      </c>
      <c r="G63" s="10" t="str">
        <f t="shared" si="10"/>
        <v>51751.52220</v>
      </c>
      <c r="H63" s="12">
        <f t="shared" si="11"/>
        <v>22106</v>
      </c>
      <c r="I63" s="57" t="s">
        <v>512</v>
      </c>
      <c r="J63" s="58" t="s">
        <v>513</v>
      </c>
      <c r="K63" s="57">
        <v>22106</v>
      </c>
      <c r="L63" s="57" t="s">
        <v>514</v>
      </c>
      <c r="M63" s="58" t="s">
        <v>515</v>
      </c>
      <c r="N63" s="58" t="s">
        <v>113</v>
      </c>
      <c r="O63" s="59" t="s">
        <v>516</v>
      </c>
      <c r="P63" s="60" t="s">
        <v>517</v>
      </c>
    </row>
    <row r="64" spans="1:16" ht="12.75" customHeight="1" thickBot="1" x14ac:dyDescent="0.25">
      <c r="A64" s="12" t="str">
        <f t="shared" si="6"/>
        <v>OEJV 0074 </v>
      </c>
      <c r="B64" s="11" t="str">
        <f t="shared" si="7"/>
        <v>I</v>
      </c>
      <c r="C64" s="12">
        <f t="shared" si="8"/>
        <v>51782.498290000003</v>
      </c>
      <c r="D64" s="10" t="str">
        <f t="shared" si="9"/>
        <v>vis</v>
      </c>
      <c r="E64" s="56">
        <f>VLOOKUP(C64,Active!C$21:E$971,3,FALSE)</f>
        <v>22145.983891835804</v>
      </c>
      <c r="F64" s="11" t="s">
        <v>113</v>
      </c>
      <c r="G64" s="10" t="str">
        <f t="shared" si="10"/>
        <v>51782.49829</v>
      </c>
      <c r="H64" s="12">
        <f t="shared" si="11"/>
        <v>22146</v>
      </c>
      <c r="I64" s="57" t="s">
        <v>518</v>
      </c>
      <c r="J64" s="58" t="s">
        <v>519</v>
      </c>
      <c r="K64" s="57">
        <v>22146</v>
      </c>
      <c r="L64" s="57" t="s">
        <v>520</v>
      </c>
      <c r="M64" s="58" t="s">
        <v>515</v>
      </c>
      <c r="N64" s="58" t="s">
        <v>444</v>
      </c>
      <c r="O64" s="59" t="s">
        <v>521</v>
      </c>
      <c r="P64" s="60" t="s">
        <v>517</v>
      </c>
    </row>
    <row r="65" spans="1:16" ht="12.75" customHeight="1" thickBot="1" x14ac:dyDescent="0.25">
      <c r="A65" s="12" t="str">
        <f t="shared" si="6"/>
        <v>OEJV 0074 </v>
      </c>
      <c r="B65" s="11" t="str">
        <f t="shared" si="7"/>
        <v>I</v>
      </c>
      <c r="C65" s="12">
        <f t="shared" si="8"/>
        <v>51841.356099999997</v>
      </c>
      <c r="D65" s="10" t="str">
        <f t="shared" si="9"/>
        <v>vis</v>
      </c>
      <c r="E65" s="56">
        <f>VLOOKUP(C65,Active!C$21:E$971,3,FALSE)</f>
        <v>22221.974176595391</v>
      </c>
      <c r="F65" s="11" t="s">
        <v>113</v>
      </c>
      <c r="G65" s="10" t="str">
        <f t="shared" si="10"/>
        <v>51841.35610</v>
      </c>
      <c r="H65" s="12">
        <f t="shared" si="11"/>
        <v>22222</v>
      </c>
      <c r="I65" s="57" t="s">
        <v>522</v>
      </c>
      <c r="J65" s="58" t="s">
        <v>523</v>
      </c>
      <c r="K65" s="57">
        <v>22222</v>
      </c>
      <c r="L65" s="57" t="s">
        <v>524</v>
      </c>
      <c r="M65" s="58" t="s">
        <v>515</v>
      </c>
      <c r="N65" s="58" t="s">
        <v>444</v>
      </c>
      <c r="O65" s="59" t="s">
        <v>516</v>
      </c>
      <c r="P65" s="60" t="s">
        <v>517</v>
      </c>
    </row>
    <row r="66" spans="1:16" ht="12.75" customHeight="1" thickBot="1" x14ac:dyDescent="0.25">
      <c r="A66" s="12" t="str">
        <f t="shared" si="6"/>
        <v> JAAVSO 41;122 </v>
      </c>
      <c r="B66" s="11" t="str">
        <f t="shared" si="7"/>
        <v>I</v>
      </c>
      <c r="C66" s="12">
        <f t="shared" si="8"/>
        <v>52589.571300000003</v>
      </c>
      <c r="D66" s="10" t="str">
        <f t="shared" si="9"/>
        <v>vis</v>
      </c>
      <c r="E66" s="56">
        <f>VLOOKUP(C66,Active!C$21:E$971,3,FALSE)</f>
        <v>23187.981680263234</v>
      </c>
      <c r="F66" s="11" t="s">
        <v>113</v>
      </c>
      <c r="G66" s="10" t="str">
        <f t="shared" si="10"/>
        <v>52589.5713</v>
      </c>
      <c r="H66" s="12">
        <f t="shared" si="11"/>
        <v>23188</v>
      </c>
      <c r="I66" s="57" t="s">
        <v>531</v>
      </c>
      <c r="J66" s="58" t="s">
        <v>532</v>
      </c>
      <c r="K66" s="57">
        <v>23188</v>
      </c>
      <c r="L66" s="57" t="s">
        <v>533</v>
      </c>
      <c r="M66" s="58" t="s">
        <v>515</v>
      </c>
      <c r="N66" s="58" t="s">
        <v>113</v>
      </c>
      <c r="O66" s="59" t="s">
        <v>534</v>
      </c>
      <c r="P66" s="59" t="s">
        <v>535</v>
      </c>
    </row>
    <row r="67" spans="1:16" ht="12.75" customHeight="1" thickBot="1" x14ac:dyDescent="0.25">
      <c r="A67" s="12" t="str">
        <f t="shared" si="6"/>
        <v> BBS 129 </v>
      </c>
      <c r="B67" s="11" t="str">
        <f t="shared" si="7"/>
        <v>I</v>
      </c>
      <c r="C67" s="12">
        <f t="shared" si="8"/>
        <v>52792.499000000003</v>
      </c>
      <c r="D67" s="10" t="str">
        <f t="shared" si="9"/>
        <v>vis</v>
      </c>
      <c r="E67" s="56">
        <f>VLOOKUP(C67,Active!C$21:E$971,3,FALSE)</f>
        <v>23449.978069673736</v>
      </c>
      <c r="F67" s="11" t="s">
        <v>113</v>
      </c>
      <c r="G67" s="10" t="str">
        <f t="shared" si="10"/>
        <v>52792.499</v>
      </c>
      <c r="H67" s="12">
        <f t="shared" si="11"/>
        <v>23450</v>
      </c>
      <c r="I67" s="57" t="s">
        <v>536</v>
      </c>
      <c r="J67" s="58" t="s">
        <v>537</v>
      </c>
      <c r="K67" s="57">
        <v>23450</v>
      </c>
      <c r="L67" s="57" t="s">
        <v>487</v>
      </c>
      <c r="M67" s="58" t="s">
        <v>255</v>
      </c>
      <c r="N67" s="58"/>
      <c r="O67" s="59" t="s">
        <v>270</v>
      </c>
      <c r="P67" s="59" t="s">
        <v>538</v>
      </c>
    </row>
    <row r="68" spans="1:16" ht="12.75" customHeight="1" thickBot="1" x14ac:dyDescent="0.25">
      <c r="A68" s="12" t="str">
        <f t="shared" si="6"/>
        <v>BAVM 173 </v>
      </c>
      <c r="B68" s="11" t="str">
        <f t="shared" si="7"/>
        <v>I</v>
      </c>
      <c r="C68" s="12">
        <f t="shared" si="8"/>
        <v>53256.449399999998</v>
      </c>
      <c r="D68" s="10" t="str">
        <f t="shared" si="9"/>
        <v>vis</v>
      </c>
      <c r="E68" s="56">
        <f>VLOOKUP(C68,Active!C$21:E$971,3,FALSE)</f>
        <v>24048.976282660704</v>
      </c>
      <c r="F68" s="11" t="s">
        <v>113</v>
      </c>
      <c r="G68" s="10" t="str">
        <f t="shared" si="10"/>
        <v>53256.4494</v>
      </c>
      <c r="H68" s="12">
        <f t="shared" si="11"/>
        <v>24049</v>
      </c>
      <c r="I68" s="57" t="s">
        <v>539</v>
      </c>
      <c r="J68" s="58" t="s">
        <v>540</v>
      </c>
      <c r="K68" s="57">
        <v>24049</v>
      </c>
      <c r="L68" s="57" t="s">
        <v>541</v>
      </c>
      <c r="M68" s="58" t="s">
        <v>443</v>
      </c>
      <c r="N68" s="58" t="s">
        <v>542</v>
      </c>
      <c r="O68" s="59" t="s">
        <v>543</v>
      </c>
      <c r="P68" s="60" t="s">
        <v>544</v>
      </c>
    </row>
    <row r="69" spans="1:16" ht="12.75" customHeight="1" thickBot="1" x14ac:dyDescent="0.25">
      <c r="A69" s="12" t="str">
        <f t="shared" si="6"/>
        <v>OEJV 0003 </v>
      </c>
      <c r="B69" s="11" t="str">
        <f t="shared" si="7"/>
        <v>I</v>
      </c>
      <c r="C69" s="12">
        <f t="shared" si="8"/>
        <v>53520.565000000002</v>
      </c>
      <c r="D69" s="10" t="str">
        <f t="shared" si="9"/>
        <v>vis</v>
      </c>
      <c r="E69" s="56">
        <f>VLOOKUP(C69,Active!C$21:E$971,3,FALSE)</f>
        <v>24389.97129510597</v>
      </c>
      <c r="F69" s="11" t="s">
        <v>113</v>
      </c>
      <c r="G69" s="10" t="str">
        <f t="shared" si="10"/>
        <v>53520.565</v>
      </c>
      <c r="H69" s="12">
        <f t="shared" si="11"/>
        <v>24390</v>
      </c>
      <c r="I69" s="57" t="s">
        <v>545</v>
      </c>
      <c r="J69" s="58" t="s">
        <v>546</v>
      </c>
      <c r="K69" s="57" t="s">
        <v>547</v>
      </c>
      <c r="L69" s="57" t="s">
        <v>548</v>
      </c>
      <c r="M69" s="58" t="s">
        <v>255</v>
      </c>
      <c r="N69" s="58"/>
      <c r="O69" s="59" t="s">
        <v>270</v>
      </c>
      <c r="P69" s="60" t="s">
        <v>549</v>
      </c>
    </row>
    <row r="70" spans="1:16" ht="12.75" customHeight="1" thickBot="1" x14ac:dyDescent="0.25">
      <c r="A70" s="12" t="str">
        <f t="shared" si="6"/>
        <v>BAVM 178 </v>
      </c>
      <c r="B70" s="11" t="str">
        <f t="shared" si="7"/>
        <v>I</v>
      </c>
      <c r="C70" s="12">
        <f t="shared" si="8"/>
        <v>53534.509700000002</v>
      </c>
      <c r="D70" s="10" t="str">
        <f t="shared" si="9"/>
        <v>vis</v>
      </c>
      <c r="E70" s="56">
        <f>VLOOKUP(C70,Active!C$21:E$971,3,FALSE)</f>
        <v>24407.975052362435</v>
      </c>
      <c r="F70" s="11" t="s">
        <v>113</v>
      </c>
      <c r="G70" s="10" t="str">
        <f t="shared" si="10"/>
        <v>53534.5097</v>
      </c>
      <c r="H70" s="12">
        <f t="shared" si="11"/>
        <v>24408</v>
      </c>
      <c r="I70" s="57" t="s">
        <v>550</v>
      </c>
      <c r="J70" s="58" t="s">
        <v>551</v>
      </c>
      <c r="K70" s="57" t="s">
        <v>552</v>
      </c>
      <c r="L70" s="57" t="s">
        <v>553</v>
      </c>
      <c r="M70" s="58" t="s">
        <v>515</v>
      </c>
      <c r="N70" s="58" t="s">
        <v>542</v>
      </c>
      <c r="O70" s="59" t="s">
        <v>355</v>
      </c>
      <c r="P70" s="60" t="s">
        <v>554</v>
      </c>
    </row>
    <row r="71" spans="1:16" ht="12.75" customHeight="1" thickBot="1" x14ac:dyDescent="0.25">
      <c r="A71" s="12" t="str">
        <f t="shared" si="6"/>
        <v>BAVM 178 </v>
      </c>
      <c r="B71" s="11" t="str">
        <f t="shared" si="7"/>
        <v>I</v>
      </c>
      <c r="C71" s="12">
        <f t="shared" si="8"/>
        <v>53593.373599999999</v>
      </c>
      <c r="D71" s="10" t="str">
        <f t="shared" si="9"/>
        <v>vis</v>
      </c>
      <c r="E71" s="56">
        <f>VLOOKUP(C71,Active!C$21:E$971,3,FALSE)</f>
        <v>24483.973199814063</v>
      </c>
      <c r="F71" s="11" t="s">
        <v>113</v>
      </c>
      <c r="G71" s="10" t="str">
        <f t="shared" si="10"/>
        <v>53593.3736</v>
      </c>
      <c r="H71" s="12">
        <f t="shared" si="11"/>
        <v>24484</v>
      </c>
      <c r="I71" s="57" t="s">
        <v>555</v>
      </c>
      <c r="J71" s="58" t="s">
        <v>556</v>
      </c>
      <c r="K71" s="57" t="s">
        <v>557</v>
      </c>
      <c r="L71" s="57" t="s">
        <v>558</v>
      </c>
      <c r="M71" s="58" t="s">
        <v>515</v>
      </c>
      <c r="N71" s="58" t="s">
        <v>542</v>
      </c>
      <c r="O71" s="59" t="s">
        <v>559</v>
      </c>
      <c r="P71" s="60" t="s">
        <v>554</v>
      </c>
    </row>
    <row r="72" spans="1:16" ht="12.75" customHeight="1" thickBot="1" x14ac:dyDescent="0.25">
      <c r="A72" s="12" t="str">
        <f t="shared" si="6"/>
        <v>OEJV 0003 </v>
      </c>
      <c r="B72" s="11" t="str">
        <f t="shared" si="7"/>
        <v>I</v>
      </c>
      <c r="C72" s="12">
        <f t="shared" si="8"/>
        <v>53599.572999999997</v>
      </c>
      <c r="D72" s="10" t="str">
        <f t="shared" si="9"/>
        <v>vis</v>
      </c>
      <c r="E72" s="56">
        <f>VLOOKUP(C72,Active!C$21:E$971,3,FALSE)</f>
        <v>24491.977136272766</v>
      </c>
      <c r="F72" s="11" t="s">
        <v>113</v>
      </c>
      <c r="G72" s="10" t="str">
        <f t="shared" si="10"/>
        <v>53599.573</v>
      </c>
      <c r="H72" s="12">
        <f t="shared" si="11"/>
        <v>24492</v>
      </c>
      <c r="I72" s="57" t="s">
        <v>560</v>
      </c>
      <c r="J72" s="58" t="s">
        <v>561</v>
      </c>
      <c r="K72" s="57" t="s">
        <v>562</v>
      </c>
      <c r="L72" s="57" t="s">
        <v>351</v>
      </c>
      <c r="M72" s="58" t="s">
        <v>255</v>
      </c>
      <c r="N72" s="58"/>
      <c r="O72" s="59" t="s">
        <v>270</v>
      </c>
      <c r="P72" s="60" t="s">
        <v>549</v>
      </c>
    </row>
    <row r="73" spans="1:16" ht="12.75" customHeight="1" thickBot="1" x14ac:dyDescent="0.25">
      <c r="A73" s="12" t="str">
        <f t="shared" si="6"/>
        <v>BAVM 178 </v>
      </c>
      <c r="B73" s="11" t="str">
        <f t="shared" si="7"/>
        <v>II</v>
      </c>
      <c r="C73" s="12">
        <f t="shared" si="8"/>
        <v>53639.461499999998</v>
      </c>
      <c r="D73" s="10" t="str">
        <f t="shared" si="9"/>
        <v>vis</v>
      </c>
      <c r="E73" s="56">
        <f>VLOOKUP(C73,Active!C$21:E$971,3,FALSE)</f>
        <v>24543.476478053122</v>
      </c>
      <c r="F73" s="11" t="s">
        <v>113</v>
      </c>
      <c r="G73" s="10" t="str">
        <f t="shared" si="10"/>
        <v>53639.4615</v>
      </c>
      <c r="H73" s="12">
        <f t="shared" si="11"/>
        <v>24543.5</v>
      </c>
      <c r="I73" s="57" t="s">
        <v>563</v>
      </c>
      <c r="J73" s="58" t="s">
        <v>564</v>
      </c>
      <c r="K73" s="57" t="s">
        <v>565</v>
      </c>
      <c r="L73" s="57" t="s">
        <v>566</v>
      </c>
      <c r="M73" s="58" t="s">
        <v>515</v>
      </c>
      <c r="N73" s="58" t="s">
        <v>542</v>
      </c>
      <c r="O73" s="59" t="s">
        <v>355</v>
      </c>
      <c r="P73" s="60" t="s">
        <v>554</v>
      </c>
    </row>
    <row r="74" spans="1:16" ht="12.75" customHeight="1" thickBot="1" x14ac:dyDescent="0.25">
      <c r="A74" s="12" t="str">
        <f t="shared" si="6"/>
        <v>BAVM 178 </v>
      </c>
      <c r="B74" s="11" t="str">
        <f t="shared" si="7"/>
        <v>II</v>
      </c>
      <c r="C74" s="12">
        <f t="shared" si="8"/>
        <v>53650.311900000001</v>
      </c>
      <c r="D74" s="10" t="str">
        <f t="shared" si="9"/>
        <v>vis</v>
      </c>
      <c r="E74" s="56">
        <f>VLOOKUP(C74,Active!C$21:E$971,3,FALSE)</f>
        <v>24557.485238925394</v>
      </c>
      <c r="F74" s="11" t="s">
        <v>113</v>
      </c>
      <c r="G74" s="10" t="str">
        <f t="shared" si="10"/>
        <v>53650.3119</v>
      </c>
      <c r="H74" s="12">
        <f t="shared" si="11"/>
        <v>24557.5</v>
      </c>
      <c r="I74" s="57" t="s">
        <v>567</v>
      </c>
      <c r="J74" s="58" t="s">
        <v>568</v>
      </c>
      <c r="K74" s="57" t="s">
        <v>569</v>
      </c>
      <c r="L74" s="57" t="s">
        <v>570</v>
      </c>
      <c r="M74" s="58" t="s">
        <v>515</v>
      </c>
      <c r="N74" s="58" t="s">
        <v>542</v>
      </c>
      <c r="O74" s="59" t="s">
        <v>571</v>
      </c>
      <c r="P74" s="60" t="s">
        <v>554</v>
      </c>
    </row>
    <row r="75" spans="1:16" ht="12.75" customHeight="1" thickBot="1" x14ac:dyDescent="0.25">
      <c r="A75" s="12" t="str">
        <f t="shared" ref="A75:A106" si="12">P75</f>
        <v>BAVM 178 </v>
      </c>
      <c r="B75" s="11" t="str">
        <f t="shared" ref="B75:B106" si="13">IF(H75=INT(H75),"I","II")</f>
        <v>II</v>
      </c>
      <c r="C75" s="12">
        <f t="shared" ref="C75:C106" si="14">1*G75</f>
        <v>53656.4974</v>
      </c>
      <c r="D75" s="10" t="str">
        <f t="shared" ref="D75:D106" si="15">VLOOKUP(F75,I$1:J$5,2,FALSE)</f>
        <v>vis</v>
      </c>
      <c r="E75" s="56">
        <f>VLOOKUP(C75,Active!C$21:E$971,3,FALSE)</f>
        <v>24565.471229338229</v>
      </c>
      <c r="F75" s="11" t="s">
        <v>113</v>
      </c>
      <c r="G75" s="10" t="str">
        <f t="shared" ref="G75:G106" si="16">MID(I75,3,LEN(I75)-3)</f>
        <v>53656.4974</v>
      </c>
      <c r="H75" s="12">
        <f t="shared" ref="H75:H106" si="17">1*K75</f>
        <v>24565.5</v>
      </c>
      <c r="I75" s="57" t="s">
        <v>572</v>
      </c>
      <c r="J75" s="58" t="s">
        <v>573</v>
      </c>
      <c r="K75" s="57" t="s">
        <v>574</v>
      </c>
      <c r="L75" s="57" t="s">
        <v>575</v>
      </c>
      <c r="M75" s="58" t="s">
        <v>515</v>
      </c>
      <c r="N75" s="58" t="s">
        <v>542</v>
      </c>
      <c r="O75" s="59" t="s">
        <v>355</v>
      </c>
      <c r="P75" s="60" t="s">
        <v>554</v>
      </c>
    </row>
    <row r="76" spans="1:16" ht="12.75" customHeight="1" thickBot="1" x14ac:dyDescent="0.25">
      <c r="A76" s="12" t="str">
        <f t="shared" si="12"/>
        <v>BAVM 178 </v>
      </c>
      <c r="B76" s="11" t="str">
        <f t="shared" si="13"/>
        <v>II</v>
      </c>
      <c r="C76" s="12">
        <f t="shared" si="14"/>
        <v>53657.2719</v>
      </c>
      <c r="D76" s="10" t="str">
        <f t="shared" si="15"/>
        <v>vis</v>
      </c>
      <c r="E76" s="56">
        <f>VLOOKUP(C76,Active!C$21:E$971,3,FALSE)</f>
        <v>24566.471172685531</v>
      </c>
      <c r="F76" s="11" t="s">
        <v>113</v>
      </c>
      <c r="G76" s="10" t="str">
        <f t="shared" si="16"/>
        <v>53657.2719</v>
      </c>
      <c r="H76" s="12">
        <f t="shared" si="17"/>
        <v>24566.5</v>
      </c>
      <c r="I76" s="57" t="s">
        <v>576</v>
      </c>
      <c r="J76" s="58" t="s">
        <v>577</v>
      </c>
      <c r="K76" s="57" t="s">
        <v>578</v>
      </c>
      <c r="L76" s="57" t="s">
        <v>575</v>
      </c>
      <c r="M76" s="58" t="s">
        <v>515</v>
      </c>
      <c r="N76" s="58" t="s">
        <v>542</v>
      </c>
      <c r="O76" s="59" t="s">
        <v>355</v>
      </c>
      <c r="P76" s="60" t="s">
        <v>554</v>
      </c>
    </row>
    <row r="77" spans="1:16" ht="12.75" customHeight="1" thickBot="1" x14ac:dyDescent="0.25">
      <c r="A77" s="12" t="str">
        <f t="shared" si="12"/>
        <v>BAVM 186 </v>
      </c>
      <c r="B77" s="11" t="str">
        <f t="shared" si="13"/>
        <v>I</v>
      </c>
      <c r="C77" s="12">
        <f t="shared" si="14"/>
        <v>54252.508699999998</v>
      </c>
      <c r="D77" s="10" t="str">
        <f t="shared" si="15"/>
        <v>vis</v>
      </c>
      <c r="E77" s="56">
        <f>VLOOKUP(C77,Active!C$21:E$971,3,FALSE)</f>
        <v>25334.970950903389</v>
      </c>
      <c r="F77" s="11" t="s">
        <v>113</v>
      </c>
      <c r="G77" s="10" t="str">
        <f t="shared" si="16"/>
        <v>54252.5087</v>
      </c>
      <c r="H77" s="12">
        <f t="shared" si="17"/>
        <v>25335</v>
      </c>
      <c r="I77" s="57" t="s">
        <v>579</v>
      </c>
      <c r="J77" s="58" t="s">
        <v>580</v>
      </c>
      <c r="K77" s="57" t="s">
        <v>581</v>
      </c>
      <c r="L77" s="57" t="s">
        <v>582</v>
      </c>
      <c r="M77" s="58" t="s">
        <v>515</v>
      </c>
      <c r="N77" s="58" t="s">
        <v>542</v>
      </c>
      <c r="O77" s="59" t="s">
        <v>571</v>
      </c>
      <c r="P77" s="60" t="s">
        <v>583</v>
      </c>
    </row>
    <row r="78" spans="1:16" ht="12.75" customHeight="1" thickBot="1" x14ac:dyDescent="0.25">
      <c r="A78" s="12" t="str">
        <f t="shared" si="12"/>
        <v>OEJV 0074 </v>
      </c>
      <c r="B78" s="11" t="str">
        <f t="shared" si="13"/>
        <v>I</v>
      </c>
      <c r="C78" s="12">
        <f t="shared" si="14"/>
        <v>54366.366609999997</v>
      </c>
      <c r="D78" s="10" t="str">
        <f t="shared" si="15"/>
        <v>vis</v>
      </c>
      <c r="E78" s="56">
        <f>VLOOKUP(C78,Active!C$21:E$971,3,FALSE)</f>
        <v>25481.970898795298</v>
      </c>
      <c r="F78" s="11" t="s">
        <v>113</v>
      </c>
      <c r="G78" s="10" t="str">
        <f t="shared" si="16"/>
        <v>54366.36661</v>
      </c>
      <c r="H78" s="12">
        <f t="shared" si="17"/>
        <v>25482</v>
      </c>
      <c r="I78" s="57" t="s">
        <v>584</v>
      </c>
      <c r="J78" s="58" t="s">
        <v>585</v>
      </c>
      <c r="K78" s="57" t="s">
        <v>586</v>
      </c>
      <c r="L78" s="57" t="s">
        <v>587</v>
      </c>
      <c r="M78" s="58" t="s">
        <v>515</v>
      </c>
      <c r="N78" s="58" t="s">
        <v>81</v>
      </c>
      <c r="O78" s="59" t="s">
        <v>588</v>
      </c>
      <c r="P78" s="60" t="s">
        <v>517</v>
      </c>
    </row>
    <row r="79" spans="1:16" ht="12.75" customHeight="1" thickBot="1" x14ac:dyDescent="0.25">
      <c r="A79" s="12" t="str">
        <f t="shared" si="12"/>
        <v>OEJV 0074 </v>
      </c>
      <c r="B79" s="11" t="str">
        <f t="shared" si="13"/>
        <v>I</v>
      </c>
      <c r="C79" s="12">
        <f t="shared" si="14"/>
        <v>54366.36681</v>
      </c>
      <c r="D79" s="10" t="str">
        <f t="shared" si="15"/>
        <v>vis</v>
      </c>
      <c r="E79" s="56">
        <f>VLOOKUP(C79,Active!C$21:E$971,3,FALSE)</f>
        <v>25481.971157011791</v>
      </c>
      <c r="F79" s="11" t="s">
        <v>113</v>
      </c>
      <c r="G79" s="10" t="str">
        <f t="shared" si="16"/>
        <v>54366.36681</v>
      </c>
      <c r="H79" s="12">
        <f t="shared" si="17"/>
        <v>25482</v>
      </c>
      <c r="I79" s="57" t="s">
        <v>589</v>
      </c>
      <c r="J79" s="58" t="s">
        <v>590</v>
      </c>
      <c r="K79" s="57" t="s">
        <v>586</v>
      </c>
      <c r="L79" s="57" t="s">
        <v>591</v>
      </c>
      <c r="M79" s="58" t="s">
        <v>515</v>
      </c>
      <c r="N79" s="58" t="s">
        <v>592</v>
      </c>
      <c r="O79" s="59" t="s">
        <v>588</v>
      </c>
      <c r="P79" s="60" t="s">
        <v>517</v>
      </c>
    </row>
    <row r="80" spans="1:16" ht="12.75" customHeight="1" thickBot="1" x14ac:dyDescent="0.25">
      <c r="A80" s="12" t="str">
        <f t="shared" si="12"/>
        <v>IBVS 5835 </v>
      </c>
      <c r="B80" s="11" t="str">
        <f t="shared" si="13"/>
        <v>I</v>
      </c>
      <c r="C80" s="12">
        <f t="shared" si="14"/>
        <v>54397.347399999999</v>
      </c>
      <c r="D80" s="10" t="str">
        <f t="shared" si="15"/>
        <v>vis</v>
      </c>
      <c r="E80" s="56">
        <f>VLOOKUP(C80,Active!C$21:E$971,3,FALSE)</f>
        <v>25521.969652642532</v>
      </c>
      <c r="F80" s="11" t="s">
        <v>113</v>
      </c>
      <c r="G80" s="10" t="str">
        <f t="shared" si="16"/>
        <v>54397.3474</v>
      </c>
      <c r="H80" s="12">
        <f t="shared" si="17"/>
        <v>25522</v>
      </c>
      <c r="I80" s="57" t="s">
        <v>593</v>
      </c>
      <c r="J80" s="58" t="s">
        <v>594</v>
      </c>
      <c r="K80" s="57" t="s">
        <v>595</v>
      </c>
      <c r="L80" s="57" t="s">
        <v>596</v>
      </c>
      <c r="M80" s="58" t="s">
        <v>515</v>
      </c>
      <c r="N80" s="58" t="s">
        <v>113</v>
      </c>
      <c r="O80" s="59" t="s">
        <v>597</v>
      </c>
      <c r="P80" s="60" t="s">
        <v>598</v>
      </c>
    </row>
    <row r="81" spans="1:16" ht="12.75" customHeight="1" thickBot="1" x14ac:dyDescent="0.25">
      <c r="A81" s="12" t="str">
        <f t="shared" si="12"/>
        <v>BAVM 209 </v>
      </c>
      <c r="B81" s="11" t="str">
        <f t="shared" si="13"/>
        <v>I</v>
      </c>
      <c r="C81" s="12">
        <f t="shared" si="14"/>
        <v>54765.255400000002</v>
      </c>
      <c r="D81" s="10" t="str">
        <f t="shared" si="15"/>
        <v>vis</v>
      </c>
      <c r="E81" s="56">
        <f>VLOOKUP(C81,Active!C$21:E$971,3,FALSE)</f>
        <v>25996.96920980126</v>
      </c>
      <c r="F81" s="11" t="s">
        <v>113</v>
      </c>
      <c r="G81" s="10" t="str">
        <f t="shared" si="16"/>
        <v>54765.2554</v>
      </c>
      <c r="H81" s="12">
        <f t="shared" si="17"/>
        <v>25997</v>
      </c>
      <c r="I81" s="57" t="s">
        <v>604</v>
      </c>
      <c r="J81" s="58" t="s">
        <v>605</v>
      </c>
      <c r="K81" s="57">
        <v>25997</v>
      </c>
      <c r="L81" s="57" t="s">
        <v>606</v>
      </c>
      <c r="M81" s="58" t="s">
        <v>515</v>
      </c>
      <c r="N81" s="58" t="s">
        <v>607</v>
      </c>
      <c r="O81" s="59" t="s">
        <v>608</v>
      </c>
      <c r="P81" s="60" t="s">
        <v>609</v>
      </c>
    </row>
    <row r="82" spans="1:16" ht="12.75" customHeight="1" thickBot="1" x14ac:dyDescent="0.25">
      <c r="A82" s="12" t="str">
        <f t="shared" si="12"/>
        <v>IBVS 5893 </v>
      </c>
      <c r="B82" s="11" t="str">
        <f t="shared" si="13"/>
        <v>I</v>
      </c>
      <c r="C82" s="12">
        <f t="shared" si="14"/>
        <v>54932.556600000004</v>
      </c>
      <c r="D82" s="10" t="str">
        <f t="shared" si="15"/>
        <v>vis</v>
      </c>
      <c r="E82" s="56">
        <f>VLOOKUP(C82,Active!C$21:E$971,3,FALSE)</f>
        <v>26212.968850777059</v>
      </c>
      <c r="F82" s="11" t="s">
        <v>113</v>
      </c>
      <c r="G82" s="10" t="str">
        <f t="shared" si="16"/>
        <v>54932.5566</v>
      </c>
      <c r="H82" s="12">
        <f t="shared" si="17"/>
        <v>26213</v>
      </c>
      <c r="I82" s="57" t="s">
        <v>610</v>
      </c>
      <c r="J82" s="58" t="s">
        <v>611</v>
      </c>
      <c r="K82" s="57" t="s">
        <v>612</v>
      </c>
      <c r="L82" s="57" t="s">
        <v>613</v>
      </c>
      <c r="M82" s="58" t="s">
        <v>515</v>
      </c>
      <c r="N82" s="58" t="s">
        <v>106</v>
      </c>
      <c r="O82" s="59" t="s">
        <v>614</v>
      </c>
      <c r="P82" s="60" t="s">
        <v>615</v>
      </c>
    </row>
    <row r="83" spans="1:16" ht="12.75" customHeight="1" thickBot="1" x14ac:dyDescent="0.25">
      <c r="A83" s="12" t="str">
        <f t="shared" si="12"/>
        <v>BAVM 214 </v>
      </c>
      <c r="B83" s="11" t="str">
        <f t="shared" si="13"/>
        <v>I</v>
      </c>
      <c r="C83" s="12">
        <f t="shared" si="14"/>
        <v>55101.406999999999</v>
      </c>
      <c r="D83" s="10" t="str">
        <f t="shared" si="15"/>
        <v>vis</v>
      </c>
      <c r="E83" s="56">
        <f>VLOOKUP(C83,Active!C$21:E$971,3,FALSE)</f>
        <v>26430.968636663943</v>
      </c>
      <c r="F83" s="11" t="s">
        <v>113</v>
      </c>
      <c r="G83" s="10" t="str">
        <f t="shared" si="16"/>
        <v>55101.4070</v>
      </c>
      <c r="H83" s="12">
        <f t="shared" si="17"/>
        <v>26431</v>
      </c>
      <c r="I83" s="57" t="s">
        <v>628</v>
      </c>
      <c r="J83" s="58" t="s">
        <v>629</v>
      </c>
      <c r="K83" s="57">
        <v>26431</v>
      </c>
      <c r="L83" s="57" t="s">
        <v>630</v>
      </c>
      <c r="M83" s="58" t="s">
        <v>515</v>
      </c>
      <c r="N83" s="58" t="s">
        <v>607</v>
      </c>
      <c r="O83" s="59" t="s">
        <v>631</v>
      </c>
      <c r="P83" s="60" t="s">
        <v>632</v>
      </c>
    </row>
    <row r="84" spans="1:16" ht="12.75" customHeight="1" thickBot="1" x14ac:dyDescent="0.25">
      <c r="A84" s="12" t="str">
        <f t="shared" si="12"/>
        <v>BAVM 214 </v>
      </c>
      <c r="B84" s="11" t="str">
        <f t="shared" si="13"/>
        <v>I</v>
      </c>
      <c r="C84" s="12">
        <f t="shared" si="14"/>
        <v>55376.369400000003</v>
      </c>
      <c r="D84" s="10" t="str">
        <f t="shared" si="15"/>
        <v>vis</v>
      </c>
      <c r="E84" s="56">
        <f>VLOOKUP(C84,Active!C$21:E$971,3,FALSE)</f>
        <v>26785.967762084707</v>
      </c>
      <c r="F84" s="11" t="s">
        <v>113</v>
      </c>
      <c r="G84" s="10" t="str">
        <f t="shared" si="16"/>
        <v>55376.3694</v>
      </c>
      <c r="H84" s="12">
        <f t="shared" si="17"/>
        <v>26786</v>
      </c>
      <c r="I84" s="57" t="s">
        <v>633</v>
      </c>
      <c r="J84" s="58" t="s">
        <v>634</v>
      </c>
      <c r="K84" s="57" t="s">
        <v>635</v>
      </c>
      <c r="L84" s="57" t="s">
        <v>636</v>
      </c>
      <c r="M84" s="58" t="s">
        <v>515</v>
      </c>
      <c r="N84" s="58" t="s">
        <v>542</v>
      </c>
      <c r="O84" s="59" t="s">
        <v>571</v>
      </c>
      <c r="P84" s="60" t="s">
        <v>632</v>
      </c>
    </row>
    <row r="85" spans="1:16" ht="12.75" customHeight="1" thickBot="1" x14ac:dyDescent="0.25">
      <c r="A85" s="12" t="str">
        <f t="shared" si="12"/>
        <v>BAVM 215 </v>
      </c>
      <c r="B85" s="11" t="str">
        <f t="shared" si="13"/>
        <v>II</v>
      </c>
      <c r="C85" s="12">
        <f t="shared" si="14"/>
        <v>55429.426899999999</v>
      </c>
      <c r="D85" s="10" t="str">
        <f t="shared" si="15"/>
        <v>vis</v>
      </c>
      <c r="E85" s="56">
        <f>VLOOKUP(C85,Active!C$21:E$971,3,FALSE)</f>
        <v>26854.469368475289</v>
      </c>
      <c r="F85" s="11" t="s">
        <v>113</v>
      </c>
      <c r="G85" s="10" t="str">
        <f t="shared" si="16"/>
        <v>55429.4269</v>
      </c>
      <c r="H85" s="12">
        <f t="shared" si="17"/>
        <v>26854.5</v>
      </c>
      <c r="I85" s="57" t="s">
        <v>637</v>
      </c>
      <c r="J85" s="58" t="s">
        <v>638</v>
      </c>
      <c r="K85" s="57">
        <v>26854.5</v>
      </c>
      <c r="L85" s="57" t="s">
        <v>639</v>
      </c>
      <c r="M85" s="58" t="s">
        <v>515</v>
      </c>
      <c r="N85" s="58" t="s">
        <v>542</v>
      </c>
      <c r="O85" s="59" t="s">
        <v>571</v>
      </c>
      <c r="P85" s="60" t="s">
        <v>640</v>
      </c>
    </row>
    <row r="86" spans="1:16" ht="12.75" customHeight="1" thickBot="1" x14ac:dyDescent="0.25">
      <c r="A86" s="12" t="str">
        <f t="shared" si="12"/>
        <v>BAVM 215 </v>
      </c>
      <c r="B86" s="11" t="str">
        <f t="shared" si="13"/>
        <v>I</v>
      </c>
      <c r="C86" s="12">
        <f t="shared" si="14"/>
        <v>55430.587099999997</v>
      </c>
      <c r="D86" s="10" t="str">
        <f t="shared" si="15"/>
        <v>vis</v>
      </c>
      <c r="E86" s="56">
        <f>VLOOKUP(C86,Active!C$21:E$971,3,FALSE)</f>
        <v>26855.967282318463</v>
      </c>
      <c r="F86" s="11" t="s">
        <v>113</v>
      </c>
      <c r="G86" s="10" t="str">
        <f t="shared" si="16"/>
        <v>55430.5871</v>
      </c>
      <c r="H86" s="12">
        <f t="shared" si="17"/>
        <v>26856</v>
      </c>
      <c r="I86" s="57" t="s">
        <v>641</v>
      </c>
      <c r="J86" s="58" t="s">
        <v>642</v>
      </c>
      <c r="K86" s="57">
        <v>26856</v>
      </c>
      <c r="L86" s="57" t="s">
        <v>643</v>
      </c>
      <c r="M86" s="58" t="s">
        <v>515</v>
      </c>
      <c r="N86" s="58" t="s">
        <v>542</v>
      </c>
      <c r="O86" s="59" t="s">
        <v>571</v>
      </c>
      <c r="P86" s="60" t="s">
        <v>640</v>
      </c>
    </row>
    <row r="87" spans="1:16" ht="12.75" customHeight="1" thickBot="1" x14ac:dyDescent="0.25">
      <c r="A87" s="12" t="str">
        <f t="shared" si="12"/>
        <v>BAVM 215 </v>
      </c>
      <c r="B87" s="11" t="str">
        <f t="shared" si="13"/>
        <v>I</v>
      </c>
      <c r="C87" s="12">
        <f t="shared" si="14"/>
        <v>55451.500599999999</v>
      </c>
      <c r="D87" s="10" t="str">
        <f t="shared" si="15"/>
        <v>vis</v>
      </c>
      <c r="E87" s="56">
        <f>VLOOKUP(C87,Active!C$21:E$971,3,FALSE)</f>
        <v>26882.968334860514</v>
      </c>
      <c r="F87" s="11" t="s">
        <v>113</v>
      </c>
      <c r="G87" s="10" t="str">
        <f t="shared" si="16"/>
        <v>55451.5006</v>
      </c>
      <c r="H87" s="12">
        <f t="shared" si="17"/>
        <v>26883</v>
      </c>
      <c r="I87" s="57" t="s">
        <v>644</v>
      </c>
      <c r="J87" s="58" t="s">
        <v>645</v>
      </c>
      <c r="K87" s="57">
        <v>26883</v>
      </c>
      <c r="L87" s="57" t="s">
        <v>646</v>
      </c>
      <c r="M87" s="58" t="s">
        <v>515</v>
      </c>
      <c r="N87" s="58" t="s">
        <v>542</v>
      </c>
      <c r="O87" s="59" t="s">
        <v>571</v>
      </c>
      <c r="P87" s="60" t="s">
        <v>640</v>
      </c>
    </row>
    <row r="88" spans="1:16" ht="12.75" customHeight="1" thickBot="1" x14ac:dyDescent="0.25">
      <c r="A88" s="12" t="str">
        <f t="shared" si="12"/>
        <v>BAVM 231 </v>
      </c>
      <c r="B88" s="11" t="str">
        <f t="shared" si="13"/>
        <v>I</v>
      </c>
      <c r="C88" s="12">
        <f t="shared" si="14"/>
        <v>56179.563199999997</v>
      </c>
      <c r="D88" s="10" t="str">
        <f t="shared" si="15"/>
        <v>vis</v>
      </c>
      <c r="E88" s="56">
        <f>VLOOKUP(C88,Active!C$21:E$971,3,FALSE)</f>
        <v>27822.957170612463</v>
      </c>
      <c r="F88" s="11" t="s">
        <v>113</v>
      </c>
      <c r="G88" s="10" t="str">
        <f t="shared" si="16"/>
        <v>56179.5632</v>
      </c>
      <c r="H88" s="12">
        <f t="shared" si="17"/>
        <v>27823</v>
      </c>
      <c r="I88" s="57" t="s">
        <v>654</v>
      </c>
      <c r="J88" s="58" t="s">
        <v>655</v>
      </c>
      <c r="K88" s="57" t="s">
        <v>656</v>
      </c>
      <c r="L88" s="57" t="s">
        <v>657</v>
      </c>
      <c r="M88" s="58" t="s">
        <v>515</v>
      </c>
      <c r="N88" s="58" t="s">
        <v>113</v>
      </c>
      <c r="O88" s="59" t="s">
        <v>355</v>
      </c>
      <c r="P88" s="60" t="s">
        <v>658</v>
      </c>
    </row>
    <row r="89" spans="1:16" ht="12.75" customHeight="1" thickBot="1" x14ac:dyDescent="0.25">
      <c r="A89" s="12" t="str">
        <f t="shared" si="12"/>
        <v>BAVM 231 </v>
      </c>
      <c r="B89" s="11" t="str">
        <f t="shared" si="13"/>
        <v>I</v>
      </c>
      <c r="C89" s="12">
        <f t="shared" si="14"/>
        <v>56180.341699999997</v>
      </c>
      <c r="D89" s="10" t="str">
        <f t="shared" si="15"/>
        <v>vis</v>
      </c>
      <c r="E89" s="56">
        <f>VLOOKUP(C89,Active!C$21:E$971,3,FALSE)</f>
        <v>27823.962278289513</v>
      </c>
      <c r="F89" s="11" t="s">
        <v>113</v>
      </c>
      <c r="G89" s="10" t="str">
        <f t="shared" si="16"/>
        <v>56180.3417</v>
      </c>
      <c r="H89" s="12">
        <f t="shared" si="17"/>
        <v>27824</v>
      </c>
      <c r="I89" s="57" t="s">
        <v>659</v>
      </c>
      <c r="J89" s="58" t="s">
        <v>660</v>
      </c>
      <c r="K89" s="57" t="s">
        <v>661</v>
      </c>
      <c r="L89" s="57" t="s">
        <v>662</v>
      </c>
      <c r="M89" s="58" t="s">
        <v>515</v>
      </c>
      <c r="N89" s="58" t="s">
        <v>444</v>
      </c>
      <c r="O89" s="59" t="s">
        <v>559</v>
      </c>
      <c r="P89" s="60" t="s">
        <v>658</v>
      </c>
    </row>
    <row r="90" spans="1:16" ht="12.75" customHeight="1" thickBot="1" x14ac:dyDescent="0.25">
      <c r="A90" s="12" t="str">
        <f t="shared" si="12"/>
        <v>BAVM 239 </v>
      </c>
      <c r="B90" s="11" t="str">
        <f t="shared" si="13"/>
        <v>II</v>
      </c>
      <c r="C90" s="12">
        <f t="shared" si="14"/>
        <v>56730.653299999998</v>
      </c>
      <c r="D90" s="10" t="str">
        <f t="shared" si="15"/>
        <v>vis</v>
      </c>
      <c r="E90" s="56">
        <f>VLOOKUP(C90,Active!C$21:E$971,3,FALSE)</f>
        <v>28534.459919817582</v>
      </c>
      <c r="F90" s="11" t="s">
        <v>113</v>
      </c>
      <c r="G90" s="10" t="str">
        <f t="shared" si="16"/>
        <v>56730.6533</v>
      </c>
      <c r="H90" s="12">
        <f t="shared" si="17"/>
        <v>28534.5</v>
      </c>
      <c r="I90" s="57" t="s">
        <v>663</v>
      </c>
      <c r="J90" s="58" t="s">
        <v>664</v>
      </c>
      <c r="K90" s="57" t="s">
        <v>665</v>
      </c>
      <c r="L90" s="57" t="s">
        <v>666</v>
      </c>
      <c r="M90" s="58" t="s">
        <v>515</v>
      </c>
      <c r="N90" s="58" t="s">
        <v>444</v>
      </c>
      <c r="O90" s="59" t="s">
        <v>667</v>
      </c>
      <c r="P90" s="60" t="s">
        <v>668</v>
      </c>
    </row>
    <row r="91" spans="1:16" ht="12.75" customHeight="1" thickBot="1" x14ac:dyDescent="0.25">
      <c r="A91" s="12" t="str">
        <f t="shared" si="12"/>
        <v>BAVM 239 </v>
      </c>
      <c r="B91" s="11" t="str">
        <f t="shared" si="13"/>
        <v>I</v>
      </c>
      <c r="C91" s="12">
        <f t="shared" si="14"/>
        <v>56918.479700000004</v>
      </c>
      <c r="D91" s="10" t="str">
        <f t="shared" si="15"/>
        <v>vis</v>
      </c>
      <c r="E91" s="56">
        <f>VLOOKUP(C91,Active!C$21:E$971,3,FALSE)</f>
        <v>28776.959286025223</v>
      </c>
      <c r="F91" s="11" t="s">
        <v>113</v>
      </c>
      <c r="G91" s="10" t="str">
        <f t="shared" si="16"/>
        <v>56918.4797</v>
      </c>
      <c r="H91" s="12">
        <f t="shared" si="17"/>
        <v>28777</v>
      </c>
      <c r="I91" s="57" t="s">
        <v>669</v>
      </c>
      <c r="J91" s="58" t="s">
        <v>670</v>
      </c>
      <c r="K91" s="57" t="s">
        <v>671</v>
      </c>
      <c r="L91" s="57" t="s">
        <v>672</v>
      </c>
      <c r="M91" s="58" t="s">
        <v>515</v>
      </c>
      <c r="N91" s="58" t="s">
        <v>542</v>
      </c>
      <c r="O91" s="59" t="s">
        <v>571</v>
      </c>
      <c r="P91" s="60" t="s">
        <v>668</v>
      </c>
    </row>
    <row r="92" spans="1:16" ht="12.75" customHeight="1" thickBot="1" x14ac:dyDescent="0.25">
      <c r="A92" s="12" t="str">
        <f t="shared" si="12"/>
        <v> PZ 4.314 </v>
      </c>
      <c r="B92" s="11" t="str">
        <f t="shared" si="13"/>
        <v>I</v>
      </c>
      <c r="C92" s="12">
        <f t="shared" si="14"/>
        <v>14433.4</v>
      </c>
      <c r="D92" s="10" t="str">
        <f t="shared" si="15"/>
        <v>vis</v>
      </c>
      <c r="E92" s="56">
        <f>VLOOKUP(C92,Active!C$21:E$971,3,FALSE)</f>
        <v>-26074.780940751865</v>
      </c>
      <c r="F92" s="11" t="s">
        <v>113</v>
      </c>
      <c r="G92" s="10" t="str">
        <f t="shared" si="16"/>
        <v>14433.40</v>
      </c>
      <c r="H92" s="12">
        <f t="shared" si="17"/>
        <v>-26075</v>
      </c>
      <c r="I92" s="57" t="s">
        <v>117</v>
      </c>
      <c r="J92" s="58" t="s">
        <v>118</v>
      </c>
      <c r="K92" s="57">
        <v>-26075</v>
      </c>
      <c r="L92" s="57" t="s">
        <v>119</v>
      </c>
      <c r="M92" s="58" t="s">
        <v>120</v>
      </c>
      <c r="N92" s="58"/>
      <c r="O92" s="59" t="s">
        <v>121</v>
      </c>
      <c r="P92" s="59" t="s">
        <v>122</v>
      </c>
    </row>
    <row r="93" spans="1:16" ht="12.75" customHeight="1" thickBot="1" x14ac:dyDescent="0.25">
      <c r="A93" s="12" t="str">
        <f t="shared" si="12"/>
        <v> PZ 4.314 </v>
      </c>
      <c r="B93" s="11" t="str">
        <f t="shared" si="13"/>
        <v>I</v>
      </c>
      <c r="C93" s="12">
        <f t="shared" si="14"/>
        <v>15288.34</v>
      </c>
      <c r="D93" s="10" t="str">
        <f t="shared" si="15"/>
        <v>vis</v>
      </c>
      <c r="E93" s="56">
        <f>VLOOKUP(C93,Active!C$21:E$971,3,FALSE)</f>
        <v>-24970.982922232888</v>
      </c>
      <c r="F93" s="11" t="s">
        <v>113</v>
      </c>
      <c r="G93" s="10" t="str">
        <f t="shared" si="16"/>
        <v>15288.34</v>
      </c>
      <c r="H93" s="12">
        <f t="shared" si="17"/>
        <v>-24971</v>
      </c>
      <c r="I93" s="57" t="s">
        <v>123</v>
      </c>
      <c r="J93" s="58" t="s">
        <v>124</v>
      </c>
      <c r="K93" s="57">
        <v>-24971</v>
      </c>
      <c r="L93" s="57" t="s">
        <v>125</v>
      </c>
      <c r="M93" s="58" t="s">
        <v>120</v>
      </c>
      <c r="N93" s="58"/>
      <c r="O93" s="59" t="s">
        <v>121</v>
      </c>
      <c r="P93" s="59" t="s">
        <v>122</v>
      </c>
    </row>
    <row r="94" spans="1:16" ht="12.75" customHeight="1" thickBot="1" x14ac:dyDescent="0.25">
      <c r="A94" s="12" t="str">
        <f t="shared" si="12"/>
        <v> PZ 4.314 </v>
      </c>
      <c r="B94" s="11" t="str">
        <f t="shared" si="13"/>
        <v>II</v>
      </c>
      <c r="C94" s="12">
        <f t="shared" si="14"/>
        <v>18564.32</v>
      </c>
      <c r="D94" s="10" t="str">
        <f t="shared" si="15"/>
        <v>vis</v>
      </c>
      <c r="E94" s="56">
        <f>VLOOKUP(C94,Active!C$21:E$971,3,FALSE)</f>
        <v>-20741.422680920285</v>
      </c>
      <c r="F94" s="11" t="s">
        <v>113</v>
      </c>
      <c r="G94" s="10" t="str">
        <f t="shared" si="16"/>
        <v>18564.32</v>
      </c>
      <c r="H94" s="12">
        <f t="shared" si="17"/>
        <v>-20741.5</v>
      </c>
      <c r="I94" s="57" t="s">
        <v>126</v>
      </c>
      <c r="J94" s="58" t="s">
        <v>127</v>
      </c>
      <c r="K94" s="57">
        <v>-20741.5</v>
      </c>
      <c r="L94" s="57" t="s">
        <v>128</v>
      </c>
      <c r="M94" s="58" t="s">
        <v>120</v>
      </c>
      <c r="N94" s="58"/>
      <c r="O94" s="59" t="s">
        <v>121</v>
      </c>
      <c r="P94" s="59" t="s">
        <v>122</v>
      </c>
    </row>
    <row r="95" spans="1:16" ht="12.75" customHeight="1" thickBot="1" x14ac:dyDescent="0.25">
      <c r="A95" s="12" t="str">
        <f t="shared" si="12"/>
        <v> PZ 4.314 </v>
      </c>
      <c r="B95" s="11" t="str">
        <f t="shared" si="13"/>
        <v>I</v>
      </c>
      <c r="C95" s="12">
        <f t="shared" si="14"/>
        <v>18566.3</v>
      </c>
      <c r="D95" s="10" t="str">
        <f t="shared" si="15"/>
        <v>vis</v>
      </c>
      <c r="E95" s="56">
        <f>VLOOKUP(C95,Active!C$21:E$971,3,FALSE)</f>
        <v>-20738.866337695421</v>
      </c>
      <c r="F95" s="11" t="s">
        <v>113</v>
      </c>
      <c r="G95" s="10" t="str">
        <f t="shared" si="16"/>
        <v>18566.30</v>
      </c>
      <c r="H95" s="12">
        <f t="shared" si="17"/>
        <v>-20739</v>
      </c>
      <c r="I95" s="57" t="s">
        <v>129</v>
      </c>
      <c r="J95" s="58" t="s">
        <v>130</v>
      </c>
      <c r="K95" s="57">
        <v>-20739</v>
      </c>
      <c r="L95" s="57" t="s">
        <v>131</v>
      </c>
      <c r="M95" s="58" t="s">
        <v>120</v>
      </c>
      <c r="N95" s="58"/>
      <c r="O95" s="59" t="s">
        <v>121</v>
      </c>
      <c r="P95" s="59" t="s">
        <v>122</v>
      </c>
    </row>
    <row r="96" spans="1:16" ht="12.75" customHeight="1" thickBot="1" x14ac:dyDescent="0.25">
      <c r="A96" s="12" t="str">
        <f t="shared" si="12"/>
        <v> PZ 4.314 </v>
      </c>
      <c r="B96" s="11" t="str">
        <f t="shared" si="13"/>
        <v>I</v>
      </c>
      <c r="C96" s="12">
        <f t="shared" si="14"/>
        <v>18597.22</v>
      </c>
      <c r="D96" s="10" t="str">
        <f t="shared" si="15"/>
        <v>vis</v>
      </c>
      <c r="E96" s="56">
        <f>VLOOKUP(C96,Active!C$21:E$971,3,FALSE)</f>
        <v>-20698.946068749519</v>
      </c>
      <c r="F96" s="11" t="s">
        <v>113</v>
      </c>
      <c r="G96" s="10" t="str">
        <f t="shared" si="16"/>
        <v>18597.22</v>
      </c>
      <c r="H96" s="12">
        <f t="shared" si="17"/>
        <v>-20699</v>
      </c>
      <c r="I96" s="57" t="s">
        <v>132</v>
      </c>
      <c r="J96" s="58" t="s">
        <v>133</v>
      </c>
      <c r="K96" s="57">
        <v>-20699</v>
      </c>
      <c r="L96" s="57" t="s">
        <v>134</v>
      </c>
      <c r="M96" s="58" t="s">
        <v>120</v>
      </c>
      <c r="N96" s="58"/>
      <c r="O96" s="59" t="s">
        <v>121</v>
      </c>
      <c r="P96" s="59" t="s">
        <v>122</v>
      </c>
    </row>
    <row r="97" spans="1:16" ht="12.75" customHeight="1" thickBot="1" x14ac:dyDescent="0.25">
      <c r="A97" s="12" t="str">
        <f t="shared" si="12"/>
        <v> PZ 4.314 </v>
      </c>
      <c r="B97" s="11" t="str">
        <f t="shared" si="13"/>
        <v>I</v>
      </c>
      <c r="C97" s="12">
        <f t="shared" si="14"/>
        <v>18888.439999999999</v>
      </c>
      <c r="D97" s="10" t="str">
        <f t="shared" si="15"/>
        <v>vis</v>
      </c>
      <c r="E97" s="56">
        <f>VLOOKUP(C97,Active!C$21:E$971,3,FALSE)</f>
        <v>-20322.957041504222</v>
      </c>
      <c r="F97" s="11" t="s">
        <v>113</v>
      </c>
      <c r="G97" s="10" t="str">
        <f t="shared" si="16"/>
        <v>18888.44</v>
      </c>
      <c r="H97" s="12">
        <f t="shared" si="17"/>
        <v>-20323</v>
      </c>
      <c r="I97" s="57" t="s">
        <v>135</v>
      </c>
      <c r="J97" s="58" t="s">
        <v>136</v>
      </c>
      <c r="K97" s="57">
        <v>-20323</v>
      </c>
      <c r="L97" s="57" t="s">
        <v>137</v>
      </c>
      <c r="M97" s="58" t="s">
        <v>120</v>
      </c>
      <c r="N97" s="58"/>
      <c r="O97" s="59" t="s">
        <v>121</v>
      </c>
      <c r="P97" s="59" t="s">
        <v>122</v>
      </c>
    </row>
    <row r="98" spans="1:16" ht="12.75" customHeight="1" thickBot="1" x14ac:dyDescent="0.25">
      <c r="A98" s="12" t="str">
        <f t="shared" si="12"/>
        <v> PZ 4.314 </v>
      </c>
      <c r="B98" s="11" t="str">
        <f t="shared" si="13"/>
        <v>I</v>
      </c>
      <c r="C98" s="12">
        <f t="shared" si="14"/>
        <v>18923.32</v>
      </c>
      <c r="D98" s="10" t="str">
        <f t="shared" si="15"/>
        <v>vis</v>
      </c>
      <c r="E98" s="56">
        <f>VLOOKUP(C98,Active!C$21:E$971,3,FALSE)</f>
        <v>-20277.924086108589</v>
      </c>
      <c r="F98" s="11" t="s">
        <v>113</v>
      </c>
      <c r="G98" s="10" t="str">
        <f t="shared" si="16"/>
        <v>18923.32</v>
      </c>
      <c r="H98" s="12">
        <f t="shared" si="17"/>
        <v>-20278</v>
      </c>
      <c r="I98" s="57" t="s">
        <v>138</v>
      </c>
      <c r="J98" s="58" t="s">
        <v>139</v>
      </c>
      <c r="K98" s="57">
        <v>-20278</v>
      </c>
      <c r="L98" s="57" t="s">
        <v>128</v>
      </c>
      <c r="M98" s="58" t="s">
        <v>120</v>
      </c>
      <c r="N98" s="58"/>
      <c r="O98" s="59" t="s">
        <v>121</v>
      </c>
      <c r="P98" s="59" t="s">
        <v>122</v>
      </c>
    </row>
    <row r="99" spans="1:16" ht="12.75" customHeight="1" thickBot="1" x14ac:dyDescent="0.25">
      <c r="A99" s="12" t="str">
        <f t="shared" si="12"/>
        <v> AN 234.39 </v>
      </c>
      <c r="B99" s="11" t="str">
        <f t="shared" si="13"/>
        <v>I</v>
      </c>
      <c r="C99" s="12">
        <f t="shared" si="14"/>
        <v>25082.44</v>
      </c>
      <c r="D99" s="10" t="str">
        <f t="shared" si="15"/>
        <v>vis</v>
      </c>
      <c r="E99" s="56">
        <f>VLOOKUP(C99,Active!C$21:E$971,3,FALSE)</f>
        <v>-12325.99242795644</v>
      </c>
      <c r="F99" s="11" t="s">
        <v>113</v>
      </c>
      <c r="G99" s="10" t="str">
        <f t="shared" si="16"/>
        <v>25082.44</v>
      </c>
      <c r="H99" s="12">
        <f t="shared" si="17"/>
        <v>-12326</v>
      </c>
      <c r="I99" s="57" t="s">
        <v>140</v>
      </c>
      <c r="J99" s="58" t="s">
        <v>141</v>
      </c>
      <c r="K99" s="57">
        <v>-12326</v>
      </c>
      <c r="L99" s="57" t="s">
        <v>125</v>
      </c>
      <c r="M99" s="58" t="s">
        <v>120</v>
      </c>
      <c r="N99" s="58"/>
      <c r="O99" s="59" t="s">
        <v>142</v>
      </c>
      <c r="P99" s="59" t="s">
        <v>143</v>
      </c>
    </row>
    <row r="100" spans="1:16" ht="12.75" customHeight="1" thickBot="1" x14ac:dyDescent="0.25">
      <c r="A100" s="12" t="str">
        <f t="shared" si="12"/>
        <v> AN 234.39 </v>
      </c>
      <c r="B100" s="11" t="str">
        <f t="shared" si="13"/>
        <v>I</v>
      </c>
      <c r="C100" s="12">
        <f t="shared" si="14"/>
        <v>25096.43</v>
      </c>
      <c r="D100" s="10" t="str">
        <f t="shared" si="15"/>
        <v>vis</v>
      </c>
      <c r="E100" s="56">
        <f>VLOOKUP(C100,Active!C$21:E$971,3,FALSE)</f>
        <v>-12307.930184665587</v>
      </c>
      <c r="F100" s="11" t="s">
        <v>113</v>
      </c>
      <c r="G100" s="10" t="str">
        <f t="shared" si="16"/>
        <v>25096.43</v>
      </c>
      <c r="H100" s="12">
        <f t="shared" si="17"/>
        <v>-12308</v>
      </c>
      <c r="I100" s="57" t="s">
        <v>144</v>
      </c>
      <c r="J100" s="58" t="s">
        <v>145</v>
      </c>
      <c r="K100" s="57">
        <v>-12308</v>
      </c>
      <c r="L100" s="57" t="s">
        <v>146</v>
      </c>
      <c r="M100" s="58" t="s">
        <v>120</v>
      </c>
      <c r="N100" s="58"/>
      <c r="O100" s="59" t="s">
        <v>142</v>
      </c>
      <c r="P100" s="59" t="s">
        <v>143</v>
      </c>
    </row>
    <row r="101" spans="1:16" ht="12.75" customHeight="1" thickBot="1" x14ac:dyDescent="0.25">
      <c r="A101" s="12" t="str">
        <f t="shared" si="12"/>
        <v> AC 215.24 </v>
      </c>
      <c r="B101" s="11" t="str">
        <f t="shared" si="13"/>
        <v>I</v>
      </c>
      <c r="C101" s="12">
        <f t="shared" si="14"/>
        <v>29497.38</v>
      </c>
      <c r="D101" s="10" t="str">
        <f t="shared" si="15"/>
        <v>vis</v>
      </c>
      <c r="E101" s="56">
        <f>VLOOKUP(C101,Active!C$21:E$971,3,FALSE)</f>
        <v>-6625.9409344245269</v>
      </c>
      <c r="F101" s="11" t="s">
        <v>113</v>
      </c>
      <c r="G101" s="10" t="str">
        <f t="shared" si="16"/>
        <v>29497.38</v>
      </c>
      <c r="H101" s="12">
        <f t="shared" si="17"/>
        <v>-6626</v>
      </c>
      <c r="I101" s="57" t="s">
        <v>147</v>
      </c>
      <c r="J101" s="58" t="s">
        <v>148</v>
      </c>
      <c r="K101" s="57">
        <v>-6626</v>
      </c>
      <c r="L101" s="57" t="s">
        <v>146</v>
      </c>
      <c r="M101" s="58" t="s">
        <v>120</v>
      </c>
      <c r="N101" s="58"/>
      <c r="O101" s="59" t="s">
        <v>149</v>
      </c>
      <c r="P101" s="59" t="s">
        <v>150</v>
      </c>
    </row>
    <row r="102" spans="1:16" ht="12.75" customHeight="1" thickBot="1" x14ac:dyDescent="0.25">
      <c r="A102" s="12" t="str">
        <f t="shared" si="12"/>
        <v> AC 215.24 </v>
      </c>
      <c r="B102" s="11" t="str">
        <f t="shared" si="13"/>
        <v>I</v>
      </c>
      <c r="C102" s="12">
        <f t="shared" si="14"/>
        <v>30607.279999999999</v>
      </c>
      <c r="D102" s="10" t="str">
        <f t="shared" si="15"/>
        <v>vis</v>
      </c>
      <c r="E102" s="56">
        <f>VLOOKUP(C102,Active!C$21:E$971,3,FALSE)</f>
        <v>-5192.9685378186723</v>
      </c>
      <c r="F102" s="11" t="s">
        <v>113</v>
      </c>
      <c r="G102" s="10" t="str">
        <f t="shared" si="16"/>
        <v>30607.28</v>
      </c>
      <c r="H102" s="12">
        <f t="shared" si="17"/>
        <v>-5193</v>
      </c>
      <c r="I102" s="57" t="s">
        <v>151</v>
      </c>
      <c r="J102" s="58" t="s">
        <v>152</v>
      </c>
      <c r="K102" s="57">
        <v>-5193</v>
      </c>
      <c r="L102" s="57" t="s">
        <v>153</v>
      </c>
      <c r="M102" s="58" t="s">
        <v>120</v>
      </c>
      <c r="N102" s="58"/>
      <c r="O102" s="59" t="s">
        <v>149</v>
      </c>
      <c r="P102" s="59" t="s">
        <v>150</v>
      </c>
    </row>
    <row r="103" spans="1:16" ht="12.75" customHeight="1" thickBot="1" x14ac:dyDescent="0.25">
      <c r="A103" s="12" t="str">
        <f t="shared" si="12"/>
        <v> AHSB 6.1.81 </v>
      </c>
      <c r="B103" s="11" t="str">
        <f t="shared" si="13"/>
        <v>I</v>
      </c>
      <c r="C103" s="12">
        <f t="shared" si="14"/>
        <v>31647.465</v>
      </c>
      <c r="D103" s="10" t="str">
        <f t="shared" si="15"/>
        <v>vis</v>
      </c>
      <c r="E103" s="56">
        <f>VLOOKUP(C103,Active!C$21:E$971,3,FALSE)</f>
        <v>-3850.0039532944211</v>
      </c>
      <c r="F103" s="11" t="s">
        <v>113</v>
      </c>
      <c r="G103" s="10" t="str">
        <f t="shared" si="16"/>
        <v>31647.465</v>
      </c>
      <c r="H103" s="12">
        <f t="shared" si="17"/>
        <v>-3850</v>
      </c>
      <c r="I103" s="57" t="s">
        <v>154</v>
      </c>
      <c r="J103" s="58" t="s">
        <v>155</v>
      </c>
      <c r="K103" s="57">
        <v>-3850</v>
      </c>
      <c r="L103" s="57" t="s">
        <v>115</v>
      </c>
      <c r="M103" s="58" t="s">
        <v>120</v>
      </c>
      <c r="N103" s="58"/>
      <c r="O103" s="59" t="s">
        <v>156</v>
      </c>
      <c r="P103" s="59" t="s">
        <v>157</v>
      </c>
    </row>
    <row r="104" spans="1:16" ht="12.75" customHeight="1" thickBot="1" x14ac:dyDescent="0.25">
      <c r="A104" s="12" t="str">
        <f t="shared" si="12"/>
        <v> AC 215.24 </v>
      </c>
      <c r="B104" s="11" t="str">
        <f t="shared" si="13"/>
        <v>I</v>
      </c>
      <c r="C104" s="12">
        <f t="shared" si="14"/>
        <v>31678.45</v>
      </c>
      <c r="D104" s="10" t="str">
        <f t="shared" si="15"/>
        <v>vis</v>
      </c>
      <c r="E104" s="56">
        <f>VLOOKUP(C104,Active!C$21:E$971,3,FALSE)</f>
        <v>-3809.9997639901294</v>
      </c>
      <c r="F104" s="11" t="s">
        <v>113</v>
      </c>
      <c r="G104" s="10" t="str">
        <f t="shared" si="16"/>
        <v>31678.45</v>
      </c>
      <c r="H104" s="12">
        <f t="shared" si="17"/>
        <v>-3810</v>
      </c>
      <c r="I104" s="57" t="s">
        <v>158</v>
      </c>
      <c r="J104" s="58" t="s">
        <v>159</v>
      </c>
      <c r="K104" s="57">
        <v>-3810</v>
      </c>
      <c r="L104" s="57" t="s">
        <v>160</v>
      </c>
      <c r="M104" s="58" t="s">
        <v>120</v>
      </c>
      <c r="N104" s="58"/>
      <c r="O104" s="59" t="s">
        <v>149</v>
      </c>
      <c r="P104" s="59" t="s">
        <v>150</v>
      </c>
    </row>
    <row r="105" spans="1:16" ht="12.75" customHeight="1" thickBot="1" x14ac:dyDescent="0.25">
      <c r="A105" s="12" t="str">
        <f t="shared" si="12"/>
        <v> AC 215.24 </v>
      </c>
      <c r="B105" s="11" t="str">
        <f t="shared" si="13"/>
        <v>I</v>
      </c>
      <c r="C105" s="12">
        <f t="shared" si="14"/>
        <v>32802.300000000003</v>
      </c>
      <c r="D105" s="10" t="str">
        <f t="shared" si="15"/>
        <v>vis</v>
      </c>
      <c r="E105" s="56">
        <f>VLOOKUP(C105,Active!C$21:E$971,3,FALSE)</f>
        <v>-2359.0167673908891</v>
      </c>
      <c r="F105" s="11" t="s">
        <v>113</v>
      </c>
      <c r="G105" s="10" t="str">
        <f t="shared" si="16"/>
        <v>32802.30</v>
      </c>
      <c r="H105" s="12">
        <f t="shared" si="17"/>
        <v>-2359</v>
      </c>
      <c r="I105" s="57" t="s">
        <v>161</v>
      </c>
      <c r="J105" s="58" t="s">
        <v>162</v>
      </c>
      <c r="K105" s="57">
        <v>-2359</v>
      </c>
      <c r="L105" s="57" t="s">
        <v>163</v>
      </c>
      <c r="M105" s="58" t="s">
        <v>120</v>
      </c>
      <c r="N105" s="58"/>
      <c r="O105" s="59" t="s">
        <v>149</v>
      </c>
      <c r="P105" s="59" t="s">
        <v>150</v>
      </c>
    </row>
    <row r="106" spans="1:16" ht="12.75" customHeight="1" thickBot="1" x14ac:dyDescent="0.25">
      <c r="A106" s="12" t="str">
        <f t="shared" si="12"/>
        <v> AHSB 6.1.81 </v>
      </c>
      <c r="B106" s="11" t="str">
        <f t="shared" si="13"/>
        <v>I</v>
      </c>
      <c r="C106" s="12">
        <f t="shared" si="14"/>
        <v>32822.455000000002</v>
      </c>
      <c r="D106" s="10" t="str">
        <f t="shared" si="15"/>
        <v>vis</v>
      </c>
      <c r="E106" s="56">
        <f>VLOOKUP(C106,Active!C$21:E$971,3,FALSE)</f>
        <v>-2332.9950008771589</v>
      </c>
      <c r="F106" s="11" t="s">
        <v>113</v>
      </c>
      <c r="G106" s="10" t="str">
        <f t="shared" si="16"/>
        <v>32822.455</v>
      </c>
      <c r="H106" s="12">
        <f t="shared" si="17"/>
        <v>-2333</v>
      </c>
      <c r="I106" s="57" t="s">
        <v>164</v>
      </c>
      <c r="J106" s="58" t="s">
        <v>165</v>
      </c>
      <c r="K106" s="57">
        <v>-2333</v>
      </c>
      <c r="L106" s="57" t="s">
        <v>166</v>
      </c>
      <c r="M106" s="58" t="s">
        <v>120</v>
      </c>
      <c r="N106" s="58"/>
      <c r="O106" s="59" t="s">
        <v>156</v>
      </c>
      <c r="P106" s="59" t="s">
        <v>157</v>
      </c>
    </row>
    <row r="107" spans="1:16" ht="12.75" customHeight="1" thickBot="1" x14ac:dyDescent="0.25">
      <c r="A107" s="12" t="str">
        <f t="shared" ref="A107:A138" si="18">P107</f>
        <v> AHSB 6.1.81 </v>
      </c>
      <c r="B107" s="11" t="str">
        <f t="shared" ref="B107:B138" si="19">IF(H107=INT(H107),"I","II")</f>
        <v>I</v>
      </c>
      <c r="C107" s="12">
        <f t="shared" ref="C107:C138" si="20">1*G107</f>
        <v>32829.415000000001</v>
      </c>
      <c r="D107" s="10" t="str">
        <f t="shared" ref="D107:D138" si="21">VLOOKUP(F107,I$1:J$5,2,FALSE)</f>
        <v>vis</v>
      </c>
      <c r="E107" s="56">
        <f>VLOOKUP(C107,Active!C$21:E$971,3,FALSE)</f>
        <v>-2324.0090671170224</v>
      </c>
      <c r="F107" s="11" t="s">
        <v>113</v>
      </c>
      <c r="G107" s="10" t="str">
        <f t="shared" ref="G107:G138" si="22">MID(I107,3,LEN(I107)-3)</f>
        <v>32829.415</v>
      </c>
      <c r="H107" s="12">
        <f t="shared" ref="H107:H138" si="23">1*K107</f>
        <v>-2324</v>
      </c>
      <c r="I107" s="57" t="s">
        <v>167</v>
      </c>
      <c r="J107" s="58" t="s">
        <v>168</v>
      </c>
      <c r="K107" s="57">
        <v>-2324</v>
      </c>
      <c r="L107" s="57" t="s">
        <v>169</v>
      </c>
      <c r="M107" s="58" t="s">
        <v>120</v>
      </c>
      <c r="N107" s="58"/>
      <c r="O107" s="59" t="s">
        <v>156</v>
      </c>
      <c r="P107" s="59" t="s">
        <v>157</v>
      </c>
    </row>
    <row r="108" spans="1:16" ht="12.75" customHeight="1" thickBot="1" x14ac:dyDescent="0.25">
      <c r="A108" s="12" t="str">
        <f t="shared" si="18"/>
        <v> AHSB 6.1.81 </v>
      </c>
      <c r="B108" s="11" t="str">
        <f t="shared" si="19"/>
        <v>I</v>
      </c>
      <c r="C108" s="12">
        <f t="shared" si="20"/>
        <v>33506.364999999998</v>
      </c>
      <c r="D108" s="10" t="str">
        <f t="shared" si="21"/>
        <v>vis</v>
      </c>
      <c r="E108" s="56">
        <f>VLOOKUP(C108,Active!C$21:E$971,3,FALSE)</f>
        <v>-1450.0108115243279</v>
      </c>
      <c r="F108" s="11" t="s">
        <v>113</v>
      </c>
      <c r="G108" s="10" t="str">
        <f t="shared" si="22"/>
        <v>33506.365</v>
      </c>
      <c r="H108" s="12">
        <f t="shared" si="23"/>
        <v>-1450</v>
      </c>
      <c r="I108" s="57" t="s">
        <v>170</v>
      </c>
      <c r="J108" s="58" t="s">
        <v>171</v>
      </c>
      <c r="K108" s="57">
        <v>-1450</v>
      </c>
      <c r="L108" s="57" t="s">
        <v>172</v>
      </c>
      <c r="M108" s="58" t="s">
        <v>120</v>
      </c>
      <c r="N108" s="58"/>
      <c r="O108" s="59" t="s">
        <v>156</v>
      </c>
      <c r="P108" s="59" t="s">
        <v>157</v>
      </c>
    </row>
    <row r="109" spans="1:16" ht="12.75" customHeight="1" thickBot="1" x14ac:dyDescent="0.25">
      <c r="A109" s="12" t="str">
        <f t="shared" si="18"/>
        <v> AHSB 6.1.81 </v>
      </c>
      <c r="B109" s="11" t="str">
        <f t="shared" si="19"/>
        <v>I</v>
      </c>
      <c r="C109" s="12">
        <f t="shared" si="20"/>
        <v>33922.300000000003</v>
      </c>
      <c r="D109" s="10" t="str">
        <f t="shared" si="21"/>
        <v>vis</v>
      </c>
      <c r="E109" s="56">
        <f>VLOOKUP(C109,Active!C$21:E$971,3,FALSE)</f>
        <v>-913.00443817333712</v>
      </c>
      <c r="F109" s="11" t="s">
        <v>113</v>
      </c>
      <c r="G109" s="10" t="str">
        <f t="shared" si="22"/>
        <v>33922.300</v>
      </c>
      <c r="H109" s="12">
        <f t="shared" si="23"/>
        <v>-913</v>
      </c>
      <c r="I109" s="57" t="s">
        <v>173</v>
      </c>
      <c r="J109" s="58" t="s">
        <v>174</v>
      </c>
      <c r="K109" s="57">
        <v>-913</v>
      </c>
      <c r="L109" s="57" t="s">
        <v>115</v>
      </c>
      <c r="M109" s="58" t="s">
        <v>120</v>
      </c>
      <c r="N109" s="58"/>
      <c r="O109" s="59" t="s">
        <v>156</v>
      </c>
      <c r="P109" s="59" t="s">
        <v>157</v>
      </c>
    </row>
    <row r="110" spans="1:16" ht="12.75" customHeight="1" thickBot="1" x14ac:dyDescent="0.25">
      <c r="A110" s="12" t="str">
        <f t="shared" si="18"/>
        <v> AHSB 6.1.81 </v>
      </c>
      <c r="B110" s="11" t="str">
        <f t="shared" si="19"/>
        <v>I</v>
      </c>
      <c r="C110" s="12">
        <f t="shared" si="20"/>
        <v>34134.535000000003</v>
      </c>
      <c r="D110" s="10" t="str">
        <f t="shared" si="21"/>
        <v>vis</v>
      </c>
      <c r="E110" s="56">
        <f>VLOOKUP(C110,Active!C$21:E$971,3,FALSE)</f>
        <v>-638.99155719879434</v>
      </c>
      <c r="F110" s="11" t="s">
        <v>113</v>
      </c>
      <c r="G110" s="10" t="str">
        <f t="shared" si="22"/>
        <v>34134.535</v>
      </c>
      <c r="H110" s="12">
        <f t="shared" si="23"/>
        <v>-639</v>
      </c>
      <c r="I110" s="57" t="s">
        <v>175</v>
      </c>
      <c r="J110" s="58" t="s">
        <v>176</v>
      </c>
      <c r="K110" s="57">
        <v>-639</v>
      </c>
      <c r="L110" s="57" t="s">
        <v>177</v>
      </c>
      <c r="M110" s="58" t="s">
        <v>120</v>
      </c>
      <c r="N110" s="58"/>
      <c r="O110" s="59" t="s">
        <v>156</v>
      </c>
      <c r="P110" s="59" t="s">
        <v>157</v>
      </c>
    </row>
    <row r="111" spans="1:16" ht="12.75" customHeight="1" thickBot="1" x14ac:dyDescent="0.25">
      <c r="A111" s="12" t="str">
        <f t="shared" si="18"/>
        <v> AHSB 6.1.81 </v>
      </c>
      <c r="B111" s="11" t="str">
        <f t="shared" si="19"/>
        <v>I</v>
      </c>
      <c r="C111" s="12">
        <f t="shared" si="20"/>
        <v>34602.35</v>
      </c>
      <c r="D111" s="10" t="str">
        <f t="shared" si="21"/>
        <v>vis</v>
      </c>
      <c r="E111" s="56">
        <f>VLOOKUP(C111,Active!C$21:E$971,3,FALSE)</f>
        <v>-35.003827026560444</v>
      </c>
      <c r="F111" s="11" t="s">
        <v>113</v>
      </c>
      <c r="G111" s="10" t="str">
        <f t="shared" si="22"/>
        <v>34602.350</v>
      </c>
      <c r="H111" s="12">
        <f t="shared" si="23"/>
        <v>-35</v>
      </c>
      <c r="I111" s="57" t="s">
        <v>178</v>
      </c>
      <c r="J111" s="58" t="s">
        <v>179</v>
      </c>
      <c r="K111" s="57">
        <v>-35</v>
      </c>
      <c r="L111" s="57" t="s">
        <v>115</v>
      </c>
      <c r="M111" s="58" t="s">
        <v>120</v>
      </c>
      <c r="N111" s="58"/>
      <c r="O111" s="59" t="s">
        <v>156</v>
      </c>
      <c r="P111" s="59" t="s">
        <v>157</v>
      </c>
    </row>
    <row r="112" spans="1:16" ht="12.75" customHeight="1" thickBot="1" x14ac:dyDescent="0.25">
      <c r="A112" s="12" t="str">
        <f t="shared" si="18"/>
        <v> AHSB 6.1.81 </v>
      </c>
      <c r="B112" s="11" t="str">
        <f t="shared" si="19"/>
        <v>I</v>
      </c>
      <c r="C112" s="12">
        <f t="shared" si="20"/>
        <v>34622.49</v>
      </c>
      <c r="D112" s="10" t="str">
        <f t="shared" si="21"/>
        <v>vis</v>
      </c>
      <c r="E112" s="56">
        <f>VLOOKUP(C112,Active!C$21:E$971,3,FALSE)</f>
        <v>-9.0014267493812898</v>
      </c>
      <c r="F112" s="11" t="s">
        <v>113</v>
      </c>
      <c r="G112" s="10" t="str">
        <f t="shared" si="22"/>
        <v>34622.490</v>
      </c>
      <c r="H112" s="12">
        <f t="shared" si="23"/>
        <v>-9</v>
      </c>
      <c r="I112" s="57" t="s">
        <v>180</v>
      </c>
      <c r="J112" s="58" t="s">
        <v>181</v>
      </c>
      <c r="K112" s="57">
        <v>-9</v>
      </c>
      <c r="L112" s="57" t="s">
        <v>182</v>
      </c>
      <c r="M112" s="58" t="s">
        <v>120</v>
      </c>
      <c r="N112" s="58"/>
      <c r="O112" s="59" t="s">
        <v>156</v>
      </c>
      <c r="P112" s="59" t="s">
        <v>157</v>
      </c>
    </row>
    <row r="113" spans="1:16" ht="12.75" customHeight="1" thickBot="1" x14ac:dyDescent="0.25">
      <c r="A113" s="12" t="str">
        <f t="shared" si="18"/>
        <v> AHSB 6.1.81 </v>
      </c>
      <c r="B113" s="11" t="str">
        <f t="shared" si="19"/>
        <v>I</v>
      </c>
      <c r="C113" s="12">
        <f t="shared" si="20"/>
        <v>34626.362000000001</v>
      </c>
      <c r="D113" s="10" t="str">
        <f t="shared" si="21"/>
        <v>vis</v>
      </c>
      <c r="E113" s="56">
        <f>VLOOKUP(C113,Active!C$21:E$971,3,FALSE)</f>
        <v>-4.0023555540824169</v>
      </c>
      <c r="F113" s="11" t="s">
        <v>113</v>
      </c>
      <c r="G113" s="10" t="str">
        <f t="shared" si="22"/>
        <v>34626.362</v>
      </c>
      <c r="H113" s="12">
        <f t="shared" si="23"/>
        <v>-4</v>
      </c>
      <c r="I113" s="57" t="s">
        <v>183</v>
      </c>
      <c r="J113" s="58" t="s">
        <v>184</v>
      </c>
      <c r="K113" s="57">
        <v>-4</v>
      </c>
      <c r="L113" s="57" t="s">
        <v>185</v>
      </c>
      <c r="M113" s="58" t="s">
        <v>120</v>
      </c>
      <c r="N113" s="58"/>
      <c r="O113" s="59" t="s">
        <v>156</v>
      </c>
      <c r="P113" s="59" t="s">
        <v>157</v>
      </c>
    </row>
    <row r="114" spans="1:16" ht="12.75" customHeight="1" thickBot="1" x14ac:dyDescent="0.25">
      <c r="A114" s="12" t="str">
        <f t="shared" si="18"/>
        <v> AHSB 6.1.81 </v>
      </c>
      <c r="B114" s="11" t="str">
        <f t="shared" si="19"/>
        <v>I</v>
      </c>
      <c r="C114" s="12">
        <f t="shared" si="20"/>
        <v>34629.449999999997</v>
      </c>
      <c r="D114" s="10" t="str">
        <f t="shared" si="21"/>
        <v>vis</v>
      </c>
      <c r="E114" s="56">
        <f>VLOOKUP(C114,Active!C$21:E$971,3,FALSE)</f>
        <v>-1.5492989244772966E-2</v>
      </c>
      <c r="F114" s="11" t="s">
        <v>113</v>
      </c>
      <c r="G114" s="10" t="str">
        <f t="shared" si="22"/>
        <v>34629.450</v>
      </c>
      <c r="H114" s="12">
        <f t="shared" si="23"/>
        <v>0</v>
      </c>
      <c r="I114" s="57" t="s">
        <v>186</v>
      </c>
      <c r="J114" s="58" t="s">
        <v>187</v>
      </c>
      <c r="K114" s="57">
        <v>0</v>
      </c>
      <c r="L114" s="57" t="s">
        <v>188</v>
      </c>
      <c r="M114" s="58" t="s">
        <v>116</v>
      </c>
      <c r="N114" s="58"/>
      <c r="O114" s="59" t="s">
        <v>156</v>
      </c>
      <c r="P114" s="59" t="s">
        <v>157</v>
      </c>
    </row>
    <row r="115" spans="1:16" ht="12.75" customHeight="1" thickBot="1" x14ac:dyDescent="0.25">
      <c r="A115" s="12" t="str">
        <f t="shared" si="18"/>
        <v> AHSB 6.1.81 </v>
      </c>
      <c r="B115" s="11" t="str">
        <f t="shared" si="19"/>
        <v>I</v>
      </c>
      <c r="C115" s="12">
        <f t="shared" si="20"/>
        <v>34636.432000000001</v>
      </c>
      <c r="D115" s="10" t="str">
        <f t="shared" si="21"/>
        <v>vis</v>
      </c>
      <c r="E115" s="56">
        <f>VLOOKUP(C115,Active!C$21:E$971,3,FALSE)</f>
        <v>8.998844584507161</v>
      </c>
      <c r="F115" s="11" t="s">
        <v>113</v>
      </c>
      <c r="G115" s="10" t="str">
        <f t="shared" si="22"/>
        <v>34636.432</v>
      </c>
      <c r="H115" s="12">
        <f t="shared" si="23"/>
        <v>9</v>
      </c>
      <c r="I115" s="57" t="s">
        <v>189</v>
      </c>
      <c r="J115" s="58" t="s">
        <v>190</v>
      </c>
      <c r="K115" s="57">
        <v>9</v>
      </c>
      <c r="L115" s="57" t="s">
        <v>182</v>
      </c>
      <c r="M115" s="58" t="s">
        <v>120</v>
      </c>
      <c r="N115" s="58"/>
      <c r="O115" s="59" t="s">
        <v>156</v>
      </c>
      <c r="P115" s="59" t="s">
        <v>157</v>
      </c>
    </row>
    <row r="116" spans="1:16" ht="12.75" customHeight="1" thickBot="1" x14ac:dyDescent="0.25">
      <c r="A116" s="12" t="str">
        <f t="shared" si="18"/>
        <v> AHSB 6.1.81 </v>
      </c>
      <c r="B116" s="11" t="str">
        <f t="shared" si="19"/>
        <v>I</v>
      </c>
      <c r="C116" s="12">
        <f t="shared" si="20"/>
        <v>34664.321000000004</v>
      </c>
      <c r="D116" s="10" t="str">
        <f t="shared" si="21"/>
        <v>vis</v>
      </c>
      <c r="E116" s="56">
        <f>VLOOKUP(C116,Active!C$21:E$971,3,FALSE)</f>
        <v>45.005842664464687</v>
      </c>
      <c r="F116" s="11" t="s">
        <v>113</v>
      </c>
      <c r="G116" s="10" t="str">
        <f t="shared" si="22"/>
        <v>34664.321</v>
      </c>
      <c r="H116" s="12">
        <f t="shared" si="23"/>
        <v>45</v>
      </c>
      <c r="I116" s="57" t="s">
        <v>191</v>
      </c>
      <c r="J116" s="58" t="s">
        <v>192</v>
      </c>
      <c r="K116" s="57">
        <v>45</v>
      </c>
      <c r="L116" s="57" t="s">
        <v>193</v>
      </c>
      <c r="M116" s="58" t="s">
        <v>120</v>
      </c>
      <c r="N116" s="58"/>
      <c r="O116" s="59" t="s">
        <v>156</v>
      </c>
      <c r="P116" s="59" t="s">
        <v>157</v>
      </c>
    </row>
    <row r="117" spans="1:16" ht="12.75" customHeight="1" thickBot="1" x14ac:dyDescent="0.25">
      <c r="A117" s="12" t="str">
        <f t="shared" si="18"/>
        <v> AC 215.24 </v>
      </c>
      <c r="B117" s="11" t="str">
        <f t="shared" si="19"/>
        <v>I</v>
      </c>
      <c r="C117" s="12">
        <f t="shared" si="20"/>
        <v>34980.33</v>
      </c>
      <c r="D117" s="10" t="str">
        <f t="shared" si="21"/>
        <v>vis</v>
      </c>
      <c r="E117" s="56">
        <f>VLOOKUP(C117,Active!C$21:E$971,3,FALSE)</f>
        <v>452.99951243563146</v>
      </c>
      <c r="F117" s="11" t="s">
        <v>113</v>
      </c>
      <c r="G117" s="10" t="str">
        <f t="shared" si="22"/>
        <v>34980.33</v>
      </c>
      <c r="H117" s="12">
        <f t="shared" si="23"/>
        <v>453</v>
      </c>
      <c r="I117" s="57" t="s">
        <v>194</v>
      </c>
      <c r="J117" s="58" t="s">
        <v>195</v>
      </c>
      <c r="K117" s="57">
        <v>453</v>
      </c>
      <c r="L117" s="57" t="s">
        <v>196</v>
      </c>
      <c r="M117" s="58" t="s">
        <v>120</v>
      </c>
      <c r="N117" s="58"/>
      <c r="O117" s="59" t="s">
        <v>149</v>
      </c>
      <c r="P117" s="59" t="s">
        <v>150</v>
      </c>
    </row>
    <row r="118" spans="1:16" ht="12.75" customHeight="1" thickBot="1" x14ac:dyDescent="0.25">
      <c r="A118" s="12" t="str">
        <f t="shared" si="18"/>
        <v> AC 215.24 </v>
      </c>
      <c r="B118" s="11" t="str">
        <f t="shared" si="19"/>
        <v>I</v>
      </c>
      <c r="C118" s="12">
        <f t="shared" si="20"/>
        <v>35011.31</v>
      </c>
      <c r="D118" s="10" t="str">
        <f t="shared" si="21"/>
        <v>vis</v>
      </c>
      <c r="E118" s="56">
        <f>VLOOKUP(C118,Active!C$21:E$971,3,FALSE)</f>
        <v>492.99724632773314</v>
      </c>
      <c r="F118" s="11" t="s">
        <v>113</v>
      </c>
      <c r="G118" s="10" t="str">
        <f t="shared" si="22"/>
        <v>35011.31</v>
      </c>
      <c r="H118" s="12">
        <f t="shared" si="23"/>
        <v>493</v>
      </c>
      <c r="I118" s="57" t="s">
        <v>197</v>
      </c>
      <c r="J118" s="58" t="s">
        <v>198</v>
      </c>
      <c r="K118" s="57">
        <v>493</v>
      </c>
      <c r="L118" s="57" t="s">
        <v>196</v>
      </c>
      <c r="M118" s="58" t="s">
        <v>120</v>
      </c>
      <c r="N118" s="58"/>
      <c r="O118" s="59" t="s">
        <v>149</v>
      </c>
      <c r="P118" s="59" t="s">
        <v>150</v>
      </c>
    </row>
    <row r="119" spans="1:16" ht="12.75" customHeight="1" thickBot="1" x14ac:dyDescent="0.25">
      <c r="A119" s="12" t="str">
        <f t="shared" si="18"/>
        <v> AHSB 6.1.81 </v>
      </c>
      <c r="B119" s="11" t="str">
        <f t="shared" si="19"/>
        <v>I</v>
      </c>
      <c r="C119" s="12">
        <f t="shared" si="20"/>
        <v>35066.313999999998</v>
      </c>
      <c r="D119" s="10" t="str">
        <f t="shared" si="21"/>
        <v>vis</v>
      </c>
      <c r="E119" s="56">
        <f>VLOOKUP(C119,Active!C$21:E$971,3,FALSE)</f>
        <v>564.01194468155757</v>
      </c>
      <c r="F119" s="11" t="s">
        <v>113</v>
      </c>
      <c r="G119" s="10" t="str">
        <f t="shared" si="22"/>
        <v>35066.314</v>
      </c>
      <c r="H119" s="12">
        <f t="shared" si="23"/>
        <v>564</v>
      </c>
      <c r="I119" s="57" t="s">
        <v>199</v>
      </c>
      <c r="J119" s="58" t="s">
        <v>200</v>
      </c>
      <c r="K119" s="57">
        <v>564</v>
      </c>
      <c r="L119" s="57" t="s">
        <v>201</v>
      </c>
      <c r="M119" s="58" t="s">
        <v>120</v>
      </c>
      <c r="N119" s="58"/>
      <c r="O119" s="59" t="s">
        <v>156</v>
      </c>
      <c r="P119" s="59" t="s">
        <v>157</v>
      </c>
    </row>
    <row r="120" spans="1:16" ht="12.75" customHeight="1" thickBot="1" x14ac:dyDescent="0.25">
      <c r="A120" s="12" t="str">
        <f t="shared" si="18"/>
        <v> AHSB 6.1.81 </v>
      </c>
      <c r="B120" s="11" t="str">
        <f t="shared" si="19"/>
        <v>I</v>
      </c>
      <c r="C120" s="12">
        <f t="shared" si="20"/>
        <v>35185.595000000001</v>
      </c>
      <c r="D120" s="10" t="str">
        <f t="shared" si="21"/>
        <v>vis</v>
      </c>
      <c r="E120" s="56">
        <f>VLOOKUP(C120,Active!C$21:E$971,3,FALSE)</f>
        <v>718.01354882566716</v>
      </c>
      <c r="F120" s="11" t="s">
        <v>113</v>
      </c>
      <c r="G120" s="10" t="str">
        <f t="shared" si="22"/>
        <v>35185.595</v>
      </c>
      <c r="H120" s="12">
        <f t="shared" si="23"/>
        <v>718</v>
      </c>
      <c r="I120" s="57" t="s">
        <v>202</v>
      </c>
      <c r="J120" s="58" t="s">
        <v>203</v>
      </c>
      <c r="K120" s="57">
        <v>718</v>
      </c>
      <c r="L120" s="57" t="s">
        <v>204</v>
      </c>
      <c r="M120" s="58" t="s">
        <v>120</v>
      </c>
      <c r="N120" s="58"/>
      <c r="O120" s="59" t="s">
        <v>156</v>
      </c>
      <c r="P120" s="59" t="s">
        <v>157</v>
      </c>
    </row>
    <row r="121" spans="1:16" ht="12.75" customHeight="1" thickBot="1" x14ac:dyDescent="0.25">
      <c r="A121" s="12" t="str">
        <f t="shared" si="18"/>
        <v> AHSB 6.1.81 </v>
      </c>
      <c r="B121" s="11" t="str">
        <f t="shared" si="19"/>
        <v>I</v>
      </c>
      <c r="C121" s="12">
        <f t="shared" si="20"/>
        <v>35309.516000000003</v>
      </c>
      <c r="D121" s="10" t="str">
        <f t="shared" si="21"/>
        <v>vis</v>
      </c>
      <c r="E121" s="56">
        <f>VLOOKUP(C121,Active!C$21:E$971,3,FALSE)</f>
        <v>878.00577547653438</v>
      </c>
      <c r="F121" s="11" t="s">
        <v>113</v>
      </c>
      <c r="G121" s="10" t="str">
        <f t="shared" si="22"/>
        <v>35309.516</v>
      </c>
      <c r="H121" s="12">
        <f t="shared" si="23"/>
        <v>878</v>
      </c>
      <c r="I121" s="57" t="s">
        <v>205</v>
      </c>
      <c r="J121" s="58" t="s">
        <v>206</v>
      </c>
      <c r="K121" s="57">
        <v>878</v>
      </c>
      <c r="L121" s="57" t="s">
        <v>166</v>
      </c>
      <c r="M121" s="58" t="s">
        <v>120</v>
      </c>
      <c r="N121" s="58"/>
      <c r="O121" s="59" t="s">
        <v>156</v>
      </c>
      <c r="P121" s="59" t="s">
        <v>157</v>
      </c>
    </row>
    <row r="122" spans="1:16" ht="12.75" customHeight="1" thickBot="1" x14ac:dyDescent="0.25">
      <c r="A122" s="12" t="str">
        <f t="shared" si="18"/>
        <v> AC 215.24 </v>
      </c>
      <c r="B122" s="11" t="str">
        <f t="shared" si="19"/>
        <v>I</v>
      </c>
      <c r="C122" s="12">
        <f t="shared" si="20"/>
        <v>35337.370000000003</v>
      </c>
      <c r="D122" s="10" t="str">
        <f t="shared" si="21"/>
        <v>vis</v>
      </c>
      <c r="E122" s="56">
        <f>VLOOKUP(C122,Active!C$21:E$971,3,FALSE)</f>
        <v>913.96758567119934</v>
      </c>
      <c r="F122" s="11" t="s">
        <v>113</v>
      </c>
      <c r="G122" s="10" t="str">
        <f t="shared" si="22"/>
        <v>35337.37</v>
      </c>
      <c r="H122" s="12">
        <f t="shared" si="23"/>
        <v>914</v>
      </c>
      <c r="I122" s="57" t="s">
        <v>207</v>
      </c>
      <c r="J122" s="58" t="s">
        <v>208</v>
      </c>
      <c r="K122" s="57">
        <v>914</v>
      </c>
      <c r="L122" s="57" t="s">
        <v>209</v>
      </c>
      <c r="M122" s="58" t="s">
        <v>120</v>
      </c>
      <c r="N122" s="58"/>
      <c r="O122" s="59" t="s">
        <v>149</v>
      </c>
      <c r="P122" s="59" t="s">
        <v>150</v>
      </c>
    </row>
    <row r="123" spans="1:16" ht="12.75" customHeight="1" thickBot="1" x14ac:dyDescent="0.25">
      <c r="A123" s="12" t="str">
        <f t="shared" si="18"/>
        <v> AC 215.24 </v>
      </c>
      <c r="B123" s="11" t="str">
        <f t="shared" si="19"/>
        <v>I</v>
      </c>
      <c r="C123" s="12">
        <f t="shared" si="20"/>
        <v>35347.42</v>
      </c>
      <c r="D123" s="10" t="str">
        <f t="shared" si="21"/>
        <v>vis</v>
      </c>
      <c r="E123" s="56">
        <f>VLOOKUP(C123,Active!C$21:E$971,3,FALSE)</f>
        <v>926.9429641610476</v>
      </c>
      <c r="F123" s="11" t="s">
        <v>113</v>
      </c>
      <c r="G123" s="10" t="str">
        <f t="shared" si="22"/>
        <v>35347.42</v>
      </c>
      <c r="H123" s="12">
        <f t="shared" si="23"/>
        <v>927</v>
      </c>
      <c r="I123" s="57" t="s">
        <v>210</v>
      </c>
      <c r="J123" s="58" t="s">
        <v>211</v>
      </c>
      <c r="K123" s="57">
        <v>927</v>
      </c>
      <c r="L123" s="57" t="s">
        <v>212</v>
      </c>
      <c r="M123" s="58" t="s">
        <v>120</v>
      </c>
      <c r="N123" s="58"/>
      <c r="O123" s="59" t="s">
        <v>149</v>
      </c>
      <c r="P123" s="59" t="s">
        <v>150</v>
      </c>
    </row>
    <row r="124" spans="1:16" ht="12.75" customHeight="1" thickBot="1" x14ac:dyDescent="0.25">
      <c r="A124" s="12" t="str">
        <f t="shared" si="18"/>
        <v> AHSB 6.1.81 </v>
      </c>
      <c r="B124" s="11" t="str">
        <f t="shared" si="19"/>
        <v>I</v>
      </c>
      <c r="C124" s="12">
        <f t="shared" si="20"/>
        <v>35371.474999999999</v>
      </c>
      <c r="D124" s="10" t="str">
        <f t="shared" si="21"/>
        <v>vis</v>
      </c>
      <c r="E124" s="56">
        <f>VLOOKUP(C124,Active!C$21:E$971,3,FALSE)</f>
        <v>957.99995217830531</v>
      </c>
      <c r="F124" s="11" t="s">
        <v>113</v>
      </c>
      <c r="G124" s="10" t="str">
        <f t="shared" si="22"/>
        <v>35371.475</v>
      </c>
      <c r="H124" s="12">
        <f t="shared" si="23"/>
        <v>958</v>
      </c>
      <c r="I124" s="57" t="s">
        <v>213</v>
      </c>
      <c r="J124" s="58" t="s">
        <v>214</v>
      </c>
      <c r="K124" s="57">
        <v>958</v>
      </c>
      <c r="L124" s="57" t="s">
        <v>215</v>
      </c>
      <c r="M124" s="58" t="s">
        <v>120</v>
      </c>
      <c r="N124" s="58"/>
      <c r="O124" s="59" t="s">
        <v>156</v>
      </c>
      <c r="P124" s="59" t="s">
        <v>157</v>
      </c>
    </row>
    <row r="125" spans="1:16" ht="12.75" customHeight="1" thickBot="1" x14ac:dyDescent="0.25">
      <c r="A125" s="12" t="str">
        <f t="shared" si="18"/>
        <v> AHSB 6.1.81 </v>
      </c>
      <c r="B125" s="11" t="str">
        <f t="shared" si="19"/>
        <v>I</v>
      </c>
      <c r="C125" s="12">
        <f t="shared" si="20"/>
        <v>35399.370000000003</v>
      </c>
      <c r="D125" s="10" t="str">
        <f t="shared" si="21"/>
        <v>vis</v>
      </c>
      <c r="E125" s="56">
        <f>VLOOKUP(C125,Active!C$21:E$971,3,FALSE)</f>
        <v>994.01469675288524</v>
      </c>
      <c r="F125" s="11" t="s">
        <v>113</v>
      </c>
      <c r="G125" s="10" t="str">
        <f t="shared" si="22"/>
        <v>35399.370</v>
      </c>
      <c r="H125" s="12">
        <f t="shared" si="23"/>
        <v>994</v>
      </c>
      <c r="I125" s="57" t="s">
        <v>216</v>
      </c>
      <c r="J125" s="58" t="s">
        <v>217</v>
      </c>
      <c r="K125" s="57">
        <v>994</v>
      </c>
      <c r="L125" s="57" t="s">
        <v>218</v>
      </c>
      <c r="M125" s="58" t="s">
        <v>116</v>
      </c>
      <c r="N125" s="58"/>
      <c r="O125" s="59" t="s">
        <v>156</v>
      </c>
      <c r="P125" s="59" t="s">
        <v>157</v>
      </c>
    </row>
    <row r="126" spans="1:16" ht="12.75" customHeight="1" thickBot="1" x14ac:dyDescent="0.25">
      <c r="A126" s="12" t="str">
        <f t="shared" si="18"/>
        <v> AC 215.24 </v>
      </c>
      <c r="B126" s="11" t="str">
        <f t="shared" si="19"/>
        <v>I</v>
      </c>
      <c r="C126" s="12">
        <f t="shared" si="20"/>
        <v>36072.379999999997</v>
      </c>
      <c r="D126" s="10" t="str">
        <f t="shared" si="21"/>
        <v>vis</v>
      </c>
      <c r="E126" s="56">
        <f>VLOOKUP(C126,Active!C$21:E$971,3,FALSE)</f>
        <v>1862.9260875445791</v>
      </c>
      <c r="F126" s="11" t="s">
        <v>113</v>
      </c>
      <c r="G126" s="10" t="str">
        <f t="shared" si="22"/>
        <v>36072.38</v>
      </c>
      <c r="H126" s="12">
        <f t="shared" si="23"/>
        <v>1863</v>
      </c>
      <c r="I126" s="57" t="s">
        <v>219</v>
      </c>
      <c r="J126" s="58" t="s">
        <v>220</v>
      </c>
      <c r="K126" s="57">
        <v>1863</v>
      </c>
      <c r="L126" s="57" t="s">
        <v>221</v>
      </c>
      <c r="M126" s="58" t="s">
        <v>120</v>
      </c>
      <c r="N126" s="58"/>
      <c r="O126" s="59" t="s">
        <v>149</v>
      </c>
      <c r="P126" s="59" t="s">
        <v>150</v>
      </c>
    </row>
    <row r="127" spans="1:16" ht="12.75" customHeight="1" thickBot="1" x14ac:dyDescent="0.25">
      <c r="A127" s="12" t="str">
        <f t="shared" si="18"/>
        <v> AC 215.24 </v>
      </c>
      <c r="B127" s="11" t="str">
        <f t="shared" si="19"/>
        <v>I</v>
      </c>
      <c r="C127" s="12">
        <f t="shared" si="20"/>
        <v>36128.22</v>
      </c>
      <c r="D127" s="10" t="str">
        <f t="shared" si="21"/>
        <v>vis</v>
      </c>
      <c r="E127" s="56">
        <f>VLOOKUP(C127,Active!C$21:E$971,3,FALSE)</f>
        <v>1935.0201308155733</v>
      </c>
      <c r="F127" s="11" t="s">
        <v>113</v>
      </c>
      <c r="G127" s="10" t="str">
        <f t="shared" si="22"/>
        <v>36128.22</v>
      </c>
      <c r="H127" s="12">
        <f t="shared" si="23"/>
        <v>1935</v>
      </c>
      <c r="I127" s="57" t="s">
        <v>222</v>
      </c>
      <c r="J127" s="58" t="s">
        <v>223</v>
      </c>
      <c r="K127" s="57">
        <v>1935</v>
      </c>
      <c r="L127" s="57" t="s">
        <v>153</v>
      </c>
      <c r="M127" s="58" t="s">
        <v>120</v>
      </c>
      <c r="N127" s="58"/>
      <c r="O127" s="59" t="s">
        <v>149</v>
      </c>
      <c r="P127" s="59" t="s">
        <v>150</v>
      </c>
    </row>
    <row r="128" spans="1:16" ht="12.75" customHeight="1" thickBot="1" x14ac:dyDescent="0.25">
      <c r="A128" s="12" t="str">
        <f t="shared" si="18"/>
        <v> AC 215.24 </v>
      </c>
      <c r="B128" s="11" t="str">
        <f t="shared" si="19"/>
        <v>I</v>
      </c>
      <c r="C128" s="12">
        <f t="shared" si="20"/>
        <v>36381.47</v>
      </c>
      <c r="D128" s="10" t="str">
        <f t="shared" si="21"/>
        <v>vis</v>
      </c>
      <c r="E128" s="56">
        <f>VLOOKUP(C128,Active!C$21:E$971,3,FALSE)</f>
        <v>2261.9867579355241</v>
      </c>
      <c r="F128" s="11" t="s">
        <v>113</v>
      </c>
      <c r="G128" s="10" t="str">
        <f t="shared" si="22"/>
        <v>36381.47</v>
      </c>
      <c r="H128" s="12">
        <f t="shared" si="23"/>
        <v>2262</v>
      </c>
      <c r="I128" s="57" t="s">
        <v>224</v>
      </c>
      <c r="J128" s="58" t="s">
        <v>225</v>
      </c>
      <c r="K128" s="57">
        <v>2262</v>
      </c>
      <c r="L128" s="57" t="s">
        <v>163</v>
      </c>
      <c r="M128" s="58" t="s">
        <v>120</v>
      </c>
      <c r="N128" s="58"/>
      <c r="O128" s="59" t="s">
        <v>149</v>
      </c>
      <c r="P128" s="59" t="s">
        <v>150</v>
      </c>
    </row>
    <row r="129" spans="1:16" ht="12.75" customHeight="1" thickBot="1" x14ac:dyDescent="0.25">
      <c r="A129" s="12" t="str">
        <f t="shared" si="18"/>
        <v> AC 215.24 </v>
      </c>
      <c r="B129" s="11" t="str">
        <f t="shared" si="19"/>
        <v>I</v>
      </c>
      <c r="C129" s="12">
        <f t="shared" si="20"/>
        <v>36405.440000000002</v>
      </c>
      <c r="D129" s="10" t="str">
        <f t="shared" si="21"/>
        <v>vis</v>
      </c>
      <c r="E129" s="56">
        <f>VLOOKUP(C129,Active!C$21:E$971,3,FALSE)</f>
        <v>2292.9340039456551</v>
      </c>
      <c r="F129" s="11" t="s">
        <v>113</v>
      </c>
      <c r="G129" s="10" t="str">
        <f t="shared" si="22"/>
        <v>36405.44</v>
      </c>
      <c r="H129" s="12">
        <f t="shared" si="23"/>
        <v>2293</v>
      </c>
      <c r="I129" s="57" t="s">
        <v>226</v>
      </c>
      <c r="J129" s="58" t="s">
        <v>227</v>
      </c>
      <c r="K129" s="57">
        <v>2293</v>
      </c>
      <c r="L129" s="57" t="s">
        <v>228</v>
      </c>
      <c r="M129" s="58" t="s">
        <v>120</v>
      </c>
      <c r="N129" s="58"/>
      <c r="O129" s="59" t="s">
        <v>149</v>
      </c>
      <c r="P129" s="59" t="s">
        <v>150</v>
      </c>
    </row>
    <row r="130" spans="1:16" ht="12.75" customHeight="1" thickBot="1" x14ac:dyDescent="0.25">
      <c r="A130" s="12" t="str">
        <f t="shared" si="18"/>
        <v> AC 215.24 </v>
      </c>
      <c r="B130" s="11" t="str">
        <f t="shared" si="19"/>
        <v>I</v>
      </c>
      <c r="C130" s="12">
        <f t="shared" si="20"/>
        <v>36426.410000000003</v>
      </c>
      <c r="D130" s="10" t="str">
        <f t="shared" si="21"/>
        <v>vis</v>
      </c>
      <c r="E130" s="56">
        <f>VLOOKUP(C130,Active!C$21:E$971,3,FALSE)</f>
        <v>2320.0080026453816</v>
      </c>
      <c r="F130" s="11" t="s">
        <v>113</v>
      </c>
      <c r="G130" s="10" t="str">
        <f t="shared" si="22"/>
        <v>36426.41</v>
      </c>
      <c r="H130" s="12">
        <f t="shared" si="23"/>
        <v>2320</v>
      </c>
      <c r="I130" s="57" t="s">
        <v>229</v>
      </c>
      <c r="J130" s="58" t="s">
        <v>230</v>
      </c>
      <c r="K130" s="57">
        <v>2320</v>
      </c>
      <c r="L130" s="57" t="s">
        <v>125</v>
      </c>
      <c r="M130" s="58" t="s">
        <v>120</v>
      </c>
      <c r="N130" s="58"/>
      <c r="O130" s="59" t="s">
        <v>149</v>
      </c>
      <c r="P130" s="59" t="s">
        <v>150</v>
      </c>
    </row>
    <row r="131" spans="1:16" ht="12.75" customHeight="1" thickBot="1" x14ac:dyDescent="0.25">
      <c r="A131" s="12" t="str">
        <f t="shared" si="18"/>
        <v> AC 215.24 </v>
      </c>
      <c r="B131" s="11" t="str">
        <f t="shared" si="19"/>
        <v>I</v>
      </c>
      <c r="C131" s="12">
        <f t="shared" si="20"/>
        <v>36485.26</v>
      </c>
      <c r="D131" s="10" t="str">
        <f t="shared" si="21"/>
        <v>vis</v>
      </c>
      <c r="E131" s="56">
        <f>VLOOKUP(C131,Active!C$21:E$971,3,FALSE)</f>
        <v>2395.9882040511411</v>
      </c>
      <c r="F131" s="11" t="s">
        <v>113</v>
      </c>
      <c r="G131" s="10" t="str">
        <f t="shared" si="22"/>
        <v>36485.26</v>
      </c>
      <c r="H131" s="12">
        <f t="shared" si="23"/>
        <v>2396</v>
      </c>
      <c r="I131" s="57" t="s">
        <v>231</v>
      </c>
      <c r="J131" s="58" t="s">
        <v>232</v>
      </c>
      <c r="K131" s="57">
        <v>2396</v>
      </c>
      <c r="L131" s="57" t="s">
        <v>163</v>
      </c>
      <c r="M131" s="58" t="s">
        <v>120</v>
      </c>
      <c r="N131" s="58"/>
      <c r="O131" s="59" t="s">
        <v>149</v>
      </c>
      <c r="P131" s="59" t="s">
        <v>150</v>
      </c>
    </row>
    <row r="132" spans="1:16" ht="12.75" customHeight="1" thickBot="1" x14ac:dyDescent="0.25">
      <c r="A132" s="12" t="str">
        <f t="shared" si="18"/>
        <v> AHSB 6.1.81 </v>
      </c>
      <c r="B132" s="11" t="str">
        <f t="shared" si="19"/>
        <v>I</v>
      </c>
      <c r="C132" s="12">
        <f t="shared" si="20"/>
        <v>36810.567999999999</v>
      </c>
      <c r="D132" s="10" t="str">
        <f t="shared" si="21"/>
        <v>vis</v>
      </c>
      <c r="E132" s="56">
        <f>VLOOKUP(C132,Active!C$21:E$971,3,FALSE)</f>
        <v>2815.9876494021228</v>
      </c>
      <c r="F132" s="11" t="s">
        <v>113</v>
      </c>
      <c r="G132" s="10" t="str">
        <f t="shared" si="22"/>
        <v>36810.568</v>
      </c>
      <c r="H132" s="12">
        <f t="shared" si="23"/>
        <v>2816</v>
      </c>
      <c r="I132" s="57" t="s">
        <v>233</v>
      </c>
      <c r="J132" s="58" t="s">
        <v>234</v>
      </c>
      <c r="K132" s="57">
        <v>2816</v>
      </c>
      <c r="L132" s="57" t="s">
        <v>235</v>
      </c>
      <c r="M132" s="58" t="s">
        <v>120</v>
      </c>
      <c r="N132" s="58"/>
      <c r="O132" s="59" t="s">
        <v>156</v>
      </c>
      <c r="P132" s="59" t="s">
        <v>157</v>
      </c>
    </row>
    <row r="133" spans="1:16" ht="12.75" customHeight="1" thickBot="1" x14ac:dyDescent="0.25">
      <c r="A133" s="12" t="str">
        <f t="shared" si="18"/>
        <v> AHSB 6.1.81 </v>
      </c>
      <c r="B133" s="11" t="str">
        <f t="shared" si="19"/>
        <v>I</v>
      </c>
      <c r="C133" s="12">
        <f t="shared" si="20"/>
        <v>36814.455000000002</v>
      </c>
      <c r="D133" s="10" t="str">
        <f t="shared" si="21"/>
        <v>vis</v>
      </c>
      <c r="E133" s="56">
        <f>VLOOKUP(C133,Active!C$21:E$971,3,FALSE)</f>
        <v>2821.0060868339729</v>
      </c>
      <c r="F133" s="11" t="s">
        <v>113</v>
      </c>
      <c r="G133" s="10" t="str">
        <f t="shared" si="22"/>
        <v>36814.455</v>
      </c>
      <c r="H133" s="12">
        <f t="shared" si="23"/>
        <v>2821</v>
      </c>
      <c r="I133" s="57" t="s">
        <v>236</v>
      </c>
      <c r="J133" s="58" t="s">
        <v>237</v>
      </c>
      <c r="K133" s="57">
        <v>2821</v>
      </c>
      <c r="L133" s="57" t="s">
        <v>193</v>
      </c>
      <c r="M133" s="58" t="s">
        <v>116</v>
      </c>
      <c r="N133" s="58"/>
      <c r="O133" s="59" t="s">
        <v>156</v>
      </c>
      <c r="P133" s="59" t="s">
        <v>157</v>
      </c>
    </row>
    <row r="134" spans="1:16" ht="12.75" customHeight="1" thickBot="1" x14ac:dyDescent="0.25">
      <c r="A134" s="12" t="str">
        <f t="shared" si="18"/>
        <v> AHSB 6.1.81 </v>
      </c>
      <c r="B134" s="11" t="str">
        <f t="shared" si="19"/>
        <v>I</v>
      </c>
      <c r="C134" s="12">
        <f t="shared" si="20"/>
        <v>36818.317999999999</v>
      </c>
      <c r="D134" s="10" t="str">
        <f t="shared" si="21"/>
        <v>vis</v>
      </c>
      <c r="E134" s="56">
        <f>VLOOKUP(C134,Active!C$21:E$971,3,FALSE)</f>
        <v>2825.9935382873336</v>
      </c>
      <c r="F134" s="11" t="s">
        <v>113</v>
      </c>
      <c r="G134" s="10" t="str">
        <f t="shared" si="22"/>
        <v>36818.318</v>
      </c>
      <c r="H134" s="12">
        <f t="shared" si="23"/>
        <v>2826</v>
      </c>
      <c r="I134" s="57" t="s">
        <v>238</v>
      </c>
      <c r="J134" s="58" t="s">
        <v>239</v>
      </c>
      <c r="K134" s="57">
        <v>2826</v>
      </c>
      <c r="L134" s="57" t="s">
        <v>240</v>
      </c>
      <c r="M134" s="58" t="s">
        <v>120</v>
      </c>
      <c r="N134" s="58"/>
      <c r="O134" s="59" t="s">
        <v>156</v>
      </c>
      <c r="P134" s="59" t="s">
        <v>157</v>
      </c>
    </row>
    <row r="135" spans="1:16" ht="12.75" customHeight="1" thickBot="1" x14ac:dyDescent="0.25">
      <c r="A135" s="12" t="str">
        <f t="shared" si="18"/>
        <v> AHSB 6.1.81 </v>
      </c>
      <c r="B135" s="11" t="str">
        <f t="shared" si="19"/>
        <v>I</v>
      </c>
      <c r="C135" s="12">
        <f t="shared" si="20"/>
        <v>36849.305</v>
      </c>
      <c r="D135" s="10" t="str">
        <f t="shared" si="21"/>
        <v>vis</v>
      </c>
      <c r="E135" s="56">
        <f>VLOOKUP(C135,Active!C$21:E$971,3,FALSE)</f>
        <v>2866.0003097564995</v>
      </c>
      <c r="F135" s="11" t="s">
        <v>113</v>
      </c>
      <c r="G135" s="10" t="str">
        <f t="shared" si="22"/>
        <v>36849.305</v>
      </c>
      <c r="H135" s="12">
        <f t="shared" si="23"/>
        <v>2866</v>
      </c>
      <c r="I135" s="57" t="s">
        <v>241</v>
      </c>
      <c r="J135" s="58" t="s">
        <v>242</v>
      </c>
      <c r="K135" s="57">
        <v>2866</v>
      </c>
      <c r="L135" s="57" t="s">
        <v>243</v>
      </c>
      <c r="M135" s="58" t="s">
        <v>120</v>
      </c>
      <c r="N135" s="58"/>
      <c r="O135" s="59" t="s">
        <v>156</v>
      </c>
      <c r="P135" s="59" t="s">
        <v>157</v>
      </c>
    </row>
    <row r="136" spans="1:16" ht="12.75" customHeight="1" thickBot="1" x14ac:dyDescent="0.25">
      <c r="A136" s="12" t="str">
        <f t="shared" si="18"/>
        <v> AC 215.24 </v>
      </c>
      <c r="B136" s="11" t="str">
        <f t="shared" si="19"/>
        <v>I</v>
      </c>
      <c r="C136" s="12">
        <f t="shared" si="20"/>
        <v>36863.24</v>
      </c>
      <c r="D136" s="10" t="str">
        <f t="shared" si="21"/>
        <v>vis</v>
      </c>
      <c r="E136" s="56">
        <f>VLOOKUP(C136,Active!C$21:E$971,3,FALSE)</f>
        <v>2883.9915435133234</v>
      </c>
      <c r="F136" s="11" t="s">
        <v>113</v>
      </c>
      <c r="G136" s="10" t="str">
        <f t="shared" si="22"/>
        <v>36863.24</v>
      </c>
      <c r="H136" s="12">
        <f t="shared" si="23"/>
        <v>2884</v>
      </c>
      <c r="I136" s="57" t="s">
        <v>244</v>
      </c>
      <c r="J136" s="58" t="s">
        <v>245</v>
      </c>
      <c r="K136" s="57">
        <v>2884</v>
      </c>
      <c r="L136" s="57" t="s">
        <v>163</v>
      </c>
      <c r="M136" s="58" t="s">
        <v>120</v>
      </c>
      <c r="N136" s="58"/>
      <c r="O136" s="59" t="s">
        <v>149</v>
      </c>
      <c r="P136" s="59" t="s">
        <v>150</v>
      </c>
    </row>
    <row r="137" spans="1:16" ht="12.75" customHeight="1" thickBot="1" x14ac:dyDescent="0.25">
      <c r="A137" s="12" t="str">
        <f t="shared" si="18"/>
        <v> AC 215.24 </v>
      </c>
      <c r="B137" s="11" t="str">
        <f t="shared" si="19"/>
        <v>I</v>
      </c>
      <c r="C137" s="12">
        <f t="shared" si="20"/>
        <v>37158.33</v>
      </c>
      <c r="D137" s="10" t="str">
        <f t="shared" si="21"/>
        <v>vis</v>
      </c>
      <c r="E137" s="56">
        <f>VLOOKUP(C137,Active!C$21:E$971,3,FALSE)</f>
        <v>3264.9770597890492</v>
      </c>
      <c r="F137" s="11" t="s">
        <v>113</v>
      </c>
      <c r="G137" s="10" t="str">
        <f t="shared" si="22"/>
        <v>37158.33</v>
      </c>
      <c r="H137" s="12">
        <f t="shared" si="23"/>
        <v>3265</v>
      </c>
      <c r="I137" s="57" t="s">
        <v>246</v>
      </c>
      <c r="J137" s="58" t="s">
        <v>247</v>
      </c>
      <c r="K137" s="57">
        <v>3265</v>
      </c>
      <c r="L137" s="57" t="s">
        <v>248</v>
      </c>
      <c r="M137" s="58" t="s">
        <v>120</v>
      </c>
      <c r="N137" s="58"/>
      <c r="O137" s="59" t="s">
        <v>149</v>
      </c>
      <c r="P137" s="59" t="s">
        <v>150</v>
      </c>
    </row>
    <row r="138" spans="1:16" ht="12.75" customHeight="1" thickBot="1" x14ac:dyDescent="0.25">
      <c r="A138" s="12" t="str">
        <f t="shared" si="18"/>
        <v> AC 215.24 </v>
      </c>
      <c r="B138" s="11" t="str">
        <f t="shared" si="19"/>
        <v>I</v>
      </c>
      <c r="C138" s="12">
        <f t="shared" si="20"/>
        <v>37165.32</v>
      </c>
      <c r="D138" s="10" t="str">
        <f t="shared" si="21"/>
        <v>vis</v>
      </c>
      <c r="E138" s="56">
        <f>VLOOKUP(C138,Active!C$21:E$971,3,FALSE)</f>
        <v>3274.0017260222885</v>
      </c>
      <c r="F138" s="11" t="s">
        <v>113</v>
      </c>
      <c r="G138" s="10" t="str">
        <f t="shared" si="22"/>
        <v>37165.32</v>
      </c>
      <c r="H138" s="12">
        <f t="shared" si="23"/>
        <v>3274</v>
      </c>
      <c r="I138" s="57" t="s">
        <v>249</v>
      </c>
      <c r="J138" s="58" t="s">
        <v>250</v>
      </c>
      <c r="K138" s="57">
        <v>3274</v>
      </c>
      <c r="L138" s="57" t="s">
        <v>160</v>
      </c>
      <c r="M138" s="58" t="s">
        <v>120</v>
      </c>
      <c r="N138" s="58"/>
      <c r="O138" s="59" t="s">
        <v>149</v>
      </c>
      <c r="P138" s="59" t="s">
        <v>150</v>
      </c>
    </row>
    <row r="139" spans="1:16" ht="12.75" customHeight="1" thickBot="1" x14ac:dyDescent="0.25">
      <c r="A139" s="12" t="str">
        <f t="shared" ref="A139:A170" si="24">P139</f>
        <v> AC 215.24 </v>
      </c>
      <c r="B139" s="11" t="str">
        <f t="shared" ref="B139:B170" si="25">IF(H139=INT(H139),"I","II")</f>
        <v>I</v>
      </c>
      <c r="C139" s="12">
        <f t="shared" ref="C139:C170" si="26">1*G139</f>
        <v>37172.28</v>
      </c>
      <c r="D139" s="10" t="str">
        <f t="shared" ref="D139:D170" si="27">VLOOKUP(F139,I$1:J$5,2,FALSE)</f>
        <v>vis</v>
      </c>
      <c r="E139" s="56">
        <f>VLOOKUP(C139,Active!C$21:E$971,3,FALSE)</f>
        <v>3282.987659782425</v>
      </c>
      <c r="F139" s="11" t="s">
        <v>113</v>
      </c>
      <c r="G139" s="10" t="str">
        <f t="shared" ref="G139:G170" si="28">MID(I139,3,LEN(I139)-3)</f>
        <v>37172.28</v>
      </c>
      <c r="H139" s="12">
        <f t="shared" ref="H139:H170" si="29">1*K139</f>
        <v>3283</v>
      </c>
      <c r="I139" s="57" t="s">
        <v>251</v>
      </c>
      <c r="J139" s="58" t="s">
        <v>252</v>
      </c>
      <c r="K139" s="57">
        <v>3283</v>
      </c>
      <c r="L139" s="57" t="s">
        <v>163</v>
      </c>
      <c r="M139" s="58" t="s">
        <v>120</v>
      </c>
      <c r="N139" s="58"/>
      <c r="O139" s="59" t="s">
        <v>149</v>
      </c>
      <c r="P139" s="59" t="s">
        <v>150</v>
      </c>
    </row>
    <row r="140" spans="1:16" ht="12.75" customHeight="1" thickBot="1" x14ac:dyDescent="0.25">
      <c r="A140" s="12" t="str">
        <f t="shared" si="24"/>
        <v> BBS 57 </v>
      </c>
      <c r="B140" s="11" t="str">
        <f t="shared" si="25"/>
        <v>I</v>
      </c>
      <c r="C140" s="12">
        <f t="shared" si="26"/>
        <v>44926.243000000002</v>
      </c>
      <c r="D140" s="10" t="str">
        <f t="shared" si="27"/>
        <v>vis</v>
      </c>
      <c r="E140" s="56">
        <f>VLOOKUP(C140,Active!C$21:E$971,3,FALSE)</f>
        <v>13293.993104690213</v>
      </c>
      <c r="F140" s="11" t="s">
        <v>113</v>
      </c>
      <c r="G140" s="10" t="str">
        <f t="shared" si="28"/>
        <v>44926.243</v>
      </c>
      <c r="H140" s="12">
        <f t="shared" si="29"/>
        <v>13294</v>
      </c>
      <c r="I140" s="57" t="s">
        <v>268</v>
      </c>
      <c r="J140" s="58" t="s">
        <v>269</v>
      </c>
      <c r="K140" s="57">
        <v>13294</v>
      </c>
      <c r="L140" s="57" t="s">
        <v>240</v>
      </c>
      <c r="M140" s="58" t="s">
        <v>255</v>
      </c>
      <c r="N140" s="58"/>
      <c r="O140" s="59" t="s">
        <v>270</v>
      </c>
      <c r="P140" s="59" t="s">
        <v>271</v>
      </c>
    </row>
    <row r="141" spans="1:16" ht="12.75" customHeight="1" thickBot="1" x14ac:dyDescent="0.25">
      <c r="A141" s="12" t="str">
        <f t="shared" si="24"/>
        <v> BRNO 28 </v>
      </c>
      <c r="B141" s="11" t="str">
        <f t="shared" si="25"/>
        <v>I</v>
      </c>
      <c r="C141" s="12">
        <f t="shared" si="26"/>
        <v>46705.375</v>
      </c>
      <c r="D141" s="10" t="str">
        <f t="shared" si="27"/>
        <v>vis</v>
      </c>
      <c r="E141" s="56">
        <f>VLOOKUP(C141,Active!C$21:E$971,3,FALSE)</f>
        <v>15590.999182641532</v>
      </c>
      <c r="F141" s="11" t="str">
        <f>LEFT(M141,1)</f>
        <v>V</v>
      </c>
      <c r="G141" s="10" t="str">
        <f t="shared" si="28"/>
        <v>46705.375</v>
      </c>
      <c r="H141" s="12">
        <f t="shared" si="29"/>
        <v>15591</v>
      </c>
      <c r="I141" s="57" t="s">
        <v>316</v>
      </c>
      <c r="J141" s="58" t="s">
        <v>317</v>
      </c>
      <c r="K141" s="57">
        <v>15591</v>
      </c>
      <c r="L141" s="57" t="s">
        <v>182</v>
      </c>
      <c r="M141" s="58" t="s">
        <v>255</v>
      </c>
      <c r="N141" s="58"/>
      <c r="O141" s="59" t="s">
        <v>318</v>
      </c>
      <c r="P141" s="59" t="s">
        <v>319</v>
      </c>
    </row>
    <row r="142" spans="1:16" ht="12.75" customHeight="1" thickBot="1" x14ac:dyDescent="0.25">
      <c r="A142" s="12" t="str">
        <f t="shared" si="24"/>
        <v> BRNO 28 </v>
      </c>
      <c r="B142" s="11" t="str">
        <f t="shared" si="25"/>
        <v>I</v>
      </c>
      <c r="C142" s="12">
        <f t="shared" si="26"/>
        <v>46705.377</v>
      </c>
      <c r="D142" s="10" t="str">
        <f t="shared" si="27"/>
        <v>vis</v>
      </c>
      <c r="E142" s="56">
        <f>VLOOKUP(C142,Active!C$21:E$971,3,FALSE)</f>
        <v>15591.001764806406</v>
      </c>
      <c r="F142" s="11" t="str">
        <f>LEFT(M142,1)</f>
        <v>V</v>
      </c>
      <c r="G142" s="10" t="str">
        <f t="shared" si="28"/>
        <v>46705.377</v>
      </c>
      <c r="H142" s="12">
        <f t="shared" si="29"/>
        <v>15591</v>
      </c>
      <c r="I142" s="57" t="s">
        <v>320</v>
      </c>
      <c r="J142" s="58" t="s">
        <v>321</v>
      </c>
      <c r="K142" s="57">
        <v>15591</v>
      </c>
      <c r="L142" s="57" t="s">
        <v>322</v>
      </c>
      <c r="M142" s="58" t="s">
        <v>255</v>
      </c>
      <c r="N142" s="58"/>
      <c r="O142" s="59" t="s">
        <v>323</v>
      </c>
      <c r="P142" s="59" t="s">
        <v>319</v>
      </c>
    </row>
    <row r="143" spans="1:16" ht="12.75" customHeight="1" thickBot="1" x14ac:dyDescent="0.25">
      <c r="A143" s="12" t="str">
        <f t="shared" si="24"/>
        <v> BRNO 28 </v>
      </c>
      <c r="B143" s="11" t="str">
        <f t="shared" si="25"/>
        <v>I</v>
      </c>
      <c r="C143" s="12">
        <f t="shared" si="26"/>
        <v>46705.381999999998</v>
      </c>
      <c r="D143" s="10" t="str">
        <f t="shared" si="27"/>
        <v>vis</v>
      </c>
      <c r="E143" s="56">
        <f>VLOOKUP(C143,Active!C$21:E$971,3,FALSE)</f>
        <v>15591.008220218588</v>
      </c>
      <c r="F143" s="11" t="str">
        <f>LEFT(M143,1)</f>
        <v>V</v>
      </c>
      <c r="G143" s="10" t="str">
        <f t="shared" si="28"/>
        <v>46705.382</v>
      </c>
      <c r="H143" s="12">
        <f t="shared" si="29"/>
        <v>15591</v>
      </c>
      <c r="I143" s="57" t="s">
        <v>324</v>
      </c>
      <c r="J143" s="58" t="s">
        <v>325</v>
      </c>
      <c r="K143" s="57">
        <v>15591</v>
      </c>
      <c r="L143" s="57" t="s">
        <v>326</v>
      </c>
      <c r="M143" s="58" t="s">
        <v>255</v>
      </c>
      <c r="N143" s="58"/>
      <c r="O143" s="59" t="s">
        <v>327</v>
      </c>
      <c r="P143" s="59" t="s">
        <v>319</v>
      </c>
    </row>
    <row r="144" spans="1:16" ht="12.75" customHeight="1" thickBot="1" x14ac:dyDescent="0.25">
      <c r="A144" s="12" t="str">
        <f t="shared" si="24"/>
        <v> BRNO 30 </v>
      </c>
      <c r="B144" s="11" t="str">
        <f t="shared" si="25"/>
        <v>I</v>
      </c>
      <c r="C144" s="12">
        <f t="shared" si="26"/>
        <v>47378.453000000001</v>
      </c>
      <c r="D144" s="10" t="str">
        <f t="shared" si="27"/>
        <v>vis</v>
      </c>
      <c r="E144" s="56">
        <f>VLOOKUP(C144,Active!C$21:E$971,3,FALSE)</f>
        <v>16459.998367038937</v>
      </c>
      <c r="F144" s="11" t="s">
        <v>113</v>
      </c>
      <c r="G144" s="10" t="str">
        <f t="shared" si="28"/>
        <v>47378.453</v>
      </c>
      <c r="H144" s="12">
        <f t="shared" si="29"/>
        <v>16460</v>
      </c>
      <c r="I144" s="57" t="s">
        <v>343</v>
      </c>
      <c r="J144" s="58" t="s">
        <v>344</v>
      </c>
      <c r="K144" s="57">
        <v>16460</v>
      </c>
      <c r="L144" s="57" t="s">
        <v>182</v>
      </c>
      <c r="M144" s="58" t="s">
        <v>255</v>
      </c>
      <c r="N144" s="58"/>
      <c r="O144" s="59" t="s">
        <v>323</v>
      </c>
      <c r="P144" s="59" t="s">
        <v>345</v>
      </c>
    </row>
    <row r="145" spans="1:16" ht="12.75" customHeight="1" thickBot="1" x14ac:dyDescent="0.25">
      <c r="A145" s="12" t="str">
        <f t="shared" si="24"/>
        <v> BRNO 30 </v>
      </c>
      <c r="B145" s="11" t="str">
        <f t="shared" si="25"/>
        <v>I</v>
      </c>
      <c r="C145" s="12">
        <f t="shared" si="26"/>
        <v>47380.006999999998</v>
      </c>
      <c r="D145" s="10" t="str">
        <f t="shared" si="27"/>
        <v>vis</v>
      </c>
      <c r="E145" s="56">
        <f>VLOOKUP(C145,Active!C$21:E$971,3,FALSE)</f>
        <v>16462.004709145724</v>
      </c>
      <c r="F145" s="11" t="s">
        <v>113</v>
      </c>
      <c r="G145" s="10" t="str">
        <f t="shared" si="28"/>
        <v>47380.007</v>
      </c>
      <c r="H145" s="12">
        <f t="shared" si="29"/>
        <v>16462</v>
      </c>
      <c r="I145" s="57" t="s">
        <v>346</v>
      </c>
      <c r="J145" s="58" t="s">
        <v>347</v>
      </c>
      <c r="K145" s="57">
        <v>16462</v>
      </c>
      <c r="L145" s="57" t="s">
        <v>166</v>
      </c>
      <c r="M145" s="58" t="s">
        <v>255</v>
      </c>
      <c r="N145" s="58"/>
      <c r="O145" s="59" t="s">
        <v>348</v>
      </c>
      <c r="P145" s="59" t="s">
        <v>345</v>
      </c>
    </row>
    <row r="146" spans="1:16" ht="12.75" customHeight="1" thickBot="1" x14ac:dyDescent="0.25">
      <c r="A146" s="12" t="str">
        <f t="shared" si="24"/>
        <v>BAVM 56 </v>
      </c>
      <c r="B146" s="11" t="str">
        <f t="shared" si="25"/>
        <v>I</v>
      </c>
      <c r="C146" s="12">
        <f t="shared" si="26"/>
        <v>47687.491999999998</v>
      </c>
      <c r="D146" s="10" t="str">
        <f t="shared" si="27"/>
        <v>vis</v>
      </c>
      <c r="E146" s="56">
        <f>VLOOKUP(C146,Active!C$21:E$971,3,FALSE)</f>
        <v>16858.993192225596</v>
      </c>
      <c r="F146" s="11" t="s">
        <v>113</v>
      </c>
      <c r="G146" s="10" t="str">
        <f t="shared" si="28"/>
        <v>47687.492</v>
      </c>
      <c r="H146" s="12">
        <f t="shared" si="29"/>
        <v>16859</v>
      </c>
      <c r="I146" s="57" t="s">
        <v>353</v>
      </c>
      <c r="J146" s="58" t="s">
        <v>354</v>
      </c>
      <c r="K146" s="57">
        <v>16859</v>
      </c>
      <c r="L146" s="57" t="s">
        <v>240</v>
      </c>
      <c r="M146" s="58" t="s">
        <v>116</v>
      </c>
      <c r="N146" s="58"/>
      <c r="O146" s="59" t="s">
        <v>355</v>
      </c>
      <c r="P146" s="60" t="s">
        <v>356</v>
      </c>
    </row>
    <row r="147" spans="1:16" ht="12.75" customHeight="1" thickBot="1" x14ac:dyDescent="0.25">
      <c r="A147" s="12" t="str">
        <f t="shared" si="24"/>
        <v>BAVM 60 </v>
      </c>
      <c r="B147" s="11" t="str">
        <f t="shared" si="25"/>
        <v>I</v>
      </c>
      <c r="C147" s="12">
        <f t="shared" si="26"/>
        <v>47763.392</v>
      </c>
      <c r="D147" s="10" t="str">
        <f t="shared" si="27"/>
        <v>vis</v>
      </c>
      <c r="E147" s="56">
        <f>VLOOKUP(C147,Active!C$21:E$971,3,FALSE)</f>
        <v>16956.986349178824</v>
      </c>
      <c r="F147" s="11" t="s">
        <v>113</v>
      </c>
      <c r="G147" s="10" t="str">
        <f t="shared" si="28"/>
        <v>47763.392</v>
      </c>
      <c r="H147" s="12">
        <f t="shared" si="29"/>
        <v>16957</v>
      </c>
      <c r="I147" s="57" t="s">
        <v>357</v>
      </c>
      <c r="J147" s="58" t="s">
        <v>358</v>
      </c>
      <c r="K147" s="57">
        <v>16957</v>
      </c>
      <c r="L147" s="57" t="s">
        <v>263</v>
      </c>
      <c r="M147" s="58" t="s">
        <v>116</v>
      </c>
      <c r="N147" s="58"/>
      <c r="O147" s="59" t="s">
        <v>355</v>
      </c>
      <c r="P147" s="60" t="s">
        <v>359</v>
      </c>
    </row>
    <row r="148" spans="1:16" ht="12.75" customHeight="1" thickBot="1" x14ac:dyDescent="0.25">
      <c r="A148" s="12" t="str">
        <f t="shared" si="24"/>
        <v> BRNO 31 </v>
      </c>
      <c r="B148" s="11" t="str">
        <f t="shared" si="25"/>
        <v>I</v>
      </c>
      <c r="C148" s="12">
        <f t="shared" si="26"/>
        <v>48120.455999999998</v>
      </c>
      <c r="D148" s="10" t="str">
        <f t="shared" si="27"/>
        <v>vis</v>
      </c>
      <c r="E148" s="56">
        <f>VLOOKUP(C148,Active!C$21:E$971,3,FALSE)</f>
        <v>17417.985408392873</v>
      </c>
      <c r="F148" s="11" t="s">
        <v>113</v>
      </c>
      <c r="G148" s="10" t="str">
        <f t="shared" si="28"/>
        <v>48120.456</v>
      </c>
      <c r="H148" s="12">
        <f t="shared" si="29"/>
        <v>17418</v>
      </c>
      <c r="I148" s="57" t="s">
        <v>363</v>
      </c>
      <c r="J148" s="58" t="s">
        <v>364</v>
      </c>
      <c r="K148" s="57">
        <v>17418</v>
      </c>
      <c r="L148" s="57" t="s">
        <v>263</v>
      </c>
      <c r="M148" s="58" t="s">
        <v>255</v>
      </c>
      <c r="N148" s="58"/>
      <c r="O148" s="59" t="s">
        <v>365</v>
      </c>
      <c r="P148" s="59" t="s">
        <v>366</v>
      </c>
    </row>
    <row r="149" spans="1:16" ht="12.75" customHeight="1" thickBot="1" x14ac:dyDescent="0.25">
      <c r="A149" s="12" t="str">
        <f t="shared" si="24"/>
        <v> BRNO 31 </v>
      </c>
      <c r="B149" s="11" t="str">
        <f t="shared" si="25"/>
        <v>I</v>
      </c>
      <c r="C149" s="12">
        <f t="shared" si="26"/>
        <v>48120.457000000002</v>
      </c>
      <c r="D149" s="10" t="str">
        <f t="shared" si="27"/>
        <v>vis</v>
      </c>
      <c r="E149" s="56">
        <f>VLOOKUP(C149,Active!C$21:E$971,3,FALSE)</f>
        <v>17417.986699475314</v>
      </c>
      <c r="F149" s="11" t="s">
        <v>113</v>
      </c>
      <c r="G149" s="10" t="str">
        <f t="shared" si="28"/>
        <v>48120.457</v>
      </c>
      <c r="H149" s="12">
        <f t="shared" si="29"/>
        <v>17418</v>
      </c>
      <c r="I149" s="57" t="s">
        <v>367</v>
      </c>
      <c r="J149" s="58" t="s">
        <v>368</v>
      </c>
      <c r="K149" s="57">
        <v>17418</v>
      </c>
      <c r="L149" s="57" t="s">
        <v>235</v>
      </c>
      <c r="M149" s="58" t="s">
        <v>255</v>
      </c>
      <c r="N149" s="58"/>
      <c r="O149" s="59" t="s">
        <v>369</v>
      </c>
      <c r="P149" s="59" t="s">
        <v>366</v>
      </c>
    </row>
    <row r="150" spans="1:16" ht="12.75" customHeight="1" thickBot="1" x14ac:dyDescent="0.25">
      <c r="A150" s="12" t="str">
        <f t="shared" si="24"/>
        <v> BRNO 31 </v>
      </c>
      <c r="B150" s="11" t="str">
        <f t="shared" si="25"/>
        <v>I</v>
      </c>
      <c r="C150" s="12">
        <f t="shared" si="26"/>
        <v>48120.457999999999</v>
      </c>
      <c r="D150" s="10" t="str">
        <f t="shared" si="27"/>
        <v>vis</v>
      </c>
      <c r="E150" s="56">
        <f>VLOOKUP(C150,Active!C$21:E$971,3,FALSE)</f>
        <v>17417.987990557747</v>
      </c>
      <c r="F150" s="11" t="s">
        <v>113</v>
      </c>
      <c r="G150" s="10" t="str">
        <f t="shared" si="28"/>
        <v>48120.458</v>
      </c>
      <c r="H150" s="12">
        <f t="shared" si="29"/>
        <v>17418</v>
      </c>
      <c r="I150" s="57" t="s">
        <v>370</v>
      </c>
      <c r="J150" s="58" t="s">
        <v>371</v>
      </c>
      <c r="K150" s="57">
        <v>17418</v>
      </c>
      <c r="L150" s="57" t="s">
        <v>292</v>
      </c>
      <c r="M150" s="58" t="s">
        <v>255</v>
      </c>
      <c r="N150" s="58"/>
      <c r="O150" s="59" t="s">
        <v>372</v>
      </c>
      <c r="P150" s="59" t="s">
        <v>366</v>
      </c>
    </row>
    <row r="151" spans="1:16" ht="12.75" customHeight="1" thickBot="1" x14ac:dyDescent="0.25">
      <c r="A151" s="12" t="str">
        <f t="shared" si="24"/>
        <v> BRNO 31 </v>
      </c>
      <c r="B151" s="11" t="str">
        <f t="shared" si="25"/>
        <v>I</v>
      </c>
      <c r="C151" s="12">
        <f t="shared" si="26"/>
        <v>48120.457999999999</v>
      </c>
      <c r="D151" s="10" t="str">
        <f t="shared" si="27"/>
        <v>vis</v>
      </c>
      <c r="E151" s="56">
        <f>VLOOKUP(C151,Active!C$21:E$971,3,FALSE)</f>
        <v>17417.987990557747</v>
      </c>
      <c r="F151" s="11" t="s">
        <v>113</v>
      </c>
      <c r="G151" s="10" t="str">
        <f t="shared" si="28"/>
        <v>48120.458</v>
      </c>
      <c r="H151" s="12">
        <f t="shared" si="29"/>
        <v>17418</v>
      </c>
      <c r="I151" s="57" t="s">
        <v>370</v>
      </c>
      <c r="J151" s="58" t="s">
        <v>371</v>
      </c>
      <c r="K151" s="57">
        <v>17418</v>
      </c>
      <c r="L151" s="57" t="s">
        <v>292</v>
      </c>
      <c r="M151" s="58" t="s">
        <v>255</v>
      </c>
      <c r="N151" s="58"/>
      <c r="O151" s="59" t="s">
        <v>373</v>
      </c>
      <c r="P151" s="59" t="s">
        <v>366</v>
      </c>
    </row>
    <row r="152" spans="1:16" ht="12.75" customHeight="1" thickBot="1" x14ac:dyDescent="0.25">
      <c r="A152" s="12" t="str">
        <f t="shared" si="24"/>
        <v> BRNO 31 </v>
      </c>
      <c r="B152" s="11" t="str">
        <f t="shared" si="25"/>
        <v>I</v>
      </c>
      <c r="C152" s="12">
        <f t="shared" si="26"/>
        <v>48120.459000000003</v>
      </c>
      <c r="D152" s="10" t="str">
        <f t="shared" si="27"/>
        <v>vis</v>
      </c>
      <c r="E152" s="56">
        <f>VLOOKUP(C152,Active!C$21:E$971,3,FALSE)</f>
        <v>17417.989281640188</v>
      </c>
      <c r="F152" s="11" t="s">
        <v>113</v>
      </c>
      <c r="G152" s="10" t="str">
        <f t="shared" si="28"/>
        <v>48120.459</v>
      </c>
      <c r="H152" s="12">
        <f t="shared" si="29"/>
        <v>17418</v>
      </c>
      <c r="I152" s="57" t="s">
        <v>374</v>
      </c>
      <c r="J152" s="58" t="s">
        <v>375</v>
      </c>
      <c r="K152" s="57">
        <v>17418</v>
      </c>
      <c r="L152" s="57" t="s">
        <v>172</v>
      </c>
      <c r="M152" s="58" t="s">
        <v>255</v>
      </c>
      <c r="N152" s="58"/>
      <c r="O152" s="59" t="s">
        <v>376</v>
      </c>
      <c r="P152" s="59" t="s">
        <v>366</v>
      </c>
    </row>
    <row r="153" spans="1:16" ht="12.75" customHeight="1" thickBot="1" x14ac:dyDescent="0.25">
      <c r="A153" s="12" t="str">
        <f t="shared" si="24"/>
        <v> BRNO 31 </v>
      </c>
      <c r="B153" s="11" t="str">
        <f t="shared" si="25"/>
        <v>I</v>
      </c>
      <c r="C153" s="12">
        <f t="shared" si="26"/>
        <v>48120.461000000003</v>
      </c>
      <c r="D153" s="10" t="str">
        <f t="shared" si="27"/>
        <v>vis</v>
      </c>
      <c r="E153" s="56">
        <f>VLOOKUP(C153,Active!C$21:E$971,3,FALSE)</f>
        <v>17417.991863805062</v>
      </c>
      <c r="F153" s="11" t="s">
        <v>113</v>
      </c>
      <c r="G153" s="10" t="str">
        <f t="shared" si="28"/>
        <v>48120.461</v>
      </c>
      <c r="H153" s="12">
        <f t="shared" si="29"/>
        <v>17418</v>
      </c>
      <c r="I153" s="57" t="s">
        <v>377</v>
      </c>
      <c r="J153" s="58" t="s">
        <v>378</v>
      </c>
      <c r="K153" s="57">
        <v>17418</v>
      </c>
      <c r="L153" s="57" t="s">
        <v>379</v>
      </c>
      <c r="M153" s="58" t="s">
        <v>255</v>
      </c>
      <c r="N153" s="58"/>
      <c r="O153" s="59" t="s">
        <v>380</v>
      </c>
      <c r="P153" s="59" t="s">
        <v>366</v>
      </c>
    </row>
    <row r="154" spans="1:16" ht="12.75" customHeight="1" thickBot="1" x14ac:dyDescent="0.25">
      <c r="A154" s="12" t="str">
        <f t="shared" si="24"/>
        <v> BRNO 31 </v>
      </c>
      <c r="B154" s="11" t="str">
        <f t="shared" si="25"/>
        <v>I</v>
      </c>
      <c r="C154" s="12">
        <f t="shared" si="26"/>
        <v>48120.462</v>
      </c>
      <c r="D154" s="10" t="str">
        <f t="shared" si="27"/>
        <v>vis</v>
      </c>
      <c r="E154" s="56">
        <f>VLOOKUP(C154,Active!C$21:E$971,3,FALSE)</f>
        <v>17417.993154887496</v>
      </c>
      <c r="F154" s="11" t="s">
        <v>113</v>
      </c>
      <c r="G154" s="10" t="str">
        <f t="shared" si="28"/>
        <v>48120.462</v>
      </c>
      <c r="H154" s="12">
        <f t="shared" si="29"/>
        <v>17418</v>
      </c>
      <c r="I154" s="57" t="s">
        <v>381</v>
      </c>
      <c r="J154" s="58" t="s">
        <v>382</v>
      </c>
      <c r="K154" s="57">
        <v>17418</v>
      </c>
      <c r="L154" s="57" t="s">
        <v>240</v>
      </c>
      <c r="M154" s="58" t="s">
        <v>255</v>
      </c>
      <c r="N154" s="58"/>
      <c r="O154" s="59" t="s">
        <v>383</v>
      </c>
      <c r="P154" s="59" t="s">
        <v>366</v>
      </c>
    </row>
    <row r="155" spans="1:16" ht="12.75" customHeight="1" thickBot="1" x14ac:dyDescent="0.25">
      <c r="A155" s="12" t="str">
        <f t="shared" si="24"/>
        <v> BRNO 31 </v>
      </c>
      <c r="B155" s="11" t="str">
        <f t="shared" si="25"/>
        <v>I</v>
      </c>
      <c r="C155" s="12">
        <f t="shared" si="26"/>
        <v>48453.521000000001</v>
      </c>
      <c r="D155" s="10" t="str">
        <f t="shared" si="27"/>
        <v>vis</v>
      </c>
      <c r="E155" s="56">
        <f>VLOOKUP(C155,Active!C$21:E$971,3,FALSE)</f>
        <v>17847.99978020613</v>
      </c>
      <c r="F155" s="11" t="s">
        <v>113</v>
      </c>
      <c r="G155" s="10" t="str">
        <f t="shared" si="28"/>
        <v>48453.521</v>
      </c>
      <c r="H155" s="12">
        <f t="shared" si="29"/>
        <v>17848</v>
      </c>
      <c r="I155" s="57" t="s">
        <v>390</v>
      </c>
      <c r="J155" s="58" t="s">
        <v>391</v>
      </c>
      <c r="K155" s="57">
        <v>17848</v>
      </c>
      <c r="L155" s="57" t="s">
        <v>215</v>
      </c>
      <c r="M155" s="58" t="s">
        <v>255</v>
      </c>
      <c r="N155" s="58"/>
      <c r="O155" s="59" t="s">
        <v>348</v>
      </c>
      <c r="P155" s="59" t="s">
        <v>366</v>
      </c>
    </row>
    <row r="156" spans="1:16" ht="12.75" customHeight="1" thickBot="1" x14ac:dyDescent="0.25">
      <c r="A156" s="12" t="str">
        <f t="shared" si="24"/>
        <v> BRNO 31 </v>
      </c>
      <c r="B156" s="11" t="str">
        <f t="shared" si="25"/>
        <v>I</v>
      </c>
      <c r="C156" s="12">
        <f t="shared" si="26"/>
        <v>48460.485000000001</v>
      </c>
      <c r="D156" s="10" t="str">
        <f t="shared" si="27"/>
        <v>vis</v>
      </c>
      <c r="E156" s="56">
        <f>VLOOKUP(C156,Active!C$21:E$971,3,FALSE)</f>
        <v>17856.990878296012</v>
      </c>
      <c r="F156" s="11" t="s">
        <v>113</v>
      </c>
      <c r="G156" s="10" t="str">
        <f t="shared" si="28"/>
        <v>48460.485</v>
      </c>
      <c r="H156" s="12">
        <f t="shared" si="29"/>
        <v>17857</v>
      </c>
      <c r="I156" s="57" t="s">
        <v>392</v>
      </c>
      <c r="J156" s="58" t="s">
        <v>393</v>
      </c>
      <c r="K156" s="57">
        <v>17857</v>
      </c>
      <c r="L156" s="57" t="s">
        <v>169</v>
      </c>
      <c r="M156" s="58" t="s">
        <v>255</v>
      </c>
      <c r="N156" s="58"/>
      <c r="O156" s="59" t="s">
        <v>348</v>
      </c>
      <c r="P156" s="59" t="s">
        <v>366</v>
      </c>
    </row>
    <row r="157" spans="1:16" ht="12.75" customHeight="1" thickBot="1" x14ac:dyDescent="0.25">
      <c r="A157" s="12" t="str">
        <f t="shared" si="24"/>
        <v> BRNO 31 </v>
      </c>
      <c r="B157" s="11" t="str">
        <f t="shared" si="25"/>
        <v>I</v>
      </c>
      <c r="C157" s="12">
        <f t="shared" si="26"/>
        <v>48831.478000000003</v>
      </c>
      <c r="D157" s="10" t="str">
        <f t="shared" si="27"/>
        <v>vis</v>
      </c>
      <c r="E157" s="56">
        <f>VLOOKUP(C157,Active!C$21:E$971,3,FALSE)</f>
        <v>18335.973424772274</v>
      </c>
      <c r="F157" s="11" t="s">
        <v>113</v>
      </c>
      <c r="G157" s="10" t="str">
        <f t="shared" si="28"/>
        <v>48831.478</v>
      </c>
      <c r="H157" s="12">
        <f t="shared" si="29"/>
        <v>18336</v>
      </c>
      <c r="I157" s="57" t="s">
        <v>397</v>
      </c>
      <c r="J157" s="58" t="s">
        <v>398</v>
      </c>
      <c r="K157" s="57">
        <v>18336</v>
      </c>
      <c r="L157" s="57" t="s">
        <v>399</v>
      </c>
      <c r="M157" s="58" t="s">
        <v>255</v>
      </c>
      <c r="N157" s="58"/>
      <c r="O157" s="59" t="s">
        <v>400</v>
      </c>
      <c r="P157" s="59" t="s">
        <v>366</v>
      </c>
    </row>
    <row r="158" spans="1:16" ht="12.75" customHeight="1" thickBot="1" x14ac:dyDescent="0.25">
      <c r="A158" s="12" t="str">
        <f t="shared" si="24"/>
        <v> BRNO 31 </v>
      </c>
      <c r="B158" s="11" t="str">
        <f t="shared" si="25"/>
        <v>I</v>
      </c>
      <c r="C158" s="12">
        <f t="shared" si="26"/>
        <v>48831.487999999998</v>
      </c>
      <c r="D158" s="10" t="str">
        <f t="shared" si="27"/>
        <v>vis</v>
      </c>
      <c r="E158" s="56">
        <f>VLOOKUP(C158,Active!C$21:E$971,3,FALSE)</f>
        <v>18335.986335596634</v>
      </c>
      <c r="F158" s="11" t="s">
        <v>113</v>
      </c>
      <c r="G158" s="10" t="str">
        <f t="shared" si="28"/>
        <v>48831.488</v>
      </c>
      <c r="H158" s="12">
        <f t="shared" si="29"/>
        <v>18336</v>
      </c>
      <c r="I158" s="57" t="s">
        <v>401</v>
      </c>
      <c r="J158" s="58" t="s">
        <v>402</v>
      </c>
      <c r="K158" s="57">
        <v>18336</v>
      </c>
      <c r="L158" s="57" t="s">
        <v>263</v>
      </c>
      <c r="M158" s="58" t="s">
        <v>255</v>
      </c>
      <c r="N158" s="58"/>
      <c r="O158" s="59" t="s">
        <v>369</v>
      </c>
      <c r="P158" s="59" t="s">
        <v>366</v>
      </c>
    </row>
    <row r="159" spans="1:16" ht="12.75" customHeight="1" thickBot="1" x14ac:dyDescent="0.25">
      <c r="A159" s="12" t="str">
        <f t="shared" si="24"/>
        <v> BRNO 31 </v>
      </c>
      <c r="B159" s="11" t="str">
        <f t="shared" si="25"/>
        <v>I</v>
      </c>
      <c r="C159" s="12">
        <f t="shared" si="26"/>
        <v>48831.491999999998</v>
      </c>
      <c r="D159" s="10" t="str">
        <f t="shared" si="27"/>
        <v>vis</v>
      </c>
      <c r="E159" s="56">
        <f>VLOOKUP(C159,Active!C$21:E$971,3,FALSE)</f>
        <v>18335.991499926382</v>
      </c>
      <c r="F159" s="11" t="s">
        <v>113</v>
      </c>
      <c r="G159" s="10" t="str">
        <f t="shared" si="28"/>
        <v>48831.492</v>
      </c>
      <c r="H159" s="12">
        <f t="shared" si="29"/>
        <v>18336</v>
      </c>
      <c r="I159" s="57" t="s">
        <v>403</v>
      </c>
      <c r="J159" s="58" t="s">
        <v>404</v>
      </c>
      <c r="K159" s="57">
        <v>18336</v>
      </c>
      <c r="L159" s="57" t="s">
        <v>169</v>
      </c>
      <c r="M159" s="58" t="s">
        <v>255</v>
      </c>
      <c r="N159" s="58"/>
      <c r="O159" s="59" t="s">
        <v>405</v>
      </c>
      <c r="P159" s="59" t="s">
        <v>366</v>
      </c>
    </row>
    <row r="160" spans="1:16" ht="12.75" customHeight="1" thickBot="1" x14ac:dyDescent="0.25">
      <c r="A160" s="12" t="str">
        <f t="shared" si="24"/>
        <v> BRNO 31 </v>
      </c>
      <c r="B160" s="11" t="str">
        <f t="shared" si="25"/>
        <v>I</v>
      </c>
      <c r="C160" s="12">
        <f t="shared" si="26"/>
        <v>48831.493999999999</v>
      </c>
      <c r="D160" s="10" t="str">
        <f t="shared" si="27"/>
        <v>vis</v>
      </c>
      <c r="E160" s="56">
        <f>VLOOKUP(C160,Active!C$21:E$971,3,FALSE)</f>
        <v>18335.994082091256</v>
      </c>
      <c r="F160" s="11" t="s">
        <v>113</v>
      </c>
      <c r="G160" s="10" t="str">
        <f t="shared" si="28"/>
        <v>48831.494</v>
      </c>
      <c r="H160" s="12">
        <f t="shared" si="29"/>
        <v>18336</v>
      </c>
      <c r="I160" s="57" t="s">
        <v>406</v>
      </c>
      <c r="J160" s="58" t="s">
        <v>407</v>
      </c>
      <c r="K160" s="57">
        <v>18336</v>
      </c>
      <c r="L160" s="57" t="s">
        <v>240</v>
      </c>
      <c r="M160" s="58" t="s">
        <v>255</v>
      </c>
      <c r="N160" s="58"/>
      <c r="O160" s="59" t="s">
        <v>348</v>
      </c>
      <c r="P160" s="59" t="s">
        <v>366</v>
      </c>
    </row>
    <row r="161" spans="1:16" ht="12.75" customHeight="1" thickBot="1" x14ac:dyDescent="0.25">
      <c r="A161" s="12" t="str">
        <f t="shared" si="24"/>
        <v> BRNO 31 </v>
      </c>
      <c r="B161" s="11" t="str">
        <f t="shared" si="25"/>
        <v>I</v>
      </c>
      <c r="C161" s="12">
        <f t="shared" si="26"/>
        <v>48831.493999999999</v>
      </c>
      <c r="D161" s="10" t="str">
        <f t="shared" si="27"/>
        <v>vis</v>
      </c>
      <c r="E161" s="56">
        <f>VLOOKUP(C161,Active!C$21:E$971,3,FALSE)</f>
        <v>18335.994082091256</v>
      </c>
      <c r="F161" s="11" t="s">
        <v>113</v>
      </c>
      <c r="G161" s="10" t="str">
        <f t="shared" si="28"/>
        <v>48831.494</v>
      </c>
      <c r="H161" s="12">
        <f t="shared" si="29"/>
        <v>18336</v>
      </c>
      <c r="I161" s="57" t="s">
        <v>406</v>
      </c>
      <c r="J161" s="58" t="s">
        <v>407</v>
      </c>
      <c r="K161" s="57">
        <v>18336</v>
      </c>
      <c r="L161" s="57" t="s">
        <v>240</v>
      </c>
      <c r="M161" s="58" t="s">
        <v>255</v>
      </c>
      <c r="N161" s="58"/>
      <c r="O161" s="59" t="s">
        <v>380</v>
      </c>
      <c r="P161" s="59" t="s">
        <v>366</v>
      </c>
    </row>
    <row r="162" spans="1:16" ht="12.75" customHeight="1" thickBot="1" x14ac:dyDescent="0.25">
      <c r="A162" s="12" t="str">
        <f t="shared" si="24"/>
        <v> BRNO 31 </v>
      </c>
      <c r="B162" s="11" t="str">
        <f t="shared" si="25"/>
        <v>I</v>
      </c>
      <c r="C162" s="12">
        <f t="shared" si="26"/>
        <v>48831.497000000003</v>
      </c>
      <c r="D162" s="10" t="str">
        <f t="shared" si="27"/>
        <v>vis</v>
      </c>
      <c r="E162" s="56">
        <f>VLOOKUP(C162,Active!C$21:E$971,3,FALSE)</f>
        <v>18335.997955338571</v>
      </c>
      <c r="F162" s="11" t="s">
        <v>113</v>
      </c>
      <c r="G162" s="10" t="str">
        <f t="shared" si="28"/>
        <v>48831.497</v>
      </c>
      <c r="H162" s="12">
        <f t="shared" si="29"/>
        <v>18336</v>
      </c>
      <c r="I162" s="57" t="s">
        <v>408</v>
      </c>
      <c r="J162" s="58" t="s">
        <v>409</v>
      </c>
      <c r="K162" s="57">
        <v>18336</v>
      </c>
      <c r="L162" s="57" t="s">
        <v>185</v>
      </c>
      <c r="M162" s="58" t="s">
        <v>255</v>
      </c>
      <c r="N162" s="58"/>
      <c r="O162" s="59" t="s">
        <v>410</v>
      </c>
      <c r="P162" s="59" t="s">
        <v>366</v>
      </c>
    </row>
    <row r="163" spans="1:16" ht="12.75" customHeight="1" thickBot="1" x14ac:dyDescent="0.25">
      <c r="A163" s="12" t="str">
        <f t="shared" si="24"/>
        <v> BRNO 31 </v>
      </c>
      <c r="B163" s="11" t="str">
        <f t="shared" si="25"/>
        <v>I</v>
      </c>
      <c r="C163" s="12">
        <f t="shared" si="26"/>
        <v>48831.498</v>
      </c>
      <c r="D163" s="10" t="str">
        <f t="shared" si="27"/>
        <v>vis</v>
      </c>
      <c r="E163" s="56">
        <f>VLOOKUP(C163,Active!C$21:E$971,3,FALSE)</f>
        <v>18335.999246421005</v>
      </c>
      <c r="F163" s="11" t="s">
        <v>113</v>
      </c>
      <c r="G163" s="10" t="str">
        <f t="shared" si="28"/>
        <v>48831.498</v>
      </c>
      <c r="H163" s="12">
        <f t="shared" si="29"/>
        <v>18336</v>
      </c>
      <c r="I163" s="57" t="s">
        <v>411</v>
      </c>
      <c r="J163" s="58" t="s">
        <v>412</v>
      </c>
      <c r="K163" s="57">
        <v>18336</v>
      </c>
      <c r="L163" s="57" t="s">
        <v>182</v>
      </c>
      <c r="M163" s="58" t="s">
        <v>255</v>
      </c>
      <c r="N163" s="58"/>
      <c r="O163" s="59" t="s">
        <v>413</v>
      </c>
      <c r="P163" s="59" t="s">
        <v>366</v>
      </c>
    </row>
    <row r="164" spans="1:16" ht="12.75" customHeight="1" thickBot="1" x14ac:dyDescent="0.25">
      <c r="A164" s="12" t="str">
        <f t="shared" si="24"/>
        <v> BRNO 31 </v>
      </c>
      <c r="B164" s="11" t="str">
        <f t="shared" si="25"/>
        <v>I</v>
      </c>
      <c r="C164" s="12">
        <f t="shared" si="26"/>
        <v>48831.499000000003</v>
      </c>
      <c r="D164" s="10" t="str">
        <f t="shared" si="27"/>
        <v>vis</v>
      </c>
      <c r="E164" s="56">
        <f>VLOOKUP(C164,Active!C$21:E$971,3,FALSE)</f>
        <v>18336.000537503445</v>
      </c>
      <c r="F164" s="11" t="s">
        <v>113</v>
      </c>
      <c r="G164" s="10" t="str">
        <f t="shared" si="28"/>
        <v>48831.499</v>
      </c>
      <c r="H164" s="12">
        <f t="shared" si="29"/>
        <v>18336</v>
      </c>
      <c r="I164" s="57" t="s">
        <v>414</v>
      </c>
      <c r="J164" s="58" t="s">
        <v>415</v>
      </c>
      <c r="K164" s="57">
        <v>18336</v>
      </c>
      <c r="L164" s="57" t="s">
        <v>243</v>
      </c>
      <c r="M164" s="58" t="s">
        <v>255</v>
      </c>
      <c r="N164" s="58"/>
      <c r="O164" s="59" t="s">
        <v>416</v>
      </c>
      <c r="P164" s="59" t="s">
        <v>366</v>
      </c>
    </row>
    <row r="165" spans="1:16" ht="12.75" customHeight="1" thickBot="1" x14ac:dyDescent="0.25">
      <c r="A165" s="12" t="str">
        <f t="shared" si="24"/>
        <v> BRNO 32 </v>
      </c>
      <c r="B165" s="11" t="str">
        <f t="shared" si="25"/>
        <v>I</v>
      </c>
      <c r="C165" s="12">
        <f t="shared" si="26"/>
        <v>50305.446499999998</v>
      </c>
      <c r="D165" s="10" t="str">
        <f t="shared" si="27"/>
        <v>vis</v>
      </c>
      <c r="E165" s="56">
        <f>VLOOKUP(C165,Active!C$21:E$971,3,FALSE)</f>
        <v>20238.988267520748</v>
      </c>
      <c r="F165" s="11" t="s">
        <v>113</v>
      </c>
      <c r="G165" s="10" t="str">
        <f t="shared" si="28"/>
        <v>50305.4465</v>
      </c>
      <c r="H165" s="12">
        <f t="shared" si="29"/>
        <v>20239</v>
      </c>
      <c r="I165" s="57" t="s">
        <v>454</v>
      </c>
      <c r="J165" s="58" t="s">
        <v>455</v>
      </c>
      <c r="K165" s="57">
        <v>20239</v>
      </c>
      <c r="L165" s="57" t="s">
        <v>456</v>
      </c>
      <c r="M165" s="58" t="s">
        <v>255</v>
      </c>
      <c r="N165" s="58"/>
      <c r="O165" s="59" t="s">
        <v>457</v>
      </c>
      <c r="P165" s="59" t="s">
        <v>458</v>
      </c>
    </row>
    <row r="166" spans="1:16" ht="12.75" customHeight="1" thickBot="1" x14ac:dyDescent="0.25">
      <c r="A166" s="12" t="str">
        <f t="shared" si="24"/>
        <v> BRNO 32 </v>
      </c>
      <c r="B166" s="11" t="str">
        <f t="shared" si="25"/>
        <v>I</v>
      </c>
      <c r="C166" s="12">
        <f t="shared" si="26"/>
        <v>50305.447899999999</v>
      </c>
      <c r="D166" s="10" t="str">
        <f t="shared" si="27"/>
        <v>vis</v>
      </c>
      <c r="E166" s="56">
        <f>VLOOKUP(C166,Active!C$21:E$971,3,FALSE)</f>
        <v>20238.990075036163</v>
      </c>
      <c r="F166" s="11" t="s">
        <v>113</v>
      </c>
      <c r="G166" s="10" t="str">
        <f t="shared" si="28"/>
        <v>50305.4479</v>
      </c>
      <c r="H166" s="12">
        <f t="shared" si="29"/>
        <v>20239</v>
      </c>
      <c r="I166" s="57" t="s">
        <v>459</v>
      </c>
      <c r="J166" s="58" t="s">
        <v>460</v>
      </c>
      <c r="K166" s="57">
        <v>20239</v>
      </c>
      <c r="L166" s="57" t="s">
        <v>461</v>
      </c>
      <c r="M166" s="58" t="s">
        <v>255</v>
      </c>
      <c r="N166" s="58"/>
      <c r="O166" s="59" t="s">
        <v>462</v>
      </c>
      <c r="P166" s="59" t="s">
        <v>458</v>
      </c>
    </row>
    <row r="167" spans="1:16" ht="12.75" customHeight="1" thickBot="1" x14ac:dyDescent="0.25">
      <c r="A167" s="12" t="str">
        <f t="shared" si="24"/>
        <v> BBS 120 </v>
      </c>
      <c r="B167" s="11" t="str">
        <f t="shared" si="25"/>
        <v>I</v>
      </c>
      <c r="C167" s="12">
        <f t="shared" si="26"/>
        <v>51308.472999999998</v>
      </c>
      <c r="D167" s="10" t="str">
        <f t="shared" si="27"/>
        <v>vis</v>
      </c>
      <c r="E167" s="56">
        <f>VLOOKUP(C167,Active!C$21:E$971,3,FALSE)</f>
        <v>21533.978165317116</v>
      </c>
      <c r="F167" s="11" t="s">
        <v>113</v>
      </c>
      <c r="G167" s="10" t="str">
        <f t="shared" si="28"/>
        <v>51308.473</v>
      </c>
      <c r="H167" s="12">
        <f t="shared" si="29"/>
        <v>21534</v>
      </c>
      <c r="I167" s="57" t="s">
        <v>502</v>
      </c>
      <c r="J167" s="58" t="s">
        <v>503</v>
      </c>
      <c r="K167" s="57">
        <v>21534</v>
      </c>
      <c r="L167" s="57" t="s">
        <v>487</v>
      </c>
      <c r="M167" s="58" t="s">
        <v>255</v>
      </c>
      <c r="N167" s="58"/>
      <c r="O167" s="59" t="s">
        <v>270</v>
      </c>
      <c r="P167" s="59" t="s">
        <v>504</v>
      </c>
    </row>
    <row r="168" spans="1:16" ht="12.75" customHeight="1" thickBot="1" x14ac:dyDescent="0.25">
      <c r="A168" s="12" t="str">
        <f t="shared" si="24"/>
        <v> BBS 122 </v>
      </c>
      <c r="B168" s="11" t="str">
        <f t="shared" si="25"/>
        <v>I</v>
      </c>
      <c r="C168" s="12">
        <f t="shared" si="26"/>
        <v>51606.675999999999</v>
      </c>
      <c r="D168" s="10" t="str">
        <f t="shared" si="27"/>
        <v>vis</v>
      </c>
      <c r="E168" s="56">
        <f>VLOOKUP(C168,Active!C$21:E$971,3,FALSE)</f>
        <v>21918.9828212186</v>
      </c>
      <c r="F168" s="11" t="s">
        <v>113</v>
      </c>
      <c r="G168" s="10" t="str">
        <f t="shared" si="28"/>
        <v>51606.676</v>
      </c>
      <c r="H168" s="12">
        <f t="shared" si="29"/>
        <v>21919</v>
      </c>
      <c r="I168" s="57" t="s">
        <v>505</v>
      </c>
      <c r="J168" s="58" t="s">
        <v>506</v>
      </c>
      <c r="K168" s="57">
        <v>21919</v>
      </c>
      <c r="L168" s="57" t="s">
        <v>507</v>
      </c>
      <c r="M168" s="58" t="s">
        <v>255</v>
      </c>
      <c r="N168" s="58"/>
      <c r="O168" s="59" t="s">
        <v>270</v>
      </c>
      <c r="P168" s="59" t="s">
        <v>508</v>
      </c>
    </row>
    <row r="169" spans="1:16" ht="12.75" customHeight="1" thickBot="1" x14ac:dyDescent="0.25">
      <c r="A169" s="12" t="str">
        <f t="shared" si="24"/>
        <v> BBS 123 </v>
      </c>
      <c r="B169" s="11" t="str">
        <f t="shared" si="25"/>
        <v>I</v>
      </c>
      <c r="C169" s="12">
        <f t="shared" si="26"/>
        <v>51672.514000000003</v>
      </c>
      <c r="D169" s="10" t="str">
        <f t="shared" si="27"/>
        <v>vis</v>
      </c>
      <c r="E169" s="56">
        <f>VLOOKUP(C169,Active!C$21:E$971,3,FALSE)</f>
        <v>22003.985106692733</v>
      </c>
      <c r="F169" s="11" t="s">
        <v>113</v>
      </c>
      <c r="G169" s="10" t="str">
        <f t="shared" si="28"/>
        <v>51672.514</v>
      </c>
      <c r="H169" s="12">
        <f t="shared" si="29"/>
        <v>22004</v>
      </c>
      <c r="I169" s="57" t="s">
        <v>509</v>
      </c>
      <c r="J169" s="58" t="s">
        <v>510</v>
      </c>
      <c r="K169" s="57">
        <v>22004</v>
      </c>
      <c r="L169" s="57" t="s">
        <v>188</v>
      </c>
      <c r="M169" s="58" t="s">
        <v>255</v>
      </c>
      <c r="N169" s="58"/>
      <c r="O169" s="59" t="s">
        <v>270</v>
      </c>
      <c r="P169" s="59" t="s">
        <v>511</v>
      </c>
    </row>
    <row r="170" spans="1:16" ht="12.75" customHeight="1" thickBot="1" x14ac:dyDescent="0.25">
      <c r="A170" s="12" t="str">
        <f t="shared" si="24"/>
        <v> BBS 125 </v>
      </c>
      <c r="B170" s="11" t="str">
        <f t="shared" si="25"/>
        <v>I</v>
      </c>
      <c r="C170" s="12">
        <f t="shared" si="26"/>
        <v>52074.506999999998</v>
      </c>
      <c r="D170" s="10" t="str">
        <f t="shared" si="27"/>
        <v>vis</v>
      </c>
      <c r="E170" s="56">
        <f>VLOOKUP(C170,Active!C$21:E$971,3,FALSE)</f>
        <v>22522.991208709827</v>
      </c>
      <c r="F170" s="11" t="s">
        <v>113</v>
      </c>
      <c r="G170" s="10" t="str">
        <f t="shared" si="28"/>
        <v>52074.507</v>
      </c>
      <c r="H170" s="12">
        <f t="shared" si="29"/>
        <v>22523</v>
      </c>
      <c r="I170" s="57" t="s">
        <v>525</v>
      </c>
      <c r="J170" s="58" t="s">
        <v>526</v>
      </c>
      <c r="K170" s="57">
        <v>22523</v>
      </c>
      <c r="L170" s="57" t="s">
        <v>169</v>
      </c>
      <c r="M170" s="58" t="s">
        <v>255</v>
      </c>
      <c r="N170" s="58"/>
      <c r="O170" s="59" t="s">
        <v>270</v>
      </c>
      <c r="P170" s="59" t="s">
        <v>527</v>
      </c>
    </row>
    <row r="171" spans="1:16" ht="12.75" customHeight="1" thickBot="1" x14ac:dyDescent="0.25">
      <c r="A171" s="12" t="str">
        <f t="shared" ref="A171:A177" si="30">P171</f>
        <v> BBS 128 </v>
      </c>
      <c r="B171" s="11" t="str">
        <f t="shared" ref="B171:B177" si="31">IF(H171=INT(H171),"I","II")</f>
        <v>I</v>
      </c>
      <c r="C171" s="12">
        <f t="shared" ref="C171:C177" si="32">1*G171</f>
        <v>52404.457000000002</v>
      </c>
      <c r="D171" s="10" t="str">
        <f t="shared" ref="D171:D177" si="33">VLOOKUP(F171,I$1:J$5,2,FALSE)</f>
        <v>vis</v>
      </c>
      <c r="E171" s="56">
        <f>VLOOKUP(C171,Active!C$21:E$971,3,FALSE)</f>
        <v>22948.983858732448</v>
      </c>
      <c r="F171" s="11" t="s">
        <v>113</v>
      </c>
      <c r="G171" s="10" t="str">
        <f t="shared" ref="G171:G177" si="34">MID(I171,3,LEN(I171)-3)</f>
        <v>52404.457</v>
      </c>
      <c r="H171" s="12">
        <f t="shared" ref="H171:H177" si="35">1*K171</f>
        <v>22949</v>
      </c>
      <c r="I171" s="57" t="s">
        <v>528</v>
      </c>
      <c r="J171" s="58" t="s">
        <v>529</v>
      </c>
      <c r="K171" s="57">
        <v>22949</v>
      </c>
      <c r="L171" s="57" t="s">
        <v>507</v>
      </c>
      <c r="M171" s="58" t="s">
        <v>255</v>
      </c>
      <c r="N171" s="58"/>
      <c r="O171" s="59" t="s">
        <v>270</v>
      </c>
      <c r="P171" s="59" t="s">
        <v>530</v>
      </c>
    </row>
    <row r="172" spans="1:16" ht="12.75" customHeight="1" thickBot="1" x14ac:dyDescent="0.25">
      <c r="A172" s="12" t="str">
        <f t="shared" si="30"/>
        <v>BAVM 203 </v>
      </c>
      <c r="B172" s="11" t="str">
        <f t="shared" si="31"/>
        <v>I</v>
      </c>
      <c r="C172" s="12">
        <f t="shared" si="32"/>
        <v>54685.478300000002</v>
      </c>
      <c r="D172" s="10" t="str">
        <f t="shared" si="33"/>
        <v>vis</v>
      </c>
      <c r="E172" s="56">
        <f>VLOOKUP(C172,Active!C$21:E$971,3,FALSE)</f>
        <v>25893.970397132314</v>
      </c>
      <c r="F172" s="11" t="s">
        <v>113</v>
      </c>
      <c r="G172" s="10" t="str">
        <f t="shared" si="34"/>
        <v>54685.4783</v>
      </c>
      <c r="H172" s="12">
        <f t="shared" si="35"/>
        <v>25894</v>
      </c>
      <c r="I172" s="57" t="s">
        <v>599</v>
      </c>
      <c r="J172" s="58" t="s">
        <v>600</v>
      </c>
      <c r="K172" s="57" t="s">
        <v>601</v>
      </c>
      <c r="L172" s="57" t="s">
        <v>602</v>
      </c>
      <c r="M172" s="58" t="s">
        <v>515</v>
      </c>
      <c r="N172" s="58">
        <v>0</v>
      </c>
      <c r="O172" s="59" t="s">
        <v>571</v>
      </c>
      <c r="P172" s="60" t="s">
        <v>603</v>
      </c>
    </row>
    <row r="173" spans="1:16" ht="12.75" customHeight="1" thickBot="1" x14ac:dyDescent="0.25">
      <c r="A173" s="12" t="str">
        <f t="shared" si="30"/>
        <v>OEJV 0107 </v>
      </c>
      <c r="B173" s="11" t="str">
        <f t="shared" si="31"/>
        <v>I</v>
      </c>
      <c r="C173" s="12">
        <f t="shared" si="32"/>
        <v>54953.469400000002</v>
      </c>
      <c r="D173" s="10" t="str">
        <f t="shared" si="33"/>
        <v>vis</v>
      </c>
      <c r="E173" s="56" t="e">
        <f>VLOOKUP(C173,Active!C$21:E$971,3,FALSE)</f>
        <v>#N/A</v>
      </c>
      <c r="F173" s="11" t="s">
        <v>113</v>
      </c>
      <c r="G173" s="10" t="str">
        <f t="shared" si="34"/>
        <v>54953.4694</v>
      </c>
      <c r="H173" s="12">
        <f t="shared" si="35"/>
        <v>26240</v>
      </c>
      <c r="I173" s="57" t="s">
        <v>616</v>
      </c>
      <c r="J173" s="58" t="s">
        <v>617</v>
      </c>
      <c r="K173" s="57" t="s">
        <v>618</v>
      </c>
      <c r="L173" s="57" t="s">
        <v>619</v>
      </c>
      <c r="M173" s="58" t="s">
        <v>515</v>
      </c>
      <c r="N173" s="58" t="s">
        <v>81</v>
      </c>
      <c r="O173" s="59" t="s">
        <v>588</v>
      </c>
      <c r="P173" s="60" t="s">
        <v>620</v>
      </c>
    </row>
    <row r="174" spans="1:16" ht="12.75" customHeight="1" thickBot="1" x14ac:dyDescent="0.25">
      <c r="A174" s="12" t="str">
        <f t="shared" si="30"/>
        <v>OEJV 0107 </v>
      </c>
      <c r="B174" s="11" t="str">
        <f t="shared" si="31"/>
        <v>I</v>
      </c>
      <c r="C174" s="12">
        <f t="shared" si="32"/>
        <v>54953.469599999997</v>
      </c>
      <c r="D174" s="10" t="str">
        <f t="shared" si="33"/>
        <v>vis</v>
      </c>
      <c r="E174" s="56" t="e">
        <f>VLOOKUP(C174,Active!C$21:E$971,3,FALSE)</f>
        <v>#N/A</v>
      </c>
      <c r="F174" s="11" t="s">
        <v>113</v>
      </c>
      <c r="G174" s="10" t="str">
        <f t="shared" si="34"/>
        <v>54953.4696</v>
      </c>
      <c r="H174" s="12">
        <f t="shared" si="35"/>
        <v>26240</v>
      </c>
      <c r="I174" s="57" t="s">
        <v>621</v>
      </c>
      <c r="J174" s="58" t="s">
        <v>622</v>
      </c>
      <c r="K174" s="57" t="s">
        <v>618</v>
      </c>
      <c r="L174" s="57" t="s">
        <v>606</v>
      </c>
      <c r="M174" s="58" t="s">
        <v>515</v>
      </c>
      <c r="N174" s="58" t="s">
        <v>592</v>
      </c>
      <c r="O174" s="59" t="s">
        <v>588</v>
      </c>
      <c r="P174" s="60" t="s">
        <v>620</v>
      </c>
    </row>
    <row r="175" spans="1:16" ht="12.75" customHeight="1" thickBot="1" x14ac:dyDescent="0.25">
      <c r="A175" s="12" t="str">
        <f t="shared" si="30"/>
        <v>BAVM 212 </v>
      </c>
      <c r="B175" s="11" t="str">
        <f t="shared" si="31"/>
        <v>II</v>
      </c>
      <c r="C175" s="12">
        <f t="shared" si="32"/>
        <v>54996.459199999998</v>
      </c>
      <c r="D175" s="10" t="str">
        <f t="shared" si="33"/>
        <v>vis</v>
      </c>
      <c r="E175" s="56">
        <f>VLOOKUP(C175,Active!C$21:E$971,3,FALSE)</f>
        <v>26295.472375302998</v>
      </c>
      <c r="F175" s="11" t="s">
        <v>113</v>
      </c>
      <c r="G175" s="10" t="str">
        <f t="shared" si="34"/>
        <v>54996.4592</v>
      </c>
      <c r="H175" s="12">
        <f t="shared" si="35"/>
        <v>26295.5</v>
      </c>
      <c r="I175" s="57" t="s">
        <v>623</v>
      </c>
      <c r="J175" s="58" t="s">
        <v>624</v>
      </c>
      <c r="K175" s="57" t="s">
        <v>625</v>
      </c>
      <c r="L175" s="57" t="s">
        <v>626</v>
      </c>
      <c r="M175" s="58" t="s">
        <v>515</v>
      </c>
      <c r="N175" s="58" t="s">
        <v>542</v>
      </c>
      <c r="O175" s="59" t="s">
        <v>571</v>
      </c>
      <c r="P175" s="60" t="s">
        <v>627</v>
      </c>
    </row>
    <row r="176" spans="1:16" ht="12.75" customHeight="1" thickBot="1" x14ac:dyDescent="0.25">
      <c r="A176" s="12" t="str">
        <f t="shared" si="30"/>
        <v>BAVM 225 </v>
      </c>
      <c r="B176" s="11" t="str">
        <f t="shared" si="31"/>
        <v>II</v>
      </c>
      <c r="C176" s="12">
        <f t="shared" si="32"/>
        <v>55707.484199999999</v>
      </c>
      <c r="D176" s="10" t="str">
        <f t="shared" si="33"/>
        <v>vis</v>
      </c>
      <c r="E176" s="56">
        <f>VLOOKUP(C176,Active!C$21:E$971,3,FALSE)</f>
        <v>27213.464264929702</v>
      </c>
      <c r="F176" s="11" t="s">
        <v>113</v>
      </c>
      <c r="G176" s="10" t="str">
        <f t="shared" si="34"/>
        <v>55707.4842</v>
      </c>
      <c r="H176" s="12">
        <f t="shared" si="35"/>
        <v>27213.5</v>
      </c>
      <c r="I176" s="57" t="s">
        <v>647</v>
      </c>
      <c r="J176" s="58" t="s">
        <v>648</v>
      </c>
      <c r="K176" s="57">
        <v>27213.5</v>
      </c>
      <c r="L176" s="57" t="s">
        <v>649</v>
      </c>
      <c r="M176" s="58" t="s">
        <v>515</v>
      </c>
      <c r="N176" s="58" t="s">
        <v>542</v>
      </c>
      <c r="O176" s="59" t="s">
        <v>355</v>
      </c>
      <c r="P176" s="60" t="s">
        <v>650</v>
      </c>
    </row>
    <row r="177" spans="1:16" ht="12.75" customHeight="1" thickBot="1" x14ac:dyDescent="0.25">
      <c r="A177" s="12" t="str">
        <f t="shared" si="30"/>
        <v>BAVM 225 </v>
      </c>
      <c r="B177" s="11" t="str">
        <f t="shared" si="31"/>
        <v>I</v>
      </c>
      <c r="C177" s="12">
        <f t="shared" si="32"/>
        <v>55885.241600000001</v>
      </c>
      <c r="D177" s="10" t="str">
        <f t="shared" si="33"/>
        <v>vis</v>
      </c>
      <c r="E177" s="56">
        <f>VLOOKUP(C177,Active!C$21:E$971,3,FALSE)</f>
        <v>27442.963722081186</v>
      </c>
      <c r="F177" s="11" t="s">
        <v>113</v>
      </c>
      <c r="G177" s="10" t="str">
        <f t="shared" si="34"/>
        <v>55885.2416</v>
      </c>
      <c r="H177" s="12">
        <f t="shared" si="35"/>
        <v>27443</v>
      </c>
      <c r="I177" s="57" t="s">
        <v>651</v>
      </c>
      <c r="J177" s="58" t="s">
        <v>652</v>
      </c>
      <c r="K177" s="57">
        <v>27443</v>
      </c>
      <c r="L177" s="57" t="s">
        <v>653</v>
      </c>
      <c r="M177" s="58" t="s">
        <v>515</v>
      </c>
      <c r="N177" s="58" t="s">
        <v>607</v>
      </c>
      <c r="O177" s="59" t="s">
        <v>608</v>
      </c>
      <c r="P177" s="60" t="s">
        <v>650</v>
      </c>
    </row>
    <row r="178" spans="1:16" x14ac:dyDescent="0.2">
      <c r="B178" s="11"/>
      <c r="E178" s="56"/>
      <c r="F178" s="11"/>
    </row>
    <row r="179" spans="1:16" x14ac:dyDescent="0.2">
      <c r="B179" s="11"/>
      <c r="E179" s="56"/>
      <c r="F179" s="11"/>
    </row>
    <row r="180" spans="1:16" x14ac:dyDescent="0.2">
      <c r="B180" s="11"/>
      <c r="E180" s="56"/>
      <c r="F180" s="11"/>
    </row>
    <row r="181" spans="1:16" x14ac:dyDescent="0.2">
      <c r="B181" s="11"/>
      <c r="E181" s="56"/>
      <c r="F181" s="11"/>
    </row>
    <row r="182" spans="1:16" x14ac:dyDescent="0.2">
      <c r="B182" s="11"/>
      <c r="E182" s="56"/>
      <c r="F182" s="11"/>
    </row>
    <row r="183" spans="1:16" x14ac:dyDescent="0.2">
      <c r="B183" s="11"/>
      <c r="E183" s="56"/>
      <c r="F183" s="11"/>
    </row>
    <row r="184" spans="1:16" x14ac:dyDescent="0.2">
      <c r="B184" s="11"/>
      <c r="E184" s="56"/>
      <c r="F184" s="11"/>
    </row>
    <row r="185" spans="1:16" x14ac:dyDescent="0.2">
      <c r="B185" s="11"/>
      <c r="E185" s="56"/>
      <c r="F185" s="11"/>
    </row>
    <row r="186" spans="1:16" x14ac:dyDescent="0.2">
      <c r="B186" s="11"/>
      <c r="E186" s="56"/>
      <c r="F186" s="11"/>
    </row>
    <row r="187" spans="1:16" x14ac:dyDescent="0.2">
      <c r="B187" s="11"/>
      <c r="E187" s="56"/>
      <c r="F187" s="11"/>
    </row>
    <row r="188" spans="1:16" x14ac:dyDescent="0.2">
      <c r="B188" s="11"/>
      <c r="E188" s="56"/>
      <c r="F188" s="11"/>
    </row>
    <row r="189" spans="1:16" x14ac:dyDescent="0.2">
      <c r="B189" s="11"/>
      <c r="E189" s="56"/>
      <c r="F189" s="11"/>
    </row>
    <row r="190" spans="1:16" x14ac:dyDescent="0.2">
      <c r="B190" s="11"/>
      <c r="E190" s="56"/>
      <c r="F190" s="11"/>
    </row>
    <row r="191" spans="1:16" x14ac:dyDescent="0.2">
      <c r="B191" s="11"/>
      <c r="E191" s="56"/>
      <c r="F191" s="11"/>
    </row>
    <row r="192" spans="1:16" x14ac:dyDescent="0.2">
      <c r="B192" s="11"/>
      <c r="E192" s="56"/>
      <c r="F192" s="11"/>
    </row>
    <row r="193" spans="2:6" x14ac:dyDescent="0.2">
      <c r="B193" s="11"/>
      <c r="E193" s="56"/>
      <c r="F193" s="11"/>
    </row>
    <row r="194" spans="2:6" x14ac:dyDescent="0.2">
      <c r="B194" s="11"/>
      <c r="E194" s="56"/>
      <c r="F194" s="11"/>
    </row>
    <row r="195" spans="2:6" x14ac:dyDescent="0.2">
      <c r="B195" s="11"/>
      <c r="E195" s="56"/>
      <c r="F195" s="11"/>
    </row>
    <row r="196" spans="2:6" x14ac:dyDescent="0.2">
      <c r="B196" s="11"/>
      <c r="E196" s="56"/>
      <c r="F196" s="11"/>
    </row>
    <row r="197" spans="2:6" x14ac:dyDescent="0.2">
      <c r="B197" s="11"/>
      <c r="E197" s="56"/>
      <c r="F197" s="11"/>
    </row>
    <row r="198" spans="2:6" x14ac:dyDescent="0.2">
      <c r="B198" s="11"/>
      <c r="E198" s="56"/>
      <c r="F198" s="11"/>
    </row>
    <row r="199" spans="2:6" x14ac:dyDescent="0.2">
      <c r="B199" s="11"/>
      <c r="E199" s="56"/>
      <c r="F199" s="11"/>
    </row>
    <row r="200" spans="2:6" x14ac:dyDescent="0.2">
      <c r="B200" s="11"/>
      <c r="E200" s="56"/>
      <c r="F200" s="11"/>
    </row>
    <row r="201" spans="2:6" x14ac:dyDescent="0.2">
      <c r="B201" s="11"/>
      <c r="E201" s="56"/>
      <c r="F201" s="11"/>
    </row>
    <row r="202" spans="2:6" x14ac:dyDescent="0.2">
      <c r="B202" s="11"/>
      <c r="E202" s="56"/>
      <c r="F202" s="11"/>
    </row>
    <row r="203" spans="2:6" x14ac:dyDescent="0.2">
      <c r="B203" s="11"/>
      <c r="E203" s="56"/>
      <c r="F203" s="11"/>
    </row>
    <row r="204" spans="2:6" x14ac:dyDescent="0.2">
      <c r="B204" s="11"/>
      <c r="E204" s="56"/>
      <c r="F204" s="11"/>
    </row>
    <row r="205" spans="2:6" x14ac:dyDescent="0.2">
      <c r="B205" s="11"/>
      <c r="E205" s="56"/>
      <c r="F205" s="11"/>
    </row>
    <row r="206" spans="2:6" x14ac:dyDescent="0.2">
      <c r="B206" s="11"/>
      <c r="E206" s="56"/>
      <c r="F206" s="11"/>
    </row>
    <row r="207" spans="2:6" x14ac:dyDescent="0.2">
      <c r="B207" s="11"/>
      <c r="E207" s="56"/>
      <c r="F207" s="11"/>
    </row>
    <row r="208" spans="2:6" x14ac:dyDescent="0.2">
      <c r="B208" s="11"/>
      <c r="E208" s="56"/>
      <c r="F208" s="11"/>
    </row>
    <row r="209" spans="2:6" x14ac:dyDescent="0.2">
      <c r="B209" s="11"/>
      <c r="E209" s="56"/>
      <c r="F209" s="11"/>
    </row>
    <row r="210" spans="2:6" x14ac:dyDescent="0.2">
      <c r="B210" s="11"/>
      <c r="E210" s="56"/>
      <c r="F210" s="11"/>
    </row>
    <row r="211" spans="2:6" x14ac:dyDescent="0.2">
      <c r="B211" s="11"/>
      <c r="E211" s="56"/>
      <c r="F211" s="11"/>
    </row>
    <row r="212" spans="2:6" x14ac:dyDescent="0.2">
      <c r="B212" s="11"/>
      <c r="E212" s="56"/>
      <c r="F212" s="11"/>
    </row>
    <row r="213" spans="2:6" x14ac:dyDescent="0.2">
      <c r="B213" s="11"/>
      <c r="E213" s="56"/>
      <c r="F213" s="11"/>
    </row>
    <row r="214" spans="2:6" x14ac:dyDescent="0.2">
      <c r="B214" s="11"/>
      <c r="E214" s="56"/>
      <c r="F214" s="11"/>
    </row>
    <row r="215" spans="2:6" x14ac:dyDescent="0.2">
      <c r="B215" s="11"/>
      <c r="E215" s="56"/>
      <c r="F215" s="11"/>
    </row>
    <row r="216" spans="2:6" x14ac:dyDescent="0.2">
      <c r="B216" s="11"/>
      <c r="E216" s="56"/>
      <c r="F216" s="11"/>
    </row>
    <row r="217" spans="2:6" x14ac:dyDescent="0.2">
      <c r="B217" s="11"/>
      <c r="E217" s="56"/>
      <c r="F217" s="11"/>
    </row>
    <row r="218" spans="2:6" x14ac:dyDescent="0.2">
      <c r="B218" s="11"/>
      <c r="E218" s="56"/>
      <c r="F218" s="11"/>
    </row>
    <row r="219" spans="2:6" x14ac:dyDescent="0.2">
      <c r="B219" s="11"/>
      <c r="E219" s="56"/>
      <c r="F219" s="11"/>
    </row>
    <row r="220" spans="2:6" x14ac:dyDescent="0.2">
      <c r="B220" s="11"/>
      <c r="E220" s="56"/>
      <c r="F220" s="11"/>
    </row>
    <row r="221" spans="2:6" x14ac:dyDescent="0.2">
      <c r="B221" s="11"/>
      <c r="E221" s="56"/>
      <c r="F221" s="11"/>
    </row>
    <row r="222" spans="2:6" x14ac:dyDescent="0.2">
      <c r="B222" s="11"/>
      <c r="E222" s="56"/>
      <c r="F222" s="11"/>
    </row>
    <row r="223" spans="2:6" x14ac:dyDescent="0.2">
      <c r="B223" s="11"/>
      <c r="E223" s="56"/>
      <c r="F223" s="11"/>
    </row>
    <row r="224" spans="2:6" x14ac:dyDescent="0.2">
      <c r="B224" s="11"/>
      <c r="E224" s="56"/>
      <c r="F224" s="11"/>
    </row>
    <row r="225" spans="2:6" x14ac:dyDescent="0.2">
      <c r="B225" s="11"/>
      <c r="E225" s="56"/>
      <c r="F225" s="11"/>
    </row>
    <row r="226" spans="2:6" x14ac:dyDescent="0.2">
      <c r="B226" s="11"/>
      <c r="E226" s="56"/>
      <c r="F226" s="11"/>
    </row>
    <row r="227" spans="2:6" x14ac:dyDescent="0.2">
      <c r="B227" s="11"/>
      <c r="E227" s="56"/>
      <c r="F227" s="11"/>
    </row>
    <row r="228" spans="2:6" x14ac:dyDescent="0.2">
      <c r="B228" s="11"/>
      <c r="E228" s="56"/>
      <c r="F228" s="11"/>
    </row>
    <row r="229" spans="2:6" x14ac:dyDescent="0.2">
      <c r="B229" s="11"/>
      <c r="E229" s="56"/>
      <c r="F229" s="11"/>
    </row>
    <row r="230" spans="2:6" x14ac:dyDescent="0.2">
      <c r="B230" s="11"/>
      <c r="E230" s="56"/>
      <c r="F230" s="11"/>
    </row>
    <row r="231" spans="2:6" x14ac:dyDescent="0.2">
      <c r="B231" s="11"/>
      <c r="E231" s="56"/>
      <c r="F231" s="11"/>
    </row>
    <row r="232" spans="2:6" x14ac:dyDescent="0.2">
      <c r="B232" s="11"/>
      <c r="E232" s="56"/>
      <c r="F232" s="11"/>
    </row>
    <row r="233" spans="2:6" x14ac:dyDescent="0.2">
      <c r="B233" s="11"/>
      <c r="E233" s="56"/>
      <c r="F233" s="11"/>
    </row>
    <row r="234" spans="2:6" x14ac:dyDescent="0.2">
      <c r="B234" s="11"/>
      <c r="E234" s="56"/>
      <c r="F234" s="11"/>
    </row>
    <row r="235" spans="2:6" x14ac:dyDescent="0.2">
      <c r="B235" s="11"/>
      <c r="E235" s="56"/>
      <c r="F235" s="11"/>
    </row>
    <row r="236" spans="2:6" x14ac:dyDescent="0.2">
      <c r="B236" s="11"/>
      <c r="E236" s="56"/>
      <c r="F236" s="11"/>
    </row>
    <row r="237" spans="2:6" x14ac:dyDescent="0.2">
      <c r="B237" s="11"/>
      <c r="E237" s="56"/>
      <c r="F237" s="11"/>
    </row>
    <row r="238" spans="2:6" x14ac:dyDescent="0.2">
      <c r="B238" s="11"/>
      <c r="E238" s="56"/>
      <c r="F238" s="11"/>
    </row>
    <row r="239" spans="2:6" x14ac:dyDescent="0.2">
      <c r="B239" s="11"/>
      <c r="E239" s="56"/>
      <c r="F239" s="11"/>
    </row>
    <row r="240" spans="2:6" x14ac:dyDescent="0.2">
      <c r="B240" s="11"/>
      <c r="E240" s="56"/>
      <c r="F240" s="11"/>
    </row>
    <row r="241" spans="2:6" x14ac:dyDescent="0.2">
      <c r="B241" s="11"/>
      <c r="E241" s="56"/>
      <c r="F241" s="11"/>
    </row>
    <row r="242" spans="2:6" x14ac:dyDescent="0.2">
      <c r="B242" s="11"/>
      <c r="E242" s="56"/>
      <c r="F242" s="11"/>
    </row>
    <row r="243" spans="2:6" x14ac:dyDescent="0.2">
      <c r="B243" s="11"/>
      <c r="E243" s="56"/>
      <c r="F243" s="11"/>
    </row>
    <row r="244" spans="2:6" x14ac:dyDescent="0.2">
      <c r="B244" s="11"/>
      <c r="E244" s="56"/>
      <c r="F244" s="11"/>
    </row>
    <row r="245" spans="2:6" x14ac:dyDescent="0.2">
      <c r="B245" s="11"/>
      <c r="E245" s="56"/>
      <c r="F245" s="11"/>
    </row>
    <row r="246" spans="2:6" x14ac:dyDescent="0.2">
      <c r="B246" s="11"/>
      <c r="E246" s="56"/>
      <c r="F246" s="11"/>
    </row>
    <row r="247" spans="2:6" x14ac:dyDescent="0.2">
      <c r="B247" s="11"/>
      <c r="E247" s="56"/>
      <c r="F247" s="11"/>
    </row>
    <row r="248" spans="2:6" x14ac:dyDescent="0.2">
      <c r="B248" s="11"/>
      <c r="E248" s="56"/>
      <c r="F248" s="11"/>
    </row>
    <row r="249" spans="2:6" x14ac:dyDescent="0.2">
      <c r="B249" s="11"/>
      <c r="E249" s="56"/>
      <c r="F249" s="11"/>
    </row>
    <row r="250" spans="2:6" x14ac:dyDescent="0.2">
      <c r="B250" s="11"/>
      <c r="E250" s="56"/>
      <c r="F250" s="11"/>
    </row>
    <row r="251" spans="2:6" x14ac:dyDescent="0.2">
      <c r="B251" s="11"/>
      <c r="E251" s="56"/>
      <c r="F251" s="11"/>
    </row>
    <row r="252" spans="2:6" x14ac:dyDescent="0.2">
      <c r="B252" s="11"/>
      <c r="E252" s="56"/>
      <c r="F252" s="11"/>
    </row>
    <row r="253" spans="2:6" x14ac:dyDescent="0.2">
      <c r="B253" s="11"/>
      <c r="E253" s="56"/>
      <c r="F253" s="11"/>
    </row>
    <row r="254" spans="2:6" x14ac:dyDescent="0.2">
      <c r="B254" s="11"/>
      <c r="E254" s="56"/>
      <c r="F254" s="11"/>
    </row>
    <row r="255" spans="2:6" x14ac:dyDescent="0.2">
      <c r="B255" s="11"/>
      <c r="E255" s="56"/>
      <c r="F255" s="11"/>
    </row>
    <row r="256" spans="2:6" x14ac:dyDescent="0.2">
      <c r="B256" s="11"/>
      <c r="E256" s="56"/>
      <c r="F256" s="11"/>
    </row>
    <row r="257" spans="2:6" x14ac:dyDescent="0.2">
      <c r="B257" s="11"/>
      <c r="E257" s="56"/>
      <c r="F257" s="11"/>
    </row>
    <row r="258" spans="2:6" x14ac:dyDescent="0.2">
      <c r="B258" s="11"/>
      <c r="E258" s="56"/>
      <c r="F258" s="11"/>
    </row>
    <row r="259" spans="2:6" x14ac:dyDescent="0.2">
      <c r="B259" s="11"/>
      <c r="E259" s="56"/>
      <c r="F259" s="11"/>
    </row>
    <row r="260" spans="2:6" x14ac:dyDescent="0.2">
      <c r="B260" s="11"/>
      <c r="E260" s="56"/>
      <c r="F260" s="11"/>
    </row>
    <row r="261" spans="2:6" x14ac:dyDescent="0.2">
      <c r="B261" s="11"/>
      <c r="E261" s="56"/>
      <c r="F261" s="11"/>
    </row>
    <row r="262" spans="2:6" x14ac:dyDescent="0.2">
      <c r="B262" s="11"/>
      <c r="E262" s="56"/>
      <c r="F262" s="11"/>
    </row>
    <row r="263" spans="2:6" x14ac:dyDescent="0.2">
      <c r="B263" s="11"/>
      <c r="E263" s="56"/>
      <c r="F263" s="11"/>
    </row>
    <row r="264" spans="2:6" x14ac:dyDescent="0.2">
      <c r="B264" s="11"/>
      <c r="E264" s="56"/>
      <c r="F264" s="11"/>
    </row>
    <row r="265" spans="2:6" x14ac:dyDescent="0.2">
      <c r="B265" s="11"/>
      <c r="E265" s="56"/>
      <c r="F265" s="11"/>
    </row>
    <row r="266" spans="2:6" x14ac:dyDescent="0.2">
      <c r="B266" s="11"/>
      <c r="E266" s="56"/>
      <c r="F266" s="11"/>
    </row>
    <row r="267" spans="2:6" x14ac:dyDescent="0.2">
      <c r="B267" s="11"/>
      <c r="E267" s="56"/>
      <c r="F267" s="11"/>
    </row>
    <row r="268" spans="2:6" x14ac:dyDescent="0.2">
      <c r="B268" s="11"/>
      <c r="E268" s="56"/>
      <c r="F268" s="11"/>
    </row>
    <row r="269" spans="2:6" x14ac:dyDescent="0.2">
      <c r="B269" s="11"/>
      <c r="E269" s="56"/>
      <c r="F269" s="11"/>
    </row>
    <row r="270" spans="2:6" x14ac:dyDescent="0.2">
      <c r="B270" s="11"/>
      <c r="E270" s="56"/>
      <c r="F270" s="11"/>
    </row>
    <row r="271" spans="2:6" x14ac:dyDescent="0.2">
      <c r="B271" s="11"/>
      <c r="E271" s="56"/>
      <c r="F271" s="11"/>
    </row>
    <row r="272" spans="2:6" x14ac:dyDescent="0.2">
      <c r="B272" s="11"/>
      <c r="E272" s="56"/>
      <c r="F272" s="11"/>
    </row>
    <row r="273" spans="2:6" x14ac:dyDescent="0.2">
      <c r="B273" s="11"/>
      <c r="E273" s="56"/>
      <c r="F273" s="11"/>
    </row>
    <row r="274" spans="2:6" x14ac:dyDescent="0.2">
      <c r="B274" s="11"/>
      <c r="E274" s="56"/>
      <c r="F274" s="11"/>
    </row>
    <row r="275" spans="2:6" x14ac:dyDescent="0.2">
      <c r="B275" s="11"/>
      <c r="E275" s="56"/>
      <c r="F275" s="11"/>
    </row>
    <row r="276" spans="2:6" x14ac:dyDescent="0.2">
      <c r="B276" s="11"/>
      <c r="E276" s="56"/>
      <c r="F276" s="11"/>
    </row>
    <row r="277" spans="2:6" x14ac:dyDescent="0.2">
      <c r="B277" s="11"/>
      <c r="E277" s="56"/>
      <c r="F277" s="11"/>
    </row>
    <row r="278" spans="2:6" x14ac:dyDescent="0.2">
      <c r="B278" s="11"/>
      <c r="E278" s="56"/>
      <c r="F278" s="11"/>
    </row>
    <row r="279" spans="2:6" x14ac:dyDescent="0.2">
      <c r="B279" s="11"/>
      <c r="E279" s="56"/>
      <c r="F279" s="11"/>
    </row>
    <row r="280" spans="2:6" x14ac:dyDescent="0.2">
      <c r="B280" s="11"/>
      <c r="E280" s="56"/>
      <c r="F280" s="11"/>
    </row>
    <row r="281" spans="2:6" x14ac:dyDescent="0.2">
      <c r="B281" s="11"/>
      <c r="E281" s="56"/>
      <c r="F281" s="11"/>
    </row>
    <row r="282" spans="2:6" x14ac:dyDescent="0.2">
      <c r="B282" s="11"/>
      <c r="E282" s="56"/>
      <c r="F282" s="11"/>
    </row>
    <row r="283" spans="2:6" x14ac:dyDescent="0.2">
      <c r="B283" s="11"/>
      <c r="E283" s="56"/>
      <c r="F283" s="11"/>
    </row>
    <row r="284" spans="2:6" x14ac:dyDescent="0.2">
      <c r="B284" s="11"/>
      <c r="E284" s="56"/>
      <c r="F284" s="11"/>
    </row>
    <row r="285" spans="2:6" x14ac:dyDescent="0.2">
      <c r="B285" s="11"/>
      <c r="E285" s="56"/>
      <c r="F285" s="11"/>
    </row>
    <row r="286" spans="2:6" x14ac:dyDescent="0.2">
      <c r="B286" s="11"/>
      <c r="E286" s="56"/>
      <c r="F286" s="11"/>
    </row>
    <row r="287" spans="2:6" x14ac:dyDescent="0.2">
      <c r="B287" s="11"/>
      <c r="E287" s="56"/>
      <c r="F287" s="11"/>
    </row>
    <row r="288" spans="2:6" x14ac:dyDescent="0.2">
      <c r="B288" s="11"/>
      <c r="E288" s="56"/>
      <c r="F288" s="11"/>
    </row>
    <row r="289" spans="2:6" x14ac:dyDescent="0.2">
      <c r="B289" s="11"/>
      <c r="E289" s="56"/>
      <c r="F289" s="11"/>
    </row>
    <row r="290" spans="2:6" x14ac:dyDescent="0.2">
      <c r="B290" s="11"/>
      <c r="E290" s="56"/>
      <c r="F290" s="11"/>
    </row>
    <row r="291" spans="2:6" x14ac:dyDescent="0.2">
      <c r="B291" s="11"/>
      <c r="E291" s="56"/>
      <c r="F291" s="11"/>
    </row>
    <row r="292" spans="2:6" x14ac:dyDescent="0.2">
      <c r="B292" s="11"/>
      <c r="E292" s="56"/>
      <c r="F292" s="11"/>
    </row>
    <row r="293" spans="2:6" x14ac:dyDescent="0.2">
      <c r="B293" s="11"/>
      <c r="E293" s="56"/>
      <c r="F293" s="11"/>
    </row>
    <row r="294" spans="2:6" x14ac:dyDescent="0.2">
      <c r="B294" s="11"/>
      <c r="E294" s="56"/>
      <c r="F294" s="11"/>
    </row>
    <row r="295" spans="2:6" x14ac:dyDescent="0.2">
      <c r="B295" s="11"/>
      <c r="E295" s="56"/>
      <c r="F295" s="11"/>
    </row>
    <row r="296" spans="2:6" x14ac:dyDescent="0.2">
      <c r="B296" s="11"/>
      <c r="E296" s="56"/>
      <c r="F296" s="11"/>
    </row>
    <row r="297" spans="2:6" x14ac:dyDescent="0.2">
      <c r="B297" s="11"/>
      <c r="E297" s="56"/>
      <c r="F297" s="11"/>
    </row>
    <row r="298" spans="2:6" x14ac:dyDescent="0.2">
      <c r="B298" s="11"/>
      <c r="E298" s="56"/>
      <c r="F298" s="11"/>
    </row>
    <row r="299" spans="2:6" x14ac:dyDescent="0.2">
      <c r="B299" s="11"/>
      <c r="E299" s="56"/>
      <c r="F299" s="11"/>
    </row>
    <row r="300" spans="2:6" x14ac:dyDescent="0.2">
      <c r="B300" s="11"/>
      <c r="E300" s="56"/>
      <c r="F300" s="11"/>
    </row>
    <row r="301" spans="2:6" x14ac:dyDescent="0.2">
      <c r="B301" s="11"/>
      <c r="E301" s="56"/>
      <c r="F301" s="11"/>
    </row>
    <row r="302" spans="2:6" x14ac:dyDescent="0.2">
      <c r="B302" s="11"/>
      <c r="E302" s="56"/>
      <c r="F302" s="11"/>
    </row>
    <row r="303" spans="2:6" x14ac:dyDescent="0.2">
      <c r="B303" s="11"/>
      <c r="E303" s="56"/>
      <c r="F303" s="11"/>
    </row>
    <row r="304" spans="2:6" x14ac:dyDescent="0.2">
      <c r="B304" s="11"/>
      <c r="E304" s="56"/>
      <c r="F304" s="11"/>
    </row>
    <row r="305" spans="2:6" x14ac:dyDescent="0.2">
      <c r="B305" s="11"/>
      <c r="E305" s="56"/>
      <c r="F305" s="11"/>
    </row>
    <row r="306" spans="2:6" x14ac:dyDescent="0.2">
      <c r="B306" s="11"/>
      <c r="E306" s="56"/>
      <c r="F306" s="11"/>
    </row>
    <row r="307" spans="2:6" x14ac:dyDescent="0.2">
      <c r="B307" s="11"/>
      <c r="E307" s="56"/>
      <c r="F307" s="11"/>
    </row>
    <row r="308" spans="2:6" x14ac:dyDescent="0.2">
      <c r="B308" s="11"/>
      <c r="E308" s="56"/>
      <c r="F308" s="11"/>
    </row>
    <row r="309" spans="2:6" x14ac:dyDescent="0.2">
      <c r="B309" s="11"/>
      <c r="E309" s="56"/>
      <c r="F309" s="11"/>
    </row>
    <row r="310" spans="2:6" x14ac:dyDescent="0.2">
      <c r="B310" s="11"/>
      <c r="E310" s="56"/>
      <c r="F310" s="11"/>
    </row>
    <row r="311" spans="2:6" x14ac:dyDescent="0.2">
      <c r="B311" s="11"/>
      <c r="E311" s="56"/>
      <c r="F311" s="11"/>
    </row>
    <row r="312" spans="2:6" x14ac:dyDescent="0.2">
      <c r="B312" s="11"/>
      <c r="E312" s="56"/>
      <c r="F312" s="11"/>
    </row>
    <row r="313" spans="2:6" x14ac:dyDescent="0.2">
      <c r="B313" s="11"/>
      <c r="E313" s="56"/>
      <c r="F313" s="11"/>
    </row>
    <row r="314" spans="2:6" x14ac:dyDescent="0.2">
      <c r="B314" s="11"/>
      <c r="E314" s="56"/>
      <c r="F314" s="11"/>
    </row>
    <row r="315" spans="2:6" x14ac:dyDescent="0.2">
      <c r="B315" s="11"/>
      <c r="E315" s="56"/>
      <c r="F315" s="11"/>
    </row>
    <row r="316" spans="2:6" x14ac:dyDescent="0.2">
      <c r="B316" s="11"/>
      <c r="E316" s="56"/>
      <c r="F316" s="11"/>
    </row>
    <row r="317" spans="2:6" x14ac:dyDescent="0.2">
      <c r="B317" s="11"/>
      <c r="E317" s="56"/>
      <c r="F317" s="11"/>
    </row>
    <row r="318" spans="2:6" x14ac:dyDescent="0.2">
      <c r="B318" s="11"/>
      <c r="E318" s="56"/>
      <c r="F318" s="11"/>
    </row>
    <row r="319" spans="2:6" x14ac:dyDescent="0.2">
      <c r="B319" s="11"/>
      <c r="E319" s="56"/>
      <c r="F319" s="11"/>
    </row>
    <row r="320" spans="2:6" x14ac:dyDescent="0.2">
      <c r="B320" s="11"/>
      <c r="E320" s="56"/>
      <c r="F320" s="11"/>
    </row>
    <row r="321" spans="2:6" x14ac:dyDescent="0.2">
      <c r="B321" s="11"/>
      <c r="E321" s="56"/>
      <c r="F321" s="11"/>
    </row>
    <row r="322" spans="2:6" x14ac:dyDescent="0.2">
      <c r="B322" s="11"/>
      <c r="E322" s="56"/>
      <c r="F322" s="11"/>
    </row>
    <row r="323" spans="2:6" x14ac:dyDescent="0.2">
      <c r="B323" s="11"/>
      <c r="E323" s="56"/>
      <c r="F323" s="11"/>
    </row>
    <row r="324" spans="2:6" x14ac:dyDescent="0.2">
      <c r="B324" s="11"/>
      <c r="E324" s="56"/>
      <c r="F324" s="11"/>
    </row>
    <row r="325" spans="2:6" x14ac:dyDescent="0.2">
      <c r="B325" s="11"/>
      <c r="E325" s="56"/>
      <c r="F325" s="11"/>
    </row>
    <row r="326" spans="2:6" x14ac:dyDescent="0.2">
      <c r="B326" s="11"/>
      <c r="E326" s="56"/>
      <c r="F326" s="11"/>
    </row>
    <row r="327" spans="2:6" x14ac:dyDescent="0.2">
      <c r="B327" s="11"/>
      <c r="E327" s="56"/>
      <c r="F327" s="11"/>
    </row>
    <row r="328" spans="2:6" x14ac:dyDescent="0.2">
      <c r="B328" s="11"/>
      <c r="E328" s="56"/>
      <c r="F328" s="11"/>
    </row>
    <row r="329" spans="2:6" x14ac:dyDescent="0.2">
      <c r="B329" s="11"/>
      <c r="E329" s="56"/>
      <c r="F329" s="11"/>
    </row>
    <row r="330" spans="2:6" x14ac:dyDescent="0.2">
      <c r="B330" s="11"/>
      <c r="E330" s="56"/>
      <c r="F330" s="11"/>
    </row>
    <row r="331" spans="2:6" x14ac:dyDescent="0.2">
      <c r="B331" s="11"/>
      <c r="E331" s="56"/>
      <c r="F331" s="11"/>
    </row>
    <row r="332" spans="2:6" x14ac:dyDescent="0.2">
      <c r="B332" s="11"/>
      <c r="E332" s="56"/>
      <c r="F332" s="11"/>
    </row>
    <row r="333" spans="2:6" x14ac:dyDescent="0.2">
      <c r="B333" s="11"/>
      <c r="E333" s="56"/>
      <c r="F333" s="11"/>
    </row>
    <row r="334" spans="2:6" x14ac:dyDescent="0.2">
      <c r="B334" s="11"/>
      <c r="E334" s="56"/>
      <c r="F334" s="11"/>
    </row>
    <row r="335" spans="2:6" x14ac:dyDescent="0.2">
      <c r="B335" s="11"/>
      <c r="E335" s="56"/>
      <c r="F335" s="11"/>
    </row>
    <row r="336" spans="2:6" x14ac:dyDescent="0.2">
      <c r="B336" s="11"/>
      <c r="F336" s="11"/>
    </row>
    <row r="337" spans="2:6" x14ac:dyDescent="0.2">
      <c r="B337" s="11"/>
      <c r="F337" s="11"/>
    </row>
    <row r="338" spans="2:6" x14ac:dyDescent="0.2">
      <c r="B338" s="11"/>
      <c r="F338" s="11"/>
    </row>
    <row r="339" spans="2:6" x14ac:dyDescent="0.2">
      <c r="B339" s="11"/>
      <c r="F339" s="11"/>
    </row>
    <row r="340" spans="2:6" x14ac:dyDescent="0.2">
      <c r="B340" s="11"/>
      <c r="F340" s="11"/>
    </row>
    <row r="341" spans="2:6" x14ac:dyDescent="0.2">
      <c r="B341" s="11"/>
      <c r="F341" s="11"/>
    </row>
    <row r="342" spans="2:6" x14ac:dyDescent="0.2">
      <c r="B342" s="11"/>
      <c r="F342" s="11"/>
    </row>
    <row r="343" spans="2:6" x14ac:dyDescent="0.2">
      <c r="B343" s="11"/>
      <c r="F343" s="11"/>
    </row>
    <row r="344" spans="2:6" x14ac:dyDescent="0.2">
      <c r="B344" s="11"/>
      <c r="F344" s="11"/>
    </row>
    <row r="345" spans="2:6" x14ac:dyDescent="0.2">
      <c r="B345" s="11"/>
      <c r="F345" s="11"/>
    </row>
    <row r="346" spans="2:6" x14ac:dyDescent="0.2">
      <c r="B346" s="11"/>
      <c r="F346" s="11"/>
    </row>
    <row r="347" spans="2:6" x14ac:dyDescent="0.2">
      <c r="B347" s="11"/>
      <c r="F347" s="11"/>
    </row>
    <row r="348" spans="2:6" x14ac:dyDescent="0.2">
      <c r="B348" s="11"/>
      <c r="F348" s="11"/>
    </row>
    <row r="349" spans="2:6" x14ac:dyDescent="0.2">
      <c r="B349" s="11"/>
      <c r="F349" s="11"/>
    </row>
    <row r="350" spans="2:6" x14ac:dyDescent="0.2">
      <c r="B350" s="11"/>
      <c r="F350" s="11"/>
    </row>
    <row r="351" spans="2:6" x14ac:dyDescent="0.2">
      <c r="B351" s="11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  <row r="775" spans="2:6" x14ac:dyDescent="0.2">
      <c r="B775" s="11"/>
      <c r="F775" s="11"/>
    </row>
    <row r="776" spans="2:6" x14ac:dyDescent="0.2">
      <c r="B776" s="11"/>
      <c r="F776" s="11"/>
    </row>
    <row r="777" spans="2:6" x14ac:dyDescent="0.2">
      <c r="B777" s="11"/>
      <c r="F777" s="11"/>
    </row>
    <row r="778" spans="2:6" x14ac:dyDescent="0.2">
      <c r="B778" s="11"/>
      <c r="F778" s="11"/>
    </row>
    <row r="779" spans="2:6" x14ac:dyDescent="0.2">
      <c r="B779" s="11"/>
      <c r="F779" s="11"/>
    </row>
    <row r="780" spans="2:6" x14ac:dyDescent="0.2">
      <c r="B780" s="11"/>
      <c r="F780" s="11"/>
    </row>
    <row r="781" spans="2:6" x14ac:dyDescent="0.2">
      <c r="B781" s="11"/>
      <c r="F781" s="11"/>
    </row>
    <row r="782" spans="2:6" x14ac:dyDescent="0.2">
      <c r="B782" s="11"/>
      <c r="F782" s="11"/>
    </row>
    <row r="783" spans="2:6" x14ac:dyDescent="0.2">
      <c r="B783" s="11"/>
      <c r="F783" s="11"/>
    </row>
    <row r="784" spans="2:6" x14ac:dyDescent="0.2">
      <c r="B784" s="11"/>
      <c r="F784" s="11"/>
    </row>
    <row r="785" spans="2:6" x14ac:dyDescent="0.2">
      <c r="B785" s="11"/>
      <c r="F785" s="11"/>
    </row>
    <row r="786" spans="2:6" x14ac:dyDescent="0.2">
      <c r="B786" s="11"/>
      <c r="F786" s="11"/>
    </row>
    <row r="787" spans="2:6" x14ac:dyDescent="0.2">
      <c r="B787" s="11"/>
      <c r="F787" s="11"/>
    </row>
    <row r="788" spans="2:6" x14ac:dyDescent="0.2">
      <c r="B788" s="11"/>
      <c r="F788" s="11"/>
    </row>
    <row r="789" spans="2:6" x14ac:dyDescent="0.2">
      <c r="B789" s="11"/>
      <c r="F789" s="11"/>
    </row>
    <row r="790" spans="2:6" x14ac:dyDescent="0.2">
      <c r="B790" s="11"/>
      <c r="F790" s="11"/>
    </row>
    <row r="791" spans="2:6" x14ac:dyDescent="0.2">
      <c r="B791" s="11"/>
      <c r="F791" s="11"/>
    </row>
    <row r="792" spans="2:6" x14ac:dyDescent="0.2">
      <c r="B792" s="11"/>
      <c r="F792" s="11"/>
    </row>
    <row r="793" spans="2:6" x14ac:dyDescent="0.2">
      <c r="B793" s="11"/>
      <c r="F793" s="11"/>
    </row>
    <row r="794" spans="2:6" x14ac:dyDescent="0.2">
      <c r="B794" s="11"/>
      <c r="F794" s="11"/>
    </row>
    <row r="795" spans="2:6" x14ac:dyDescent="0.2">
      <c r="B795" s="11"/>
      <c r="F795" s="11"/>
    </row>
    <row r="796" spans="2:6" x14ac:dyDescent="0.2">
      <c r="B796" s="11"/>
      <c r="F796" s="11"/>
    </row>
    <row r="797" spans="2:6" x14ac:dyDescent="0.2">
      <c r="B797" s="11"/>
      <c r="F797" s="11"/>
    </row>
    <row r="798" spans="2:6" x14ac:dyDescent="0.2">
      <c r="B798" s="11"/>
      <c r="F798" s="11"/>
    </row>
    <row r="799" spans="2:6" x14ac:dyDescent="0.2">
      <c r="B799" s="11"/>
      <c r="F799" s="11"/>
    </row>
    <row r="800" spans="2:6" x14ac:dyDescent="0.2">
      <c r="B800" s="11"/>
      <c r="F800" s="11"/>
    </row>
    <row r="801" spans="2:6" x14ac:dyDescent="0.2">
      <c r="B801" s="11"/>
      <c r="F801" s="11"/>
    </row>
    <row r="802" spans="2:6" x14ac:dyDescent="0.2">
      <c r="B802" s="11"/>
      <c r="F802" s="11"/>
    </row>
    <row r="803" spans="2:6" x14ac:dyDescent="0.2">
      <c r="B803" s="11"/>
      <c r="F803" s="11"/>
    </row>
    <row r="804" spans="2:6" x14ac:dyDescent="0.2">
      <c r="B804" s="11"/>
      <c r="F804" s="11"/>
    </row>
    <row r="805" spans="2:6" x14ac:dyDescent="0.2">
      <c r="B805" s="11"/>
      <c r="F805" s="11"/>
    </row>
    <row r="806" spans="2:6" x14ac:dyDescent="0.2">
      <c r="B806" s="11"/>
      <c r="F806" s="11"/>
    </row>
    <row r="807" spans="2:6" x14ac:dyDescent="0.2">
      <c r="B807" s="11"/>
      <c r="F807" s="11"/>
    </row>
    <row r="808" spans="2:6" x14ac:dyDescent="0.2">
      <c r="B808" s="11"/>
      <c r="F808" s="11"/>
    </row>
    <row r="809" spans="2:6" x14ac:dyDescent="0.2">
      <c r="B809" s="11"/>
      <c r="F809" s="11"/>
    </row>
    <row r="810" spans="2:6" x14ac:dyDescent="0.2">
      <c r="B810" s="11"/>
      <c r="F810" s="11"/>
    </row>
    <row r="811" spans="2:6" x14ac:dyDescent="0.2">
      <c r="B811" s="11"/>
      <c r="F811" s="11"/>
    </row>
    <row r="812" spans="2:6" x14ac:dyDescent="0.2">
      <c r="B812" s="11"/>
      <c r="F812" s="11"/>
    </row>
    <row r="813" spans="2:6" x14ac:dyDescent="0.2">
      <c r="B813" s="11"/>
      <c r="F813" s="11"/>
    </row>
    <row r="814" spans="2:6" x14ac:dyDescent="0.2">
      <c r="B814" s="11"/>
      <c r="F814" s="11"/>
    </row>
    <row r="815" spans="2:6" x14ac:dyDescent="0.2">
      <c r="B815" s="11"/>
      <c r="F815" s="11"/>
    </row>
    <row r="816" spans="2:6" x14ac:dyDescent="0.2">
      <c r="B816" s="11"/>
      <c r="F816" s="11"/>
    </row>
    <row r="817" spans="2:6" x14ac:dyDescent="0.2">
      <c r="B817" s="11"/>
      <c r="F817" s="11"/>
    </row>
    <row r="818" spans="2:6" x14ac:dyDescent="0.2">
      <c r="B818" s="11"/>
      <c r="F818" s="11"/>
    </row>
    <row r="819" spans="2:6" x14ac:dyDescent="0.2">
      <c r="B819" s="11"/>
      <c r="F819" s="11"/>
    </row>
    <row r="820" spans="2:6" x14ac:dyDescent="0.2">
      <c r="B820" s="11"/>
      <c r="F820" s="11"/>
    </row>
    <row r="821" spans="2:6" x14ac:dyDescent="0.2">
      <c r="B821" s="11"/>
      <c r="F821" s="11"/>
    </row>
    <row r="822" spans="2:6" x14ac:dyDescent="0.2">
      <c r="B822" s="11"/>
      <c r="F822" s="11"/>
    </row>
    <row r="823" spans="2:6" x14ac:dyDescent="0.2">
      <c r="B823" s="11"/>
      <c r="F823" s="11"/>
    </row>
    <row r="824" spans="2:6" x14ac:dyDescent="0.2">
      <c r="B824" s="11"/>
      <c r="F824" s="11"/>
    </row>
    <row r="825" spans="2:6" x14ac:dyDescent="0.2">
      <c r="B825" s="11"/>
      <c r="F825" s="11"/>
    </row>
    <row r="826" spans="2:6" x14ac:dyDescent="0.2">
      <c r="B826" s="11"/>
      <c r="F826" s="11"/>
    </row>
    <row r="827" spans="2:6" x14ac:dyDescent="0.2">
      <c r="B827" s="11"/>
      <c r="F827" s="11"/>
    </row>
    <row r="828" spans="2:6" x14ac:dyDescent="0.2">
      <c r="B828" s="11"/>
      <c r="F828" s="11"/>
    </row>
    <row r="829" spans="2:6" x14ac:dyDescent="0.2">
      <c r="B829" s="11"/>
      <c r="F829" s="11"/>
    </row>
    <row r="830" spans="2:6" x14ac:dyDescent="0.2">
      <c r="B830" s="11"/>
      <c r="F830" s="11"/>
    </row>
    <row r="831" spans="2:6" x14ac:dyDescent="0.2">
      <c r="B831" s="11"/>
      <c r="F831" s="11"/>
    </row>
    <row r="832" spans="2:6" x14ac:dyDescent="0.2">
      <c r="B832" s="11"/>
      <c r="F832" s="11"/>
    </row>
    <row r="833" spans="2:6" x14ac:dyDescent="0.2">
      <c r="B833" s="11"/>
      <c r="F833" s="11"/>
    </row>
    <row r="834" spans="2:6" x14ac:dyDescent="0.2">
      <c r="B834" s="11"/>
      <c r="F834" s="11"/>
    </row>
    <row r="835" spans="2:6" x14ac:dyDescent="0.2">
      <c r="B835" s="11"/>
      <c r="F835" s="11"/>
    </row>
    <row r="836" spans="2:6" x14ac:dyDescent="0.2">
      <c r="B836" s="11"/>
      <c r="F836" s="11"/>
    </row>
    <row r="837" spans="2:6" x14ac:dyDescent="0.2">
      <c r="B837" s="11"/>
      <c r="F837" s="11"/>
    </row>
    <row r="838" spans="2:6" x14ac:dyDescent="0.2">
      <c r="B838" s="11"/>
      <c r="F838" s="11"/>
    </row>
    <row r="839" spans="2:6" x14ac:dyDescent="0.2">
      <c r="B839" s="11"/>
      <c r="F839" s="11"/>
    </row>
    <row r="840" spans="2:6" x14ac:dyDescent="0.2">
      <c r="B840" s="11"/>
      <c r="F840" s="11"/>
    </row>
    <row r="841" spans="2:6" x14ac:dyDescent="0.2">
      <c r="B841" s="11"/>
      <c r="F841" s="11"/>
    </row>
    <row r="842" spans="2:6" x14ac:dyDescent="0.2">
      <c r="B842" s="11"/>
      <c r="F842" s="11"/>
    </row>
    <row r="843" spans="2:6" x14ac:dyDescent="0.2">
      <c r="B843" s="11"/>
      <c r="F843" s="11"/>
    </row>
    <row r="844" spans="2:6" x14ac:dyDescent="0.2">
      <c r="B844" s="11"/>
      <c r="F844" s="11"/>
    </row>
    <row r="845" spans="2:6" x14ac:dyDescent="0.2">
      <c r="B845" s="11"/>
      <c r="F845" s="11"/>
    </row>
    <row r="846" spans="2:6" x14ac:dyDescent="0.2">
      <c r="B846" s="11"/>
      <c r="F846" s="11"/>
    </row>
    <row r="847" spans="2:6" x14ac:dyDescent="0.2">
      <c r="B847" s="11"/>
      <c r="F847" s="11"/>
    </row>
    <row r="848" spans="2:6" x14ac:dyDescent="0.2">
      <c r="B848" s="11"/>
      <c r="F848" s="11"/>
    </row>
    <row r="849" spans="2:6" x14ac:dyDescent="0.2">
      <c r="B849" s="11"/>
      <c r="F849" s="11"/>
    </row>
    <row r="850" spans="2:6" x14ac:dyDescent="0.2">
      <c r="B850" s="11"/>
      <c r="F850" s="11"/>
    </row>
    <row r="851" spans="2:6" x14ac:dyDescent="0.2">
      <c r="B851" s="11"/>
      <c r="F851" s="11"/>
    </row>
    <row r="852" spans="2:6" x14ac:dyDescent="0.2">
      <c r="B852" s="11"/>
      <c r="F852" s="11"/>
    </row>
    <row r="853" spans="2:6" x14ac:dyDescent="0.2">
      <c r="B853" s="11"/>
      <c r="F853" s="11"/>
    </row>
    <row r="854" spans="2:6" x14ac:dyDescent="0.2">
      <c r="B854" s="11"/>
      <c r="F854" s="11"/>
    </row>
    <row r="855" spans="2:6" x14ac:dyDescent="0.2">
      <c r="B855" s="11"/>
      <c r="F855" s="11"/>
    </row>
    <row r="856" spans="2:6" x14ac:dyDescent="0.2">
      <c r="B856" s="11"/>
      <c r="F856" s="11"/>
    </row>
    <row r="857" spans="2:6" x14ac:dyDescent="0.2">
      <c r="B857" s="11"/>
      <c r="F857" s="11"/>
    </row>
    <row r="858" spans="2:6" x14ac:dyDescent="0.2">
      <c r="B858" s="11"/>
      <c r="F858" s="11"/>
    </row>
    <row r="859" spans="2:6" x14ac:dyDescent="0.2">
      <c r="B859" s="11"/>
      <c r="F859" s="11"/>
    </row>
    <row r="860" spans="2:6" x14ac:dyDescent="0.2">
      <c r="B860" s="11"/>
      <c r="F860" s="11"/>
    </row>
    <row r="861" spans="2:6" x14ac:dyDescent="0.2">
      <c r="B861" s="11"/>
      <c r="F861" s="11"/>
    </row>
    <row r="862" spans="2:6" x14ac:dyDescent="0.2">
      <c r="B862" s="11"/>
      <c r="F862" s="11"/>
    </row>
    <row r="863" spans="2:6" x14ac:dyDescent="0.2">
      <c r="B863" s="11"/>
      <c r="F863" s="11"/>
    </row>
    <row r="864" spans="2:6" x14ac:dyDescent="0.2">
      <c r="B864" s="11"/>
      <c r="F864" s="11"/>
    </row>
    <row r="865" spans="2:6" x14ac:dyDescent="0.2">
      <c r="B865" s="11"/>
      <c r="F865" s="11"/>
    </row>
    <row r="866" spans="2:6" x14ac:dyDescent="0.2">
      <c r="B866" s="11"/>
      <c r="F866" s="11"/>
    </row>
    <row r="867" spans="2:6" x14ac:dyDescent="0.2">
      <c r="B867" s="11"/>
      <c r="F867" s="11"/>
    </row>
    <row r="868" spans="2:6" x14ac:dyDescent="0.2">
      <c r="B868" s="11"/>
      <c r="F868" s="11"/>
    </row>
    <row r="869" spans="2:6" x14ac:dyDescent="0.2">
      <c r="B869" s="11"/>
      <c r="F869" s="11"/>
    </row>
    <row r="870" spans="2:6" x14ac:dyDescent="0.2">
      <c r="B870" s="11"/>
      <c r="F870" s="11"/>
    </row>
    <row r="871" spans="2:6" x14ac:dyDescent="0.2">
      <c r="B871" s="11"/>
      <c r="F871" s="11"/>
    </row>
    <row r="872" spans="2:6" x14ac:dyDescent="0.2">
      <c r="B872" s="11"/>
      <c r="F872" s="11"/>
    </row>
    <row r="873" spans="2:6" x14ac:dyDescent="0.2">
      <c r="B873" s="11"/>
      <c r="F873" s="11"/>
    </row>
    <row r="874" spans="2:6" x14ac:dyDescent="0.2">
      <c r="B874" s="11"/>
      <c r="F874" s="11"/>
    </row>
    <row r="875" spans="2:6" x14ac:dyDescent="0.2">
      <c r="B875" s="11"/>
      <c r="F875" s="11"/>
    </row>
    <row r="876" spans="2:6" x14ac:dyDescent="0.2">
      <c r="B876" s="11"/>
      <c r="F876" s="11"/>
    </row>
    <row r="877" spans="2:6" x14ac:dyDescent="0.2">
      <c r="B877" s="11"/>
      <c r="F877" s="11"/>
    </row>
    <row r="878" spans="2:6" x14ac:dyDescent="0.2">
      <c r="B878" s="11"/>
      <c r="F878" s="11"/>
    </row>
    <row r="879" spans="2:6" x14ac:dyDescent="0.2">
      <c r="B879" s="11"/>
      <c r="F879" s="11"/>
    </row>
    <row r="880" spans="2:6" x14ac:dyDescent="0.2">
      <c r="B880" s="11"/>
      <c r="F880" s="11"/>
    </row>
    <row r="881" spans="2:6" x14ac:dyDescent="0.2">
      <c r="B881" s="11"/>
      <c r="F881" s="11"/>
    </row>
    <row r="882" spans="2:6" x14ac:dyDescent="0.2">
      <c r="B882" s="11"/>
      <c r="F882" s="11"/>
    </row>
    <row r="883" spans="2:6" x14ac:dyDescent="0.2">
      <c r="B883" s="11"/>
      <c r="F883" s="11"/>
    </row>
    <row r="884" spans="2:6" x14ac:dyDescent="0.2">
      <c r="B884" s="11"/>
      <c r="F884" s="11"/>
    </row>
    <row r="885" spans="2:6" x14ac:dyDescent="0.2">
      <c r="B885" s="11"/>
      <c r="F885" s="11"/>
    </row>
    <row r="886" spans="2:6" x14ac:dyDescent="0.2">
      <c r="B886" s="11"/>
      <c r="F886" s="11"/>
    </row>
    <row r="887" spans="2:6" x14ac:dyDescent="0.2">
      <c r="B887" s="11"/>
      <c r="F887" s="11"/>
    </row>
    <row r="888" spans="2:6" x14ac:dyDescent="0.2">
      <c r="B888" s="11"/>
      <c r="F888" s="11"/>
    </row>
    <row r="889" spans="2:6" x14ac:dyDescent="0.2">
      <c r="B889" s="11"/>
      <c r="F889" s="11"/>
    </row>
    <row r="890" spans="2:6" x14ac:dyDescent="0.2">
      <c r="B890" s="11"/>
      <c r="F890" s="11"/>
    </row>
    <row r="891" spans="2:6" x14ac:dyDescent="0.2">
      <c r="B891" s="11"/>
      <c r="F891" s="11"/>
    </row>
    <row r="892" spans="2:6" x14ac:dyDescent="0.2">
      <c r="B892" s="11"/>
      <c r="F892" s="11"/>
    </row>
    <row r="893" spans="2:6" x14ac:dyDescent="0.2">
      <c r="B893" s="11"/>
      <c r="F893" s="11"/>
    </row>
    <row r="894" spans="2:6" x14ac:dyDescent="0.2">
      <c r="B894" s="11"/>
      <c r="F894" s="11"/>
    </row>
    <row r="895" spans="2:6" x14ac:dyDescent="0.2">
      <c r="B895" s="11"/>
      <c r="F895" s="11"/>
    </row>
    <row r="896" spans="2:6" x14ac:dyDescent="0.2">
      <c r="B896" s="11"/>
      <c r="F896" s="11"/>
    </row>
    <row r="897" spans="2:6" x14ac:dyDescent="0.2">
      <c r="B897" s="11"/>
      <c r="F897" s="11"/>
    </row>
    <row r="898" spans="2:6" x14ac:dyDescent="0.2">
      <c r="B898" s="11"/>
      <c r="F898" s="11"/>
    </row>
    <row r="899" spans="2:6" x14ac:dyDescent="0.2">
      <c r="B899" s="11"/>
      <c r="F899" s="11"/>
    </row>
    <row r="900" spans="2:6" x14ac:dyDescent="0.2">
      <c r="B900" s="11"/>
      <c r="F900" s="11"/>
    </row>
    <row r="901" spans="2:6" x14ac:dyDescent="0.2">
      <c r="B901" s="11"/>
      <c r="F901" s="11"/>
    </row>
    <row r="902" spans="2:6" x14ac:dyDescent="0.2">
      <c r="B902" s="11"/>
      <c r="F902" s="11"/>
    </row>
    <row r="903" spans="2:6" x14ac:dyDescent="0.2">
      <c r="B903" s="11"/>
      <c r="F903" s="11"/>
    </row>
    <row r="904" spans="2:6" x14ac:dyDescent="0.2">
      <c r="B904" s="11"/>
      <c r="F904" s="11"/>
    </row>
    <row r="905" spans="2:6" x14ac:dyDescent="0.2">
      <c r="B905" s="11"/>
      <c r="F905" s="11"/>
    </row>
    <row r="906" spans="2:6" x14ac:dyDescent="0.2">
      <c r="B906" s="11"/>
      <c r="F906" s="11"/>
    </row>
    <row r="907" spans="2:6" x14ac:dyDescent="0.2">
      <c r="B907" s="11"/>
      <c r="F907" s="11"/>
    </row>
    <row r="908" spans="2:6" x14ac:dyDescent="0.2">
      <c r="B908" s="11"/>
      <c r="F908" s="11"/>
    </row>
    <row r="909" spans="2:6" x14ac:dyDescent="0.2">
      <c r="B909" s="11"/>
      <c r="F909" s="11"/>
    </row>
    <row r="910" spans="2:6" x14ac:dyDescent="0.2">
      <c r="B910" s="11"/>
      <c r="F910" s="11"/>
    </row>
    <row r="911" spans="2:6" x14ac:dyDescent="0.2">
      <c r="B911" s="11"/>
      <c r="F911" s="11"/>
    </row>
    <row r="912" spans="2:6" x14ac:dyDescent="0.2">
      <c r="B912" s="11"/>
      <c r="F912" s="11"/>
    </row>
    <row r="913" spans="2:6" x14ac:dyDescent="0.2">
      <c r="B913" s="11"/>
      <c r="F913" s="11"/>
    </row>
    <row r="914" spans="2:6" x14ac:dyDescent="0.2">
      <c r="B914" s="11"/>
      <c r="F914" s="11"/>
    </row>
    <row r="915" spans="2:6" x14ac:dyDescent="0.2">
      <c r="B915" s="11"/>
      <c r="F915" s="11"/>
    </row>
    <row r="916" spans="2:6" x14ac:dyDescent="0.2">
      <c r="B916" s="11"/>
      <c r="F916" s="11"/>
    </row>
    <row r="917" spans="2:6" x14ac:dyDescent="0.2">
      <c r="B917" s="11"/>
      <c r="F917" s="11"/>
    </row>
    <row r="918" spans="2:6" x14ac:dyDescent="0.2">
      <c r="B918" s="11"/>
      <c r="F918" s="11"/>
    </row>
    <row r="919" spans="2:6" x14ac:dyDescent="0.2">
      <c r="B919" s="11"/>
      <c r="F919" s="11"/>
    </row>
    <row r="920" spans="2:6" x14ac:dyDescent="0.2">
      <c r="B920" s="11"/>
      <c r="F920" s="11"/>
    </row>
    <row r="921" spans="2:6" x14ac:dyDescent="0.2">
      <c r="B921" s="11"/>
      <c r="F921" s="11"/>
    </row>
    <row r="922" spans="2:6" x14ac:dyDescent="0.2">
      <c r="B922" s="11"/>
      <c r="F922" s="11"/>
    </row>
    <row r="923" spans="2:6" x14ac:dyDescent="0.2">
      <c r="B923" s="11"/>
      <c r="F923" s="11"/>
    </row>
    <row r="924" spans="2:6" x14ac:dyDescent="0.2">
      <c r="B924" s="11"/>
      <c r="F924" s="11"/>
    </row>
    <row r="925" spans="2:6" x14ac:dyDescent="0.2">
      <c r="B925" s="11"/>
      <c r="F925" s="11"/>
    </row>
    <row r="926" spans="2:6" x14ac:dyDescent="0.2">
      <c r="B926" s="11"/>
      <c r="F926" s="11"/>
    </row>
    <row r="927" spans="2:6" x14ac:dyDescent="0.2">
      <c r="B927" s="11"/>
      <c r="F927" s="11"/>
    </row>
    <row r="928" spans="2:6" x14ac:dyDescent="0.2">
      <c r="B928" s="11"/>
      <c r="F928" s="11"/>
    </row>
    <row r="929" spans="2:6" x14ac:dyDescent="0.2">
      <c r="B929" s="11"/>
      <c r="F929" s="11"/>
    </row>
    <row r="930" spans="2:6" x14ac:dyDescent="0.2">
      <c r="B930" s="11"/>
      <c r="F930" s="11"/>
    </row>
    <row r="931" spans="2:6" x14ac:dyDescent="0.2">
      <c r="B931" s="11"/>
      <c r="F931" s="11"/>
    </row>
    <row r="932" spans="2:6" x14ac:dyDescent="0.2">
      <c r="B932" s="11"/>
      <c r="F932" s="11"/>
    </row>
    <row r="933" spans="2:6" x14ac:dyDescent="0.2">
      <c r="B933" s="11"/>
      <c r="F933" s="11"/>
    </row>
    <row r="934" spans="2:6" x14ac:dyDescent="0.2">
      <c r="B934" s="11"/>
      <c r="F934" s="11"/>
    </row>
    <row r="935" spans="2:6" x14ac:dyDescent="0.2">
      <c r="B935" s="11"/>
      <c r="F935" s="11"/>
    </row>
    <row r="936" spans="2:6" x14ac:dyDescent="0.2">
      <c r="B936" s="11"/>
      <c r="F936" s="11"/>
    </row>
    <row r="937" spans="2:6" x14ac:dyDescent="0.2">
      <c r="B937" s="11"/>
      <c r="F937" s="11"/>
    </row>
    <row r="938" spans="2:6" x14ac:dyDescent="0.2">
      <c r="B938" s="11"/>
      <c r="F938" s="11"/>
    </row>
    <row r="939" spans="2:6" x14ac:dyDescent="0.2">
      <c r="B939" s="11"/>
      <c r="F939" s="11"/>
    </row>
    <row r="940" spans="2:6" x14ac:dyDescent="0.2">
      <c r="B940" s="11"/>
      <c r="F940" s="11"/>
    </row>
    <row r="941" spans="2:6" x14ac:dyDescent="0.2">
      <c r="B941" s="11"/>
      <c r="F941" s="11"/>
    </row>
    <row r="942" spans="2:6" x14ac:dyDescent="0.2">
      <c r="B942" s="11"/>
      <c r="F942" s="11"/>
    </row>
    <row r="943" spans="2:6" x14ac:dyDescent="0.2">
      <c r="B943" s="11"/>
      <c r="F943" s="11"/>
    </row>
    <row r="944" spans="2:6" x14ac:dyDescent="0.2">
      <c r="B944" s="11"/>
      <c r="F944" s="11"/>
    </row>
    <row r="945" spans="2:6" x14ac:dyDescent="0.2">
      <c r="B945" s="11"/>
      <c r="F945" s="11"/>
    </row>
    <row r="946" spans="2:6" x14ac:dyDescent="0.2">
      <c r="B946" s="11"/>
      <c r="F946" s="11"/>
    </row>
    <row r="947" spans="2:6" x14ac:dyDescent="0.2">
      <c r="B947" s="11"/>
      <c r="F947" s="11"/>
    </row>
    <row r="948" spans="2:6" x14ac:dyDescent="0.2">
      <c r="B948" s="11"/>
      <c r="F948" s="11"/>
    </row>
    <row r="949" spans="2:6" x14ac:dyDescent="0.2">
      <c r="B949" s="11"/>
      <c r="F949" s="11"/>
    </row>
    <row r="950" spans="2:6" x14ac:dyDescent="0.2">
      <c r="B950" s="11"/>
      <c r="F950" s="11"/>
    </row>
    <row r="951" spans="2:6" x14ac:dyDescent="0.2">
      <c r="B951" s="11"/>
      <c r="F951" s="11"/>
    </row>
    <row r="952" spans="2:6" x14ac:dyDescent="0.2">
      <c r="B952" s="11"/>
      <c r="F952" s="11"/>
    </row>
    <row r="953" spans="2:6" x14ac:dyDescent="0.2">
      <c r="B953" s="11"/>
      <c r="F953" s="11"/>
    </row>
    <row r="954" spans="2:6" x14ac:dyDescent="0.2">
      <c r="B954" s="11"/>
      <c r="F954" s="11"/>
    </row>
    <row r="955" spans="2:6" x14ac:dyDescent="0.2">
      <c r="B955" s="11"/>
      <c r="F955" s="11"/>
    </row>
    <row r="956" spans="2:6" x14ac:dyDescent="0.2">
      <c r="B956" s="11"/>
      <c r="F956" s="11"/>
    </row>
    <row r="957" spans="2:6" x14ac:dyDescent="0.2">
      <c r="B957" s="11"/>
      <c r="F957" s="11"/>
    </row>
    <row r="958" spans="2:6" x14ac:dyDescent="0.2">
      <c r="B958" s="11"/>
      <c r="F958" s="11"/>
    </row>
    <row r="959" spans="2:6" x14ac:dyDescent="0.2">
      <c r="B959" s="11"/>
      <c r="F959" s="11"/>
    </row>
    <row r="960" spans="2:6" x14ac:dyDescent="0.2">
      <c r="B960" s="11"/>
      <c r="F960" s="11"/>
    </row>
    <row r="961" spans="2:6" x14ac:dyDescent="0.2">
      <c r="B961" s="11"/>
      <c r="F961" s="11"/>
    </row>
    <row r="962" spans="2:6" x14ac:dyDescent="0.2">
      <c r="B962" s="11"/>
      <c r="F962" s="11"/>
    </row>
    <row r="963" spans="2:6" x14ac:dyDescent="0.2">
      <c r="B963" s="11"/>
      <c r="F963" s="11"/>
    </row>
    <row r="964" spans="2:6" x14ac:dyDescent="0.2">
      <c r="B964" s="11"/>
      <c r="F964" s="11"/>
    </row>
    <row r="965" spans="2:6" x14ac:dyDescent="0.2">
      <c r="B965" s="11"/>
      <c r="F965" s="11"/>
    </row>
    <row r="966" spans="2:6" x14ac:dyDescent="0.2">
      <c r="B966" s="11"/>
      <c r="F966" s="11"/>
    </row>
    <row r="967" spans="2:6" x14ac:dyDescent="0.2">
      <c r="B967" s="11"/>
      <c r="F967" s="11"/>
    </row>
    <row r="968" spans="2:6" x14ac:dyDescent="0.2">
      <c r="B968" s="11"/>
      <c r="F968" s="11"/>
    </row>
    <row r="969" spans="2:6" x14ac:dyDescent="0.2">
      <c r="B969" s="11"/>
      <c r="F969" s="11"/>
    </row>
    <row r="970" spans="2:6" x14ac:dyDescent="0.2">
      <c r="B970" s="11"/>
      <c r="F970" s="11"/>
    </row>
    <row r="971" spans="2:6" x14ac:dyDescent="0.2">
      <c r="B971" s="11"/>
      <c r="F971" s="11"/>
    </row>
    <row r="972" spans="2:6" x14ac:dyDescent="0.2">
      <c r="B972" s="11"/>
      <c r="F972" s="11"/>
    </row>
    <row r="973" spans="2:6" x14ac:dyDescent="0.2">
      <c r="B973" s="11"/>
      <c r="F973" s="11"/>
    </row>
    <row r="974" spans="2:6" x14ac:dyDescent="0.2">
      <c r="B974" s="11"/>
      <c r="F974" s="11"/>
    </row>
    <row r="975" spans="2:6" x14ac:dyDescent="0.2">
      <c r="B975" s="11"/>
      <c r="F975" s="11"/>
    </row>
    <row r="976" spans="2:6" x14ac:dyDescent="0.2">
      <c r="B976" s="11"/>
      <c r="F976" s="11"/>
    </row>
    <row r="977" spans="2:6" x14ac:dyDescent="0.2">
      <c r="B977" s="11"/>
      <c r="F977" s="11"/>
    </row>
    <row r="978" spans="2:6" x14ac:dyDescent="0.2">
      <c r="B978" s="11"/>
      <c r="F978" s="11"/>
    </row>
    <row r="979" spans="2:6" x14ac:dyDescent="0.2">
      <c r="B979" s="11"/>
      <c r="F979" s="11"/>
    </row>
    <row r="980" spans="2:6" x14ac:dyDescent="0.2">
      <c r="B980" s="11"/>
      <c r="F980" s="11"/>
    </row>
    <row r="981" spans="2:6" x14ac:dyDescent="0.2">
      <c r="B981" s="11"/>
      <c r="F981" s="11"/>
    </row>
    <row r="982" spans="2:6" x14ac:dyDescent="0.2">
      <c r="B982" s="11"/>
      <c r="F982" s="11"/>
    </row>
    <row r="983" spans="2:6" x14ac:dyDescent="0.2">
      <c r="B983" s="11"/>
      <c r="F983" s="11"/>
    </row>
    <row r="984" spans="2:6" x14ac:dyDescent="0.2">
      <c r="B984" s="11"/>
      <c r="F984" s="11"/>
    </row>
    <row r="985" spans="2:6" x14ac:dyDescent="0.2">
      <c r="B985" s="11"/>
      <c r="F985" s="11"/>
    </row>
    <row r="986" spans="2:6" x14ac:dyDescent="0.2">
      <c r="B986" s="11"/>
      <c r="F986" s="11"/>
    </row>
    <row r="987" spans="2:6" x14ac:dyDescent="0.2">
      <c r="B987" s="11"/>
      <c r="F987" s="11"/>
    </row>
    <row r="988" spans="2:6" x14ac:dyDescent="0.2">
      <c r="B988" s="11"/>
      <c r="F988" s="11"/>
    </row>
    <row r="989" spans="2:6" x14ac:dyDescent="0.2">
      <c r="B989" s="11"/>
      <c r="F989" s="11"/>
    </row>
    <row r="990" spans="2:6" x14ac:dyDescent="0.2">
      <c r="B990" s="11"/>
      <c r="F990" s="11"/>
    </row>
    <row r="991" spans="2:6" x14ac:dyDescent="0.2">
      <c r="B991" s="11"/>
      <c r="F991" s="11"/>
    </row>
    <row r="992" spans="2:6" x14ac:dyDescent="0.2">
      <c r="B992" s="11"/>
      <c r="F992" s="11"/>
    </row>
    <row r="993" spans="2:6" x14ac:dyDescent="0.2">
      <c r="B993" s="11"/>
      <c r="F993" s="11"/>
    </row>
    <row r="994" spans="2:6" x14ac:dyDescent="0.2">
      <c r="B994" s="11"/>
      <c r="F994" s="11"/>
    </row>
    <row r="995" spans="2:6" x14ac:dyDescent="0.2">
      <c r="B995" s="11"/>
      <c r="F995" s="11"/>
    </row>
    <row r="996" spans="2:6" x14ac:dyDescent="0.2">
      <c r="B996" s="11"/>
      <c r="F996" s="11"/>
    </row>
    <row r="997" spans="2:6" x14ac:dyDescent="0.2">
      <c r="B997" s="11"/>
      <c r="F997" s="11"/>
    </row>
    <row r="998" spans="2:6" x14ac:dyDescent="0.2">
      <c r="B998" s="11"/>
      <c r="F998" s="11"/>
    </row>
    <row r="999" spans="2:6" x14ac:dyDescent="0.2">
      <c r="B999" s="11"/>
      <c r="F999" s="11"/>
    </row>
    <row r="1000" spans="2:6" x14ac:dyDescent="0.2">
      <c r="B1000" s="11"/>
      <c r="F1000" s="11"/>
    </row>
    <row r="1001" spans="2:6" x14ac:dyDescent="0.2">
      <c r="B1001" s="11"/>
      <c r="F1001" s="11"/>
    </row>
    <row r="1002" spans="2:6" x14ac:dyDescent="0.2">
      <c r="B1002" s="11"/>
      <c r="F1002" s="11"/>
    </row>
    <row r="1003" spans="2:6" x14ac:dyDescent="0.2">
      <c r="B1003" s="11"/>
      <c r="F1003" s="11"/>
    </row>
    <row r="1004" spans="2:6" x14ac:dyDescent="0.2">
      <c r="B1004" s="11"/>
      <c r="F1004" s="11"/>
    </row>
    <row r="1005" spans="2:6" x14ac:dyDescent="0.2">
      <c r="B1005" s="11"/>
      <c r="F1005" s="11"/>
    </row>
    <row r="1006" spans="2:6" x14ac:dyDescent="0.2">
      <c r="B1006" s="11"/>
      <c r="F1006" s="11"/>
    </row>
    <row r="1007" spans="2:6" x14ac:dyDescent="0.2">
      <c r="B1007" s="11"/>
      <c r="F1007" s="11"/>
    </row>
    <row r="1008" spans="2:6" x14ac:dyDescent="0.2">
      <c r="B1008" s="11"/>
      <c r="F1008" s="11"/>
    </row>
    <row r="1009" spans="2:6" x14ac:dyDescent="0.2">
      <c r="B1009" s="11"/>
      <c r="F1009" s="11"/>
    </row>
    <row r="1010" spans="2:6" x14ac:dyDescent="0.2">
      <c r="B1010" s="11"/>
      <c r="F1010" s="11"/>
    </row>
    <row r="1011" spans="2:6" x14ac:dyDescent="0.2">
      <c r="B1011" s="11"/>
      <c r="F1011" s="11"/>
    </row>
    <row r="1012" spans="2:6" x14ac:dyDescent="0.2">
      <c r="B1012" s="11"/>
      <c r="F1012" s="11"/>
    </row>
    <row r="1013" spans="2:6" x14ac:dyDescent="0.2">
      <c r="B1013" s="11"/>
      <c r="F1013" s="11"/>
    </row>
    <row r="1014" spans="2:6" x14ac:dyDescent="0.2">
      <c r="B1014" s="11"/>
      <c r="F1014" s="11"/>
    </row>
    <row r="1015" spans="2:6" x14ac:dyDescent="0.2">
      <c r="B1015" s="11"/>
      <c r="F1015" s="11"/>
    </row>
    <row r="1016" spans="2:6" x14ac:dyDescent="0.2">
      <c r="B1016" s="11"/>
      <c r="F1016" s="11"/>
    </row>
    <row r="1017" spans="2:6" x14ac:dyDescent="0.2">
      <c r="B1017" s="11"/>
      <c r="F1017" s="11"/>
    </row>
    <row r="1018" spans="2:6" x14ac:dyDescent="0.2">
      <c r="B1018" s="11"/>
      <c r="F1018" s="11"/>
    </row>
    <row r="1019" spans="2:6" x14ac:dyDescent="0.2">
      <c r="B1019" s="11"/>
      <c r="F1019" s="11"/>
    </row>
    <row r="1020" spans="2:6" x14ac:dyDescent="0.2">
      <c r="B1020" s="11"/>
      <c r="F1020" s="11"/>
    </row>
    <row r="1021" spans="2:6" x14ac:dyDescent="0.2">
      <c r="B1021" s="11"/>
      <c r="F1021" s="11"/>
    </row>
    <row r="1022" spans="2:6" x14ac:dyDescent="0.2">
      <c r="B1022" s="11"/>
      <c r="F1022" s="11"/>
    </row>
    <row r="1023" spans="2:6" x14ac:dyDescent="0.2">
      <c r="B1023" s="11"/>
      <c r="F1023" s="11"/>
    </row>
    <row r="1024" spans="2:6" x14ac:dyDescent="0.2">
      <c r="B1024" s="11"/>
      <c r="F1024" s="11"/>
    </row>
    <row r="1025" spans="2:6" x14ac:dyDescent="0.2">
      <c r="B1025" s="11"/>
      <c r="F1025" s="11"/>
    </row>
    <row r="1026" spans="2:6" x14ac:dyDescent="0.2">
      <c r="B1026" s="11"/>
      <c r="F1026" s="11"/>
    </row>
    <row r="1027" spans="2:6" x14ac:dyDescent="0.2">
      <c r="B1027" s="11"/>
      <c r="F1027" s="11"/>
    </row>
    <row r="1028" spans="2:6" x14ac:dyDescent="0.2">
      <c r="B1028" s="11"/>
      <c r="F1028" s="11"/>
    </row>
    <row r="1029" spans="2:6" x14ac:dyDescent="0.2">
      <c r="B1029" s="11"/>
      <c r="F1029" s="11"/>
    </row>
    <row r="1030" spans="2:6" x14ac:dyDescent="0.2">
      <c r="B1030" s="11"/>
      <c r="F1030" s="11"/>
    </row>
    <row r="1031" spans="2:6" x14ac:dyDescent="0.2">
      <c r="B1031" s="11"/>
      <c r="F1031" s="11"/>
    </row>
    <row r="1032" spans="2:6" x14ac:dyDescent="0.2">
      <c r="B1032" s="11"/>
      <c r="F1032" s="11"/>
    </row>
    <row r="1033" spans="2:6" x14ac:dyDescent="0.2">
      <c r="B1033" s="11"/>
      <c r="F1033" s="11"/>
    </row>
    <row r="1034" spans="2:6" x14ac:dyDescent="0.2">
      <c r="B1034" s="11"/>
      <c r="F1034" s="11"/>
    </row>
    <row r="1035" spans="2:6" x14ac:dyDescent="0.2">
      <c r="B1035" s="11"/>
      <c r="F1035" s="11"/>
    </row>
    <row r="1036" spans="2:6" x14ac:dyDescent="0.2">
      <c r="B1036" s="11"/>
      <c r="F1036" s="11"/>
    </row>
    <row r="1037" spans="2:6" x14ac:dyDescent="0.2">
      <c r="B1037" s="11"/>
      <c r="F1037" s="11"/>
    </row>
    <row r="1038" spans="2:6" x14ac:dyDescent="0.2">
      <c r="B1038" s="11"/>
      <c r="F1038" s="11"/>
    </row>
    <row r="1039" spans="2:6" x14ac:dyDescent="0.2">
      <c r="B1039" s="11"/>
      <c r="F1039" s="11"/>
    </row>
    <row r="1040" spans="2:6" x14ac:dyDescent="0.2">
      <c r="B1040" s="11"/>
      <c r="F1040" s="11"/>
    </row>
    <row r="1041" spans="2:6" x14ac:dyDescent="0.2">
      <c r="B1041" s="11"/>
      <c r="F1041" s="11"/>
    </row>
    <row r="1042" spans="2:6" x14ac:dyDescent="0.2">
      <c r="B1042" s="11"/>
      <c r="F1042" s="11"/>
    </row>
    <row r="1043" spans="2:6" x14ac:dyDescent="0.2">
      <c r="B1043" s="11"/>
      <c r="F1043" s="11"/>
    </row>
    <row r="1044" spans="2:6" x14ac:dyDescent="0.2">
      <c r="B1044" s="11"/>
      <c r="F1044" s="11"/>
    </row>
    <row r="1045" spans="2:6" x14ac:dyDescent="0.2">
      <c r="B1045" s="11"/>
      <c r="F1045" s="11"/>
    </row>
    <row r="1046" spans="2:6" x14ac:dyDescent="0.2">
      <c r="B1046" s="11"/>
      <c r="F1046" s="11"/>
    </row>
    <row r="1047" spans="2:6" x14ac:dyDescent="0.2">
      <c r="B1047" s="11"/>
      <c r="F1047" s="11"/>
    </row>
    <row r="1048" spans="2:6" x14ac:dyDescent="0.2">
      <c r="B1048" s="11"/>
      <c r="F1048" s="11"/>
    </row>
    <row r="1049" spans="2:6" x14ac:dyDescent="0.2">
      <c r="B1049" s="11"/>
      <c r="F1049" s="11"/>
    </row>
    <row r="1050" spans="2:6" x14ac:dyDescent="0.2">
      <c r="B1050" s="11"/>
      <c r="F1050" s="11"/>
    </row>
    <row r="1051" spans="2:6" x14ac:dyDescent="0.2">
      <c r="B1051" s="11"/>
      <c r="F1051" s="11"/>
    </row>
    <row r="1052" spans="2:6" x14ac:dyDescent="0.2">
      <c r="B1052" s="11"/>
      <c r="F1052" s="11"/>
    </row>
    <row r="1053" spans="2:6" x14ac:dyDescent="0.2">
      <c r="B1053" s="11"/>
      <c r="F1053" s="11"/>
    </row>
    <row r="1054" spans="2:6" x14ac:dyDescent="0.2">
      <c r="B1054" s="11"/>
      <c r="F1054" s="11"/>
    </row>
    <row r="1055" spans="2:6" x14ac:dyDescent="0.2">
      <c r="B1055" s="11"/>
      <c r="F1055" s="11"/>
    </row>
    <row r="1056" spans="2:6" x14ac:dyDescent="0.2">
      <c r="B1056" s="11"/>
      <c r="F1056" s="11"/>
    </row>
    <row r="1057" spans="2:6" x14ac:dyDescent="0.2">
      <c r="B1057" s="11"/>
      <c r="F1057" s="11"/>
    </row>
    <row r="1058" spans="2:6" x14ac:dyDescent="0.2">
      <c r="B1058" s="11"/>
      <c r="F1058" s="11"/>
    </row>
    <row r="1059" spans="2:6" x14ac:dyDescent="0.2">
      <c r="B1059" s="11"/>
      <c r="F1059" s="11"/>
    </row>
    <row r="1060" spans="2:6" x14ac:dyDescent="0.2">
      <c r="B1060" s="11"/>
      <c r="F1060" s="11"/>
    </row>
    <row r="1061" spans="2:6" x14ac:dyDescent="0.2">
      <c r="B1061" s="11"/>
      <c r="F1061" s="11"/>
    </row>
    <row r="1062" spans="2:6" x14ac:dyDescent="0.2">
      <c r="B1062" s="11"/>
      <c r="F1062" s="11"/>
    </row>
    <row r="1063" spans="2:6" x14ac:dyDescent="0.2">
      <c r="B1063" s="11"/>
      <c r="F1063" s="11"/>
    </row>
    <row r="1064" spans="2:6" x14ac:dyDescent="0.2">
      <c r="B1064" s="11"/>
      <c r="F1064" s="11"/>
    </row>
    <row r="1065" spans="2:6" x14ac:dyDescent="0.2">
      <c r="B1065" s="11"/>
      <c r="F1065" s="11"/>
    </row>
    <row r="1066" spans="2:6" x14ac:dyDescent="0.2">
      <c r="B1066" s="11"/>
      <c r="F1066" s="11"/>
    </row>
    <row r="1067" spans="2:6" x14ac:dyDescent="0.2">
      <c r="B1067" s="11"/>
      <c r="F1067" s="11"/>
    </row>
    <row r="1068" spans="2:6" x14ac:dyDescent="0.2">
      <c r="B1068" s="11"/>
      <c r="F1068" s="11"/>
    </row>
    <row r="1069" spans="2:6" x14ac:dyDescent="0.2">
      <c r="B1069" s="11"/>
      <c r="F1069" s="11"/>
    </row>
    <row r="1070" spans="2:6" x14ac:dyDescent="0.2">
      <c r="B1070" s="11"/>
      <c r="F1070" s="11"/>
    </row>
    <row r="1071" spans="2:6" x14ac:dyDescent="0.2">
      <c r="B1071" s="11"/>
      <c r="F1071" s="11"/>
    </row>
    <row r="1072" spans="2:6" x14ac:dyDescent="0.2">
      <c r="B1072" s="11"/>
      <c r="F1072" s="11"/>
    </row>
    <row r="1073" spans="2:6" x14ac:dyDescent="0.2">
      <c r="B1073" s="11"/>
      <c r="F1073" s="11"/>
    </row>
    <row r="1074" spans="2:6" x14ac:dyDescent="0.2">
      <c r="B1074" s="11"/>
      <c r="F1074" s="11"/>
    </row>
    <row r="1075" spans="2:6" x14ac:dyDescent="0.2">
      <c r="B1075" s="11"/>
      <c r="F1075" s="11"/>
    </row>
    <row r="1076" spans="2:6" x14ac:dyDescent="0.2">
      <c r="B1076" s="11"/>
      <c r="F1076" s="11"/>
    </row>
    <row r="1077" spans="2:6" x14ac:dyDescent="0.2">
      <c r="B1077" s="11"/>
      <c r="F1077" s="11"/>
    </row>
    <row r="1078" spans="2:6" x14ac:dyDescent="0.2">
      <c r="B1078" s="11"/>
      <c r="F1078" s="11"/>
    </row>
    <row r="1079" spans="2:6" x14ac:dyDescent="0.2">
      <c r="B1079" s="11"/>
      <c r="F1079" s="11"/>
    </row>
    <row r="1080" spans="2:6" x14ac:dyDescent="0.2">
      <c r="B1080" s="11"/>
      <c r="F1080" s="11"/>
    </row>
    <row r="1081" spans="2:6" x14ac:dyDescent="0.2">
      <c r="B1081" s="11"/>
      <c r="F1081" s="11"/>
    </row>
    <row r="1082" spans="2:6" x14ac:dyDescent="0.2">
      <c r="B1082" s="11"/>
      <c r="F1082" s="11"/>
    </row>
    <row r="1083" spans="2:6" x14ac:dyDescent="0.2">
      <c r="B1083" s="11"/>
      <c r="F1083" s="11"/>
    </row>
    <row r="1084" spans="2:6" x14ac:dyDescent="0.2">
      <c r="B1084" s="11"/>
      <c r="F1084" s="11"/>
    </row>
    <row r="1085" spans="2:6" x14ac:dyDescent="0.2">
      <c r="B1085" s="11"/>
      <c r="F1085" s="11"/>
    </row>
    <row r="1086" spans="2:6" x14ac:dyDescent="0.2">
      <c r="B1086" s="11"/>
      <c r="F1086" s="11"/>
    </row>
    <row r="1087" spans="2:6" x14ac:dyDescent="0.2">
      <c r="B1087" s="11"/>
      <c r="F1087" s="11"/>
    </row>
    <row r="1088" spans="2:6" x14ac:dyDescent="0.2">
      <c r="B1088" s="11"/>
      <c r="F1088" s="11"/>
    </row>
    <row r="1089" spans="2:6" x14ac:dyDescent="0.2">
      <c r="B1089" s="11"/>
      <c r="F1089" s="11"/>
    </row>
    <row r="1090" spans="2:6" x14ac:dyDescent="0.2">
      <c r="B1090" s="11"/>
      <c r="F1090" s="11"/>
    </row>
    <row r="1091" spans="2:6" x14ac:dyDescent="0.2">
      <c r="B1091" s="11"/>
      <c r="F1091" s="11"/>
    </row>
    <row r="1092" spans="2:6" x14ac:dyDescent="0.2">
      <c r="B1092" s="11"/>
      <c r="F1092" s="11"/>
    </row>
    <row r="1093" spans="2:6" x14ac:dyDescent="0.2">
      <c r="B1093" s="11"/>
      <c r="F1093" s="11"/>
    </row>
    <row r="1094" spans="2:6" x14ac:dyDescent="0.2">
      <c r="B1094" s="11"/>
      <c r="F1094" s="11"/>
    </row>
    <row r="1095" spans="2:6" x14ac:dyDescent="0.2">
      <c r="B1095" s="11"/>
      <c r="F1095" s="11"/>
    </row>
    <row r="1096" spans="2:6" x14ac:dyDescent="0.2">
      <c r="B1096" s="11"/>
      <c r="F1096" s="11"/>
    </row>
    <row r="1097" spans="2:6" x14ac:dyDescent="0.2">
      <c r="B1097" s="11"/>
      <c r="F1097" s="11"/>
    </row>
    <row r="1098" spans="2:6" x14ac:dyDescent="0.2">
      <c r="B1098" s="11"/>
      <c r="F1098" s="11"/>
    </row>
    <row r="1099" spans="2:6" x14ac:dyDescent="0.2">
      <c r="B1099" s="11"/>
      <c r="F1099" s="11"/>
    </row>
    <row r="1100" spans="2:6" x14ac:dyDescent="0.2">
      <c r="B1100" s="11"/>
      <c r="F1100" s="11"/>
    </row>
    <row r="1101" spans="2:6" x14ac:dyDescent="0.2">
      <c r="B1101" s="11"/>
      <c r="F1101" s="11"/>
    </row>
    <row r="1102" spans="2:6" x14ac:dyDescent="0.2">
      <c r="B1102" s="11"/>
      <c r="F1102" s="11"/>
    </row>
    <row r="1103" spans="2:6" x14ac:dyDescent="0.2">
      <c r="B1103" s="11"/>
      <c r="F1103" s="11"/>
    </row>
    <row r="1104" spans="2:6" x14ac:dyDescent="0.2">
      <c r="B1104" s="11"/>
      <c r="F1104" s="11"/>
    </row>
    <row r="1105" spans="2:6" x14ac:dyDescent="0.2">
      <c r="B1105" s="11"/>
      <c r="F1105" s="11"/>
    </row>
    <row r="1106" spans="2:6" x14ac:dyDescent="0.2">
      <c r="B1106" s="11"/>
      <c r="F1106" s="11"/>
    </row>
    <row r="1107" spans="2:6" x14ac:dyDescent="0.2">
      <c r="B1107" s="11"/>
      <c r="F1107" s="11"/>
    </row>
    <row r="1108" spans="2:6" x14ac:dyDescent="0.2">
      <c r="B1108" s="11"/>
      <c r="F1108" s="11"/>
    </row>
    <row r="1109" spans="2:6" x14ac:dyDescent="0.2">
      <c r="B1109" s="11"/>
      <c r="F1109" s="11"/>
    </row>
    <row r="1110" spans="2:6" x14ac:dyDescent="0.2">
      <c r="B1110" s="11"/>
      <c r="F1110" s="11"/>
    </row>
    <row r="1111" spans="2:6" x14ac:dyDescent="0.2">
      <c r="B1111" s="11"/>
      <c r="F1111" s="11"/>
    </row>
    <row r="1112" spans="2:6" x14ac:dyDescent="0.2">
      <c r="B1112" s="11"/>
      <c r="F1112" s="11"/>
    </row>
    <row r="1113" spans="2:6" x14ac:dyDescent="0.2">
      <c r="B1113" s="11"/>
      <c r="F1113" s="11"/>
    </row>
    <row r="1114" spans="2:6" x14ac:dyDescent="0.2">
      <c r="B1114" s="11"/>
      <c r="F1114" s="11"/>
    </row>
    <row r="1115" spans="2:6" x14ac:dyDescent="0.2">
      <c r="B1115" s="11"/>
      <c r="F1115" s="11"/>
    </row>
    <row r="1116" spans="2:6" x14ac:dyDescent="0.2">
      <c r="B1116" s="11"/>
      <c r="F1116" s="11"/>
    </row>
    <row r="1117" spans="2:6" x14ac:dyDescent="0.2">
      <c r="B1117" s="11"/>
      <c r="F1117" s="11"/>
    </row>
    <row r="1118" spans="2:6" x14ac:dyDescent="0.2">
      <c r="B1118" s="11"/>
      <c r="F1118" s="11"/>
    </row>
    <row r="1119" spans="2:6" x14ac:dyDescent="0.2">
      <c r="B1119" s="11"/>
      <c r="F1119" s="11"/>
    </row>
    <row r="1120" spans="2:6" x14ac:dyDescent="0.2">
      <c r="B1120" s="11"/>
      <c r="F1120" s="11"/>
    </row>
    <row r="1121" spans="2:6" x14ac:dyDescent="0.2">
      <c r="B1121" s="11"/>
      <c r="F1121" s="11"/>
    </row>
    <row r="1122" spans="2:6" x14ac:dyDescent="0.2">
      <c r="B1122" s="11"/>
      <c r="F1122" s="11"/>
    </row>
    <row r="1123" spans="2:6" x14ac:dyDescent="0.2">
      <c r="B1123" s="11"/>
      <c r="F1123" s="11"/>
    </row>
  </sheetData>
  <phoneticPr fontId="7" type="noConversion"/>
  <hyperlinks>
    <hyperlink ref="P146" r:id="rId1" display="http://www.bav-astro.de/sfs/BAVM_link.php?BAVMnr=56" xr:uid="{00000000-0004-0000-0100-000000000000}"/>
    <hyperlink ref="P147" r:id="rId2" display="http://www.bav-astro.de/sfs/BAVM_link.php?BAVMnr=60" xr:uid="{00000000-0004-0000-0100-000001000000}"/>
    <hyperlink ref="P46" r:id="rId3" display="http://www.bav-astro.de/sfs/BAVM_link.php?BAVMnr=99" xr:uid="{00000000-0004-0000-0100-000002000000}"/>
    <hyperlink ref="P60" r:id="rId4" display="http://www.konkoly.hu/cgi-bin/IBVS?4887" xr:uid="{00000000-0004-0000-0100-000003000000}"/>
    <hyperlink ref="P62" r:id="rId5" display="http://www.konkoly.hu/cgi-bin/IBVS?4888" xr:uid="{00000000-0004-0000-0100-000004000000}"/>
    <hyperlink ref="P63" r:id="rId6" display="http://var.astro.cz/oejv/issues/oejv0074.pdf" xr:uid="{00000000-0004-0000-0100-000005000000}"/>
    <hyperlink ref="P64" r:id="rId7" display="http://var.astro.cz/oejv/issues/oejv0074.pdf" xr:uid="{00000000-0004-0000-0100-000006000000}"/>
    <hyperlink ref="P65" r:id="rId8" display="http://var.astro.cz/oejv/issues/oejv0074.pdf" xr:uid="{00000000-0004-0000-0100-000007000000}"/>
    <hyperlink ref="P68" r:id="rId9" display="http://www.bav-astro.de/sfs/BAVM_link.php?BAVMnr=173" xr:uid="{00000000-0004-0000-0100-000008000000}"/>
    <hyperlink ref="P69" r:id="rId10" display="http://var.astro.cz/oejv/issues/oejv0003.pdf" xr:uid="{00000000-0004-0000-0100-000009000000}"/>
    <hyperlink ref="P70" r:id="rId11" display="http://www.bav-astro.de/sfs/BAVM_link.php?BAVMnr=178" xr:uid="{00000000-0004-0000-0100-00000A000000}"/>
    <hyperlink ref="P71" r:id="rId12" display="http://www.bav-astro.de/sfs/BAVM_link.php?BAVMnr=178" xr:uid="{00000000-0004-0000-0100-00000B000000}"/>
    <hyperlink ref="P72" r:id="rId13" display="http://var.astro.cz/oejv/issues/oejv0003.pdf" xr:uid="{00000000-0004-0000-0100-00000C000000}"/>
    <hyperlink ref="P73" r:id="rId14" display="http://www.bav-astro.de/sfs/BAVM_link.php?BAVMnr=178" xr:uid="{00000000-0004-0000-0100-00000D000000}"/>
    <hyperlink ref="P74" r:id="rId15" display="http://www.bav-astro.de/sfs/BAVM_link.php?BAVMnr=178" xr:uid="{00000000-0004-0000-0100-00000E000000}"/>
    <hyperlink ref="P75" r:id="rId16" display="http://www.bav-astro.de/sfs/BAVM_link.php?BAVMnr=178" xr:uid="{00000000-0004-0000-0100-00000F000000}"/>
    <hyperlink ref="P76" r:id="rId17" display="http://www.bav-astro.de/sfs/BAVM_link.php?BAVMnr=178" xr:uid="{00000000-0004-0000-0100-000010000000}"/>
    <hyperlink ref="P77" r:id="rId18" display="http://www.bav-astro.de/sfs/BAVM_link.php?BAVMnr=186" xr:uid="{00000000-0004-0000-0100-000011000000}"/>
    <hyperlink ref="P78" r:id="rId19" display="http://var.astro.cz/oejv/issues/oejv0074.pdf" xr:uid="{00000000-0004-0000-0100-000012000000}"/>
    <hyperlink ref="P79" r:id="rId20" display="http://var.astro.cz/oejv/issues/oejv0074.pdf" xr:uid="{00000000-0004-0000-0100-000013000000}"/>
    <hyperlink ref="P80" r:id="rId21" display="http://www.konkoly.hu/cgi-bin/IBVS?5835" xr:uid="{00000000-0004-0000-0100-000014000000}"/>
    <hyperlink ref="P172" r:id="rId22" display="http://www.bav-astro.de/sfs/BAVM_link.php?BAVMnr=203" xr:uid="{00000000-0004-0000-0100-000015000000}"/>
    <hyperlink ref="P81" r:id="rId23" display="http://www.bav-astro.de/sfs/BAVM_link.php?BAVMnr=209" xr:uid="{00000000-0004-0000-0100-000016000000}"/>
    <hyperlink ref="P82" r:id="rId24" display="http://www.konkoly.hu/cgi-bin/IBVS?5893" xr:uid="{00000000-0004-0000-0100-000017000000}"/>
    <hyperlink ref="P173" r:id="rId25" display="http://var.astro.cz/oejv/issues/oejv0107.pdf" xr:uid="{00000000-0004-0000-0100-000018000000}"/>
    <hyperlink ref="P174" r:id="rId26" display="http://var.astro.cz/oejv/issues/oejv0107.pdf" xr:uid="{00000000-0004-0000-0100-000019000000}"/>
    <hyperlink ref="P175" r:id="rId27" display="http://www.bav-astro.de/sfs/BAVM_link.php?BAVMnr=212" xr:uid="{00000000-0004-0000-0100-00001A000000}"/>
    <hyperlink ref="P83" r:id="rId28" display="http://www.bav-astro.de/sfs/BAVM_link.php?BAVMnr=214" xr:uid="{00000000-0004-0000-0100-00001B000000}"/>
    <hyperlink ref="P84" r:id="rId29" display="http://www.bav-astro.de/sfs/BAVM_link.php?BAVMnr=214" xr:uid="{00000000-0004-0000-0100-00001C000000}"/>
    <hyperlink ref="P85" r:id="rId30" display="http://www.bav-astro.de/sfs/BAVM_link.php?BAVMnr=215" xr:uid="{00000000-0004-0000-0100-00001D000000}"/>
    <hyperlink ref="P86" r:id="rId31" display="http://www.bav-astro.de/sfs/BAVM_link.php?BAVMnr=215" xr:uid="{00000000-0004-0000-0100-00001E000000}"/>
    <hyperlink ref="P87" r:id="rId32" display="http://www.bav-astro.de/sfs/BAVM_link.php?BAVMnr=215" xr:uid="{00000000-0004-0000-0100-00001F000000}"/>
    <hyperlink ref="P176" r:id="rId33" display="http://www.bav-astro.de/sfs/BAVM_link.php?BAVMnr=225" xr:uid="{00000000-0004-0000-0100-000020000000}"/>
    <hyperlink ref="P177" r:id="rId34" display="http://www.bav-astro.de/sfs/BAVM_link.php?BAVMnr=225" xr:uid="{00000000-0004-0000-0100-000021000000}"/>
    <hyperlink ref="P88" r:id="rId35" display="http://www.bav-astro.de/sfs/BAVM_link.php?BAVMnr=231" xr:uid="{00000000-0004-0000-0100-000022000000}"/>
    <hyperlink ref="P89" r:id="rId36" display="http://www.bav-astro.de/sfs/BAVM_link.php?BAVMnr=231" xr:uid="{00000000-0004-0000-0100-000023000000}"/>
    <hyperlink ref="P90" r:id="rId37" display="http://www.bav-astro.de/sfs/BAVM_link.php?BAVMnr=239" xr:uid="{00000000-0004-0000-0100-000024000000}"/>
    <hyperlink ref="P91" r:id="rId38" display="http://www.bav-astro.de/sfs/BAVM_link.php?BAVMnr=239" xr:uid="{00000000-0004-0000-0100-00002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2023-01-12T06:57:36Z</dcterms:modified>
</cp:coreProperties>
</file>