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EC8A100A-91DB-4732-9F3C-DE88D680D77C}" xr6:coauthVersionLast="47" xr6:coauthVersionMax="47" xr10:uidLastSave="{00000000-0000-0000-0000-000000000000}"/>
  <bookViews>
    <workbookView xWindow="13650" yWindow="100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6" i="1" l="1"/>
  <c r="Q107" i="1"/>
  <c r="Q108" i="1"/>
  <c r="E109" i="1"/>
  <c r="F109" i="1" s="1"/>
  <c r="G109" i="1" s="1"/>
  <c r="K109" i="1" s="1"/>
  <c r="Q109" i="1"/>
  <c r="Q102" i="1"/>
  <c r="Q103" i="1"/>
  <c r="Q104" i="1"/>
  <c r="Q105" i="1"/>
  <c r="Q99" i="1"/>
  <c r="Q100" i="1"/>
  <c r="Q101" i="1"/>
  <c r="Q97" i="1"/>
  <c r="D9" i="1"/>
  <c r="C9" i="1"/>
  <c r="Q96" i="1"/>
  <c r="Q95" i="1"/>
  <c r="Q94" i="1"/>
  <c r="Q93" i="1"/>
  <c r="Q92" i="1"/>
  <c r="Q90" i="1"/>
  <c r="Q67" i="1"/>
  <c r="Q65" i="1"/>
  <c r="Q64" i="1"/>
  <c r="Q62" i="1"/>
  <c r="Q61" i="1"/>
  <c r="Q60" i="1"/>
  <c r="Q59" i="1"/>
  <c r="Q58" i="1"/>
  <c r="Q56" i="1"/>
  <c r="Q55" i="1"/>
  <c r="Q50" i="1"/>
  <c r="Q49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1" i="2"/>
  <c r="C41" i="2"/>
  <c r="G87" i="2"/>
  <c r="C87" i="2"/>
  <c r="G86" i="2"/>
  <c r="C86" i="2"/>
  <c r="G85" i="2"/>
  <c r="C85" i="2"/>
  <c r="G84" i="2"/>
  <c r="C84" i="2"/>
  <c r="G83" i="2"/>
  <c r="C83" i="2"/>
  <c r="G82" i="2"/>
  <c r="C82" i="2"/>
  <c r="G40" i="2"/>
  <c r="C40" i="2"/>
  <c r="G81" i="2"/>
  <c r="C81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80" i="2"/>
  <c r="C80" i="2"/>
  <c r="G18" i="2"/>
  <c r="C18" i="2"/>
  <c r="G79" i="2"/>
  <c r="C79" i="2"/>
  <c r="G78" i="2"/>
  <c r="C78" i="2"/>
  <c r="G17" i="2"/>
  <c r="C17" i="2"/>
  <c r="G77" i="2"/>
  <c r="C77" i="2"/>
  <c r="G76" i="2"/>
  <c r="C76" i="2"/>
  <c r="G75" i="2"/>
  <c r="C75" i="2"/>
  <c r="G74" i="2"/>
  <c r="C74" i="2"/>
  <c r="G73" i="2"/>
  <c r="C73" i="2"/>
  <c r="G16" i="2"/>
  <c r="C16" i="2"/>
  <c r="G72" i="2"/>
  <c r="C72" i="2"/>
  <c r="G71" i="2"/>
  <c r="C71" i="2"/>
  <c r="G15" i="2"/>
  <c r="C15" i="2"/>
  <c r="G14" i="2"/>
  <c r="C14" i="2"/>
  <c r="G13" i="2"/>
  <c r="C13" i="2"/>
  <c r="G12" i="2"/>
  <c r="C12" i="2"/>
  <c r="G70" i="2"/>
  <c r="C70" i="2"/>
  <c r="G69" i="2"/>
  <c r="C69" i="2"/>
  <c r="G11" i="2"/>
  <c r="C11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H41" i="2"/>
  <c r="D41" i="2"/>
  <c r="B41" i="2"/>
  <c r="A41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F83" i="2"/>
  <c r="D83" i="2"/>
  <c r="A83" i="2"/>
  <c r="H82" i="2"/>
  <c r="F82" i="2"/>
  <c r="D82" i="2"/>
  <c r="B82" i="2"/>
  <c r="A82" i="2"/>
  <c r="H40" i="2"/>
  <c r="F40" i="2"/>
  <c r="D40" i="2"/>
  <c r="B40" i="2"/>
  <c r="A40" i="2"/>
  <c r="H81" i="2"/>
  <c r="B81" i="2"/>
  <c r="F81" i="2"/>
  <c r="D81" i="2"/>
  <c r="A81" i="2"/>
  <c r="H39" i="2"/>
  <c r="F39" i="2"/>
  <c r="D39" i="2"/>
  <c r="B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80" i="2"/>
  <c r="D80" i="2"/>
  <c r="B80" i="2"/>
  <c r="A80" i="2"/>
  <c r="H18" i="2"/>
  <c r="B18" i="2"/>
  <c r="D18" i="2"/>
  <c r="A18" i="2"/>
  <c r="H79" i="2"/>
  <c r="B79" i="2"/>
  <c r="D79" i="2"/>
  <c r="A79" i="2"/>
  <c r="H78" i="2"/>
  <c r="B78" i="2"/>
  <c r="D78" i="2"/>
  <c r="A78" i="2"/>
  <c r="H17" i="2"/>
  <c r="D17" i="2"/>
  <c r="B17" i="2"/>
  <c r="A17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6" i="2"/>
  <c r="B16" i="2"/>
  <c r="D16" i="2"/>
  <c r="A16" i="2"/>
  <c r="H72" i="2"/>
  <c r="B72" i="2"/>
  <c r="D72" i="2"/>
  <c r="A72" i="2"/>
  <c r="H71" i="2"/>
  <c r="D71" i="2"/>
  <c r="B71" i="2"/>
  <c r="A71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70" i="2"/>
  <c r="B70" i="2"/>
  <c r="D70" i="2"/>
  <c r="A70" i="2"/>
  <c r="H69" i="2"/>
  <c r="B69" i="2"/>
  <c r="D69" i="2"/>
  <c r="A69" i="2"/>
  <c r="H11" i="2"/>
  <c r="B11" i="2"/>
  <c r="D11" i="2"/>
  <c r="A11" i="2"/>
  <c r="H68" i="2"/>
  <c r="D68" i="2"/>
  <c r="B68" i="2"/>
  <c r="A68" i="2"/>
  <c r="H67" i="2"/>
  <c r="B67" i="2"/>
  <c r="D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Q98" i="1"/>
  <c r="Q91" i="1"/>
  <c r="F17" i="1"/>
  <c r="C17" i="1"/>
  <c r="Q51" i="1"/>
  <c r="Q52" i="1"/>
  <c r="Q53" i="1"/>
  <c r="Q54" i="1"/>
  <c r="Q57" i="1"/>
  <c r="Q63" i="1"/>
  <c r="Q66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C7" i="1"/>
  <c r="E106" i="1" s="1"/>
  <c r="F106" i="1" s="1"/>
  <c r="G106" i="1" s="1"/>
  <c r="K106" i="1" s="1"/>
  <c r="C8" i="1"/>
  <c r="Q48" i="1"/>
  <c r="E91" i="1"/>
  <c r="E40" i="2" s="1"/>
  <c r="E101" i="1"/>
  <c r="F101" i="1" s="1"/>
  <c r="G101" i="1" s="1"/>
  <c r="K101" i="1" s="1"/>
  <c r="E35" i="1"/>
  <c r="F35" i="1" s="1"/>
  <c r="E67" i="1"/>
  <c r="F67" i="1" s="1"/>
  <c r="G67" i="1" s="1"/>
  <c r="I67" i="1" s="1"/>
  <c r="E79" i="1"/>
  <c r="E30" i="2" s="1"/>
  <c r="E86" i="1"/>
  <c r="F86" i="1" s="1"/>
  <c r="G86" i="1" s="1"/>
  <c r="I86" i="1" s="1"/>
  <c r="E30" i="1"/>
  <c r="F30" i="1" s="1"/>
  <c r="G30" i="1" s="1"/>
  <c r="I30" i="1" s="1"/>
  <c r="E53" i="1"/>
  <c r="F53" i="1" s="1"/>
  <c r="E71" i="1"/>
  <c r="E22" i="2" s="1"/>
  <c r="E25" i="1"/>
  <c r="F25" i="1" s="1"/>
  <c r="G25" i="1" s="1"/>
  <c r="I25" i="1" s="1"/>
  <c r="E33" i="1"/>
  <c r="E54" i="2" s="1"/>
  <c r="E41" i="1"/>
  <c r="F41" i="1" s="1"/>
  <c r="G41" i="1" s="1"/>
  <c r="I41" i="1" s="1"/>
  <c r="E77" i="1"/>
  <c r="F77" i="1" s="1"/>
  <c r="E28" i="1"/>
  <c r="E49" i="2" s="1"/>
  <c r="E58" i="1"/>
  <c r="F58" i="1" s="1"/>
  <c r="G58" i="1" s="1"/>
  <c r="I58" i="1" s="1"/>
  <c r="E51" i="1"/>
  <c r="E12" i="2" s="1"/>
  <c r="E93" i="1"/>
  <c r="F93" i="1" s="1"/>
  <c r="G93" i="1" s="1"/>
  <c r="I93" i="1" s="1"/>
  <c r="E45" i="1"/>
  <c r="F45" i="1" s="1"/>
  <c r="G45" i="1" s="1"/>
  <c r="I45" i="1" s="1"/>
  <c r="E73" i="1"/>
  <c r="F73" i="1" s="1"/>
  <c r="G73" i="1" s="1"/>
  <c r="I73" i="1" s="1"/>
  <c r="E40" i="1"/>
  <c r="F40" i="1" s="1"/>
  <c r="G40" i="1" s="1"/>
  <c r="I40" i="1" s="1"/>
  <c r="E61" i="1"/>
  <c r="F61" i="1" s="1"/>
  <c r="G61" i="1" s="1"/>
  <c r="I61" i="1" s="1"/>
  <c r="E23" i="1"/>
  <c r="F23" i="1" s="1"/>
  <c r="G23" i="1" s="1"/>
  <c r="I23" i="1" s="1"/>
  <c r="E98" i="1"/>
  <c r="F98" i="1" s="1"/>
  <c r="E73" i="2"/>
  <c r="E66" i="1"/>
  <c r="F66" i="1" s="1"/>
  <c r="G66" i="1" s="1"/>
  <c r="I66" i="1" s="1"/>
  <c r="E87" i="1"/>
  <c r="E37" i="2" s="1"/>
  <c r="E54" i="1"/>
  <c r="E15" i="2" s="1"/>
  <c r="E39" i="1"/>
  <c r="F39" i="1"/>
  <c r="G39" i="1" s="1"/>
  <c r="I39" i="1" s="1"/>
  <c r="E82" i="1"/>
  <c r="F82" i="1" s="1"/>
  <c r="G82" i="1" s="1"/>
  <c r="I82" i="1" s="1"/>
  <c r="E65" i="1"/>
  <c r="F65" i="1" s="1"/>
  <c r="G65" i="1" s="1"/>
  <c r="I65" i="1" s="1"/>
  <c r="E26" i="1"/>
  <c r="E47" i="2" s="1"/>
  <c r="E48" i="1"/>
  <c r="F48" i="1" s="1"/>
  <c r="E47" i="1"/>
  <c r="F47" i="1" s="1"/>
  <c r="G47" i="1" s="1"/>
  <c r="I47" i="1" s="1"/>
  <c r="E90" i="1"/>
  <c r="E81" i="2" s="1"/>
  <c r="E78" i="1"/>
  <c r="E29" i="2" s="1"/>
  <c r="E34" i="1"/>
  <c r="E55" i="2" s="1"/>
  <c r="F34" i="1"/>
  <c r="G34" i="1" s="1"/>
  <c r="I34" i="1" s="1"/>
  <c r="E100" i="1"/>
  <c r="F100" i="1" s="1"/>
  <c r="G100" i="1" s="1"/>
  <c r="K100" i="1" s="1"/>
  <c r="E66" i="2"/>
  <c r="E56" i="2"/>
  <c r="E80" i="2"/>
  <c r="E41" i="2"/>
  <c r="E51" i="2"/>
  <c r="E60" i="2"/>
  <c r="E83" i="2" l="1"/>
  <c r="E62" i="2"/>
  <c r="E18" i="2"/>
  <c r="E14" i="2"/>
  <c r="G98" i="1"/>
  <c r="J98" i="1" s="1"/>
  <c r="E62" i="1"/>
  <c r="E24" i="1"/>
  <c r="E70" i="1"/>
  <c r="E37" i="1"/>
  <c r="E84" i="1"/>
  <c r="E89" i="1"/>
  <c r="E74" i="1"/>
  <c r="F74" i="1" s="1"/>
  <c r="G74" i="1" s="1"/>
  <c r="I74" i="1" s="1"/>
  <c r="E22" i="1"/>
  <c r="F22" i="1" s="1"/>
  <c r="G22" i="1" s="1"/>
  <c r="I22" i="1" s="1"/>
  <c r="E56" i="1"/>
  <c r="F56" i="1" s="1"/>
  <c r="G56" i="1" s="1"/>
  <c r="I56" i="1" s="1"/>
  <c r="E83" i="1"/>
  <c r="E104" i="1"/>
  <c r="F104" i="1" s="1"/>
  <c r="G104" i="1" s="1"/>
  <c r="K104" i="1" s="1"/>
  <c r="E79" i="2"/>
  <c r="E44" i="2"/>
  <c r="E11" i="2"/>
  <c r="E61" i="2"/>
  <c r="E28" i="2"/>
  <c r="E42" i="1"/>
  <c r="E76" i="2"/>
  <c r="E49" i="1"/>
  <c r="E29" i="1"/>
  <c r="E50" i="2" s="1"/>
  <c r="E69" i="1"/>
  <c r="E44" i="1"/>
  <c r="E63" i="1"/>
  <c r="G35" i="1"/>
  <c r="I35" i="1" s="1"/>
  <c r="E81" i="1"/>
  <c r="F81" i="1" s="1"/>
  <c r="G81" i="1" s="1"/>
  <c r="I81" i="1" s="1"/>
  <c r="E43" i="1"/>
  <c r="E64" i="2" s="1"/>
  <c r="E24" i="2"/>
  <c r="E46" i="2"/>
  <c r="E96" i="1"/>
  <c r="E52" i="1"/>
  <c r="E21" i="1"/>
  <c r="G53" i="1"/>
  <c r="I53" i="1" s="1"/>
  <c r="F33" i="1"/>
  <c r="G33" i="1" s="1"/>
  <c r="I33" i="1" s="1"/>
  <c r="E60" i="1"/>
  <c r="E94" i="1"/>
  <c r="E99" i="1"/>
  <c r="F99" i="1" s="1"/>
  <c r="G99" i="1" s="1"/>
  <c r="K99" i="1" s="1"/>
  <c r="E108" i="1"/>
  <c r="F108" i="1" s="1"/>
  <c r="G108" i="1" s="1"/>
  <c r="K108" i="1" s="1"/>
  <c r="E75" i="1"/>
  <c r="E103" i="1"/>
  <c r="F103" i="1" s="1"/>
  <c r="G103" i="1" s="1"/>
  <c r="K103" i="1" s="1"/>
  <c r="F54" i="1"/>
  <c r="G54" i="1" s="1"/>
  <c r="I54" i="1" s="1"/>
  <c r="F90" i="1"/>
  <c r="G90" i="1" s="1"/>
  <c r="I90" i="1" s="1"/>
  <c r="E57" i="1"/>
  <c r="E88" i="1"/>
  <c r="E59" i="1"/>
  <c r="F59" i="1" s="1"/>
  <c r="G59" i="1" s="1"/>
  <c r="I59" i="1" s="1"/>
  <c r="E72" i="1"/>
  <c r="E36" i="1"/>
  <c r="E64" i="1"/>
  <c r="F64" i="1" s="1"/>
  <c r="G64" i="1" s="1"/>
  <c r="I64" i="1" s="1"/>
  <c r="F71" i="1"/>
  <c r="G71" i="1" s="1"/>
  <c r="I71" i="1" s="1"/>
  <c r="E46" i="1"/>
  <c r="E68" i="1"/>
  <c r="E27" i="1"/>
  <c r="E95" i="1"/>
  <c r="E107" i="1"/>
  <c r="F107" i="1" s="1"/>
  <c r="G107" i="1" s="1"/>
  <c r="K107" i="1" s="1"/>
  <c r="E55" i="1"/>
  <c r="E102" i="1"/>
  <c r="F102" i="1" s="1"/>
  <c r="G102" i="1" s="1"/>
  <c r="K102" i="1" s="1"/>
  <c r="E36" i="2"/>
  <c r="G77" i="1"/>
  <c r="I77" i="1" s="1"/>
  <c r="E76" i="1"/>
  <c r="E32" i="1"/>
  <c r="F32" i="1" s="1"/>
  <c r="G32" i="1" s="1"/>
  <c r="I32" i="1" s="1"/>
  <c r="E80" i="1"/>
  <c r="E85" i="1"/>
  <c r="E92" i="1"/>
  <c r="E50" i="1"/>
  <c r="E97" i="1"/>
  <c r="E38" i="1"/>
  <c r="F91" i="1"/>
  <c r="G91" i="1" s="1"/>
  <c r="K91" i="1" s="1"/>
  <c r="E31" i="1"/>
  <c r="E105" i="1"/>
  <c r="F105" i="1" s="1"/>
  <c r="G105" i="1" s="1"/>
  <c r="K105" i="1" s="1"/>
  <c r="F78" i="1"/>
  <c r="G78" i="1" s="1"/>
  <c r="F26" i="1"/>
  <c r="G26" i="1" s="1"/>
  <c r="I26" i="1" s="1"/>
  <c r="F29" i="1"/>
  <c r="G29" i="1" s="1"/>
  <c r="I29" i="1" s="1"/>
  <c r="F51" i="1"/>
  <c r="G51" i="1" s="1"/>
  <c r="I51" i="1" s="1"/>
  <c r="F28" i="1"/>
  <c r="G28" i="1" s="1"/>
  <c r="I28" i="1" s="1"/>
  <c r="F79" i="1"/>
  <c r="G79" i="1" s="1"/>
  <c r="I79" i="1" s="1"/>
  <c r="F87" i="1"/>
  <c r="G87" i="1" s="1"/>
  <c r="I87" i="1" s="1"/>
  <c r="E25" i="2"/>
  <c r="E78" i="2"/>
  <c r="E43" i="2"/>
  <c r="E68" i="2"/>
  <c r="E32" i="2"/>
  <c r="E53" i="2"/>
  <c r="E21" i="2" l="1"/>
  <c r="F70" i="1"/>
  <c r="G70" i="1" s="1"/>
  <c r="I70" i="1" s="1"/>
  <c r="E74" i="2"/>
  <c r="F92" i="1"/>
  <c r="G92" i="1" s="1"/>
  <c r="J92" i="1" s="1"/>
  <c r="E82" i="2"/>
  <c r="E63" i="2"/>
  <c r="F42" i="1"/>
  <c r="G42" i="1" s="1"/>
  <c r="I42" i="1" s="1"/>
  <c r="E45" i="2"/>
  <c r="F24" i="1"/>
  <c r="G24" i="1" s="1"/>
  <c r="I24" i="1" s="1"/>
  <c r="F83" i="1"/>
  <c r="G83" i="1" s="1"/>
  <c r="I83" i="1" s="1"/>
  <c r="E33" i="2"/>
  <c r="F85" i="1"/>
  <c r="G85" i="1" s="1"/>
  <c r="I85" i="1" s="1"/>
  <c r="E35" i="2"/>
  <c r="E71" i="2"/>
  <c r="F55" i="1"/>
  <c r="G55" i="1" s="1"/>
  <c r="I55" i="1" s="1"/>
  <c r="E72" i="2"/>
  <c r="E57" i="2"/>
  <c r="F36" i="1"/>
  <c r="G36" i="1" s="1"/>
  <c r="I36" i="1" s="1"/>
  <c r="E77" i="2"/>
  <c r="F62" i="1"/>
  <c r="G62" i="1" s="1"/>
  <c r="I62" i="1" s="1"/>
  <c r="F72" i="1"/>
  <c r="G72" i="1" s="1"/>
  <c r="I72" i="1" s="1"/>
  <c r="E23" i="2"/>
  <c r="F75" i="1"/>
  <c r="G75" i="1" s="1"/>
  <c r="I75" i="1" s="1"/>
  <c r="E26" i="2"/>
  <c r="F21" i="1"/>
  <c r="G21" i="1" s="1"/>
  <c r="I21" i="1" s="1"/>
  <c r="E42" i="2"/>
  <c r="F63" i="1"/>
  <c r="G63" i="1" s="1"/>
  <c r="I63" i="1" s="1"/>
  <c r="E17" i="2"/>
  <c r="F43" i="1"/>
  <c r="G43" i="1" s="1"/>
  <c r="I43" i="1" s="1"/>
  <c r="F31" i="1"/>
  <c r="G31" i="1" s="1"/>
  <c r="I31" i="1" s="1"/>
  <c r="E52" i="2"/>
  <c r="E31" i="2"/>
  <c r="F80" i="1"/>
  <c r="G80" i="1" s="1"/>
  <c r="I80" i="1" s="1"/>
  <c r="F95" i="1"/>
  <c r="G95" i="1" s="1"/>
  <c r="K95" i="1" s="1"/>
  <c r="E85" i="2"/>
  <c r="E13" i="2"/>
  <c r="F52" i="1"/>
  <c r="G52" i="1" s="1"/>
  <c r="I52" i="1" s="1"/>
  <c r="F44" i="1"/>
  <c r="G44" i="1" s="1"/>
  <c r="I44" i="1" s="1"/>
  <c r="E65" i="2"/>
  <c r="E39" i="2"/>
  <c r="F89" i="1"/>
  <c r="G89" i="1" s="1"/>
  <c r="I89" i="1" s="1"/>
  <c r="F27" i="1"/>
  <c r="G27" i="1" s="1"/>
  <c r="I27" i="1" s="1"/>
  <c r="E48" i="2"/>
  <c r="E38" i="2"/>
  <c r="F88" i="1"/>
  <c r="G88" i="1" s="1"/>
  <c r="I88" i="1" s="1"/>
  <c r="E86" i="2"/>
  <c r="F96" i="1"/>
  <c r="G96" i="1" s="1"/>
  <c r="K96" i="1" s="1"/>
  <c r="E20" i="2"/>
  <c r="F69" i="1"/>
  <c r="G69" i="1" s="1"/>
  <c r="I69" i="1" s="1"/>
  <c r="E34" i="2"/>
  <c r="F84" i="1"/>
  <c r="G84" i="1" s="1"/>
  <c r="I84" i="1" s="1"/>
  <c r="E70" i="2"/>
  <c r="F50" i="1"/>
  <c r="G50" i="1" s="1"/>
  <c r="I50" i="1" s="1"/>
  <c r="F38" i="1"/>
  <c r="G38" i="1" s="1"/>
  <c r="I38" i="1" s="1"/>
  <c r="E59" i="2"/>
  <c r="F76" i="1"/>
  <c r="G76" i="1" s="1"/>
  <c r="I76" i="1" s="1"/>
  <c r="E27" i="2"/>
  <c r="F68" i="1"/>
  <c r="G68" i="1" s="1"/>
  <c r="E19" i="2"/>
  <c r="E16" i="2"/>
  <c r="F57" i="1"/>
  <c r="G57" i="1" s="1"/>
  <c r="I57" i="1" s="1"/>
  <c r="E84" i="2"/>
  <c r="F94" i="1"/>
  <c r="G94" i="1" s="1"/>
  <c r="I94" i="1" s="1"/>
  <c r="F97" i="1"/>
  <c r="G97" i="1" s="1"/>
  <c r="K97" i="1" s="1"/>
  <c r="E87" i="2"/>
  <c r="E67" i="2"/>
  <c r="F46" i="1"/>
  <c r="G46" i="1" s="1"/>
  <c r="I46" i="1" s="1"/>
  <c r="E75" i="2"/>
  <c r="F60" i="1"/>
  <c r="G60" i="1" s="1"/>
  <c r="I60" i="1" s="1"/>
  <c r="F49" i="1"/>
  <c r="G49" i="1" s="1"/>
  <c r="I49" i="1" s="1"/>
  <c r="E69" i="2"/>
  <c r="E58" i="2"/>
  <c r="F37" i="1"/>
  <c r="G37" i="1" s="1"/>
  <c r="I37" i="1" s="1"/>
  <c r="I78" i="1"/>
  <c r="C12" i="1"/>
  <c r="C11" i="1"/>
  <c r="C16" i="1" l="1"/>
  <c r="D18" i="1" s="1"/>
  <c r="O45" i="1"/>
  <c r="O62" i="1"/>
  <c r="O58" i="1"/>
  <c r="O25" i="1"/>
  <c r="O59" i="1"/>
  <c r="O98" i="1"/>
  <c r="O106" i="1"/>
  <c r="O40" i="1"/>
  <c r="O97" i="1"/>
  <c r="O41" i="1"/>
  <c r="O80" i="1"/>
  <c r="O108" i="1"/>
  <c r="O50" i="1"/>
  <c r="O104" i="1"/>
  <c r="O71" i="1"/>
  <c r="O24" i="1"/>
  <c r="O101" i="1"/>
  <c r="O29" i="1"/>
  <c r="O61" i="1"/>
  <c r="O66" i="1"/>
  <c r="O65" i="1"/>
  <c r="O27" i="1"/>
  <c r="O75" i="1"/>
  <c r="O26" i="1"/>
  <c r="O51" i="1"/>
  <c r="O46" i="1"/>
  <c r="O52" i="1"/>
  <c r="O64" i="1"/>
  <c r="O105" i="1"/>
  <c r="O77" i="1"/>
  <c r="O67" i="1"/>
  <c r="O34" i="1"/>
  <c r="O69" i="1"/>
  <c r="O57" i="1"/>
  <c r="O78" i="1"/>
  <c r="O54" i="1"/>
  <c r="O100" i="1"/>
  <c r="O39" i="1"/>
  <c r="O107" i="1"/>
  <c r="O79" i="1"/>
  <c r="O73" i="1"/>
  <c r="O30" i="1"/>
  <c r="O28" i="1"/>
  <c r="O85" i="1"/>
  <c r="O103" i="1"/>
  <c r="O96" i="1"/>
  <c r="O33" i="1"/>
  <c r="O35" i="1"/>
  <c r="O93" i="1"/>
  <c r="O44" i="1"/>
  <c r="O48" i="1"/>
  <c r="O72" i="1"/>
  <c r="O83" i="1"/>
  <c r="O102" i="1"/>
  <c r="O109" i="1"/>
  <c r="O86" i="1"/>
  <c r="O23" i="1"/>
  <c r="O76" i="1"/>
  <c r="O89" i="1"/>
  <c r="O63" i="1"/>
  <c r="O21" i="1"/>
  <c r="O88" i="1"/>
  <c r="O81" i="1"/>
  <c r="O42" i="1"/>
  <c r="O95" i="1"/>
  <c r="O43" i="1"/>
  <c r="O70" i="1"/>
  <c r="O49" i="1"/>
  <c r="O92" i="1"/>
  <c r="O31" i="1"/>
  <c r="O55" i="1"/>
  <c r="O36" i="1"/>
  <c r="O22" i="1"/>
  <c r="O37" i="1"/>
  <c r="O56" i="1"/>
  <c r="O82" i="1"/>
  <c r="O99" i="1"/>
  <c r="O90" i="1"/>
  <c r="O68" i="1"/>
  <c r="O32" i="1"/>
  <c r="O53" i="1"/>
  <c r="O94" i="1"/>
  <c r="O60" i="1"/>
  <c r="O47" i="1"/>
  <c r="O91" i="1"/>
  <c r="O87" i="1"/>
  <c r="O84" i="1"/>
  <c r="C15" i="1"/>
  <c r="C18" i="1" s="1"/>
  <c r="O38" i="1"/>
  <c r="O74" i="1"/>
  <c r="I68" i="1"/>
  <c r="F18" i="1" l="1"/>
  <c r="F19" i="1" s="1"/>
</calcChain>
</file>

<file path=xl/sharedStrings.xml><?xml version="1.0" encoding="utf-8"?>
<sst xmlns="http://schemas.openxmlformats.org/spreadsheetml/2006/main" count="847" uniqueCount="362">
  <si>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</si>
  <si>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</si>
  <si>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</si>
  <si>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</si>
  <si>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</si>
  <si>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</si>
  <si>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</si>
  <si>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</si>
  <si>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</si>
  <si>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</si>
  <si>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</si>
  <si>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</si>
  <si>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</si>
  <si>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</si>
  <si>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</si>
  <si>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</si>
  <si>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</si>
  <si>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</si>
  <si>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</si>
  <si>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</si>
  <si>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</si>
  <si>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</si>
  <si>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</si>
  <si>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</si>
  <si>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</si>
  <si>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</si>
  <si>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</si>
  <si>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</si>
  <si>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</si>
  <si>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</si>
  <si>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Bull.84</t>
  </si>
  <si>
    <t>B</t>
  </si>
  <si>
    <t>BBSAG Bull.85</t>
  </si>
  <si>
    <t>BBSAG Bull.88</t>
  </si>
  <si>
    <t>BBSAG Bull.91</t>
  </si>
  <si>
    <t>BBSAG Bull.92</t>
  </si>
  <si>
    <t>BBSAG Bull.96</t>
  </si>
  <si>
    <t>BBSAG Bull.97</t>
  </si>
  <si>
    <t>BBSAG Bull.98</t>
  </si>
  <si>
    <t>Peter H</t>
  </si>
  <si>
    <t>BBSAG Bull.99</t>
  </si>
  <si>
    <t>BBSAG Bull.104</t>
  </si>
  <si>
    <t>BBSAG Bull.105</t>
  </si>
  <si>
    <t>BBSAG Bull.107</t>
  </si>
  <si>
    <t>BBSAG Bull.109</t>
  </si>
  <si>
    <t>BBSAG Bull.110</t>
  </si>
  <si>
    <t>BBSAG Bull.111</t>
  </si>
  <si>
    <t>BBSAG Bull.112</t>
  </si>
  <si>
    <t>BBSAG Bull.113</t>
  </si>
  <si>
    <t>BBSAG Bull.116</t>
  </si>
  <si>
    <t>Locher Kurt</t>
  </si>
  <si>
    <t>BBSAG Bull.118</t>
  </si>
  <si>
    <t>II</t>
  </si>
  <si>
    <t># of data points:</t>
  </si>
  <si>
    <t>V445 Cyg / GSC 03152-00142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</si>
  <si>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</si>
  <si>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</si>
  <si>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</si>
  <si>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</si>
  <si>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</si>
  <si>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</si>
  <si>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</si>
  <si>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</t>
  </si>
  <si>
    <t>CCD+V</t>
  </si>
  <si>
    <t>EA/SD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</si>
  <si>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</si>
  <si>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</si>
  <si>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</si>
  <si>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</si>
  <si>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</si>
  <si>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</si>
  <si>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</si>
  <si>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</si>
  <si>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</si>
  <si>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</si>
  <si>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</si>
  <si>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</si>
  <si>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2425527.391 </t>
  </si>
  <si>
    <t> 07.10.1928 21:23 </t>
  </si>
  <si>
    <t> -0.302 </t>
  </si>
  <si>
    <t>P </t>
  </si>
  <si>
    <t> H.van Schewick </t>
  </si>
  <si>
    <t> KVBB 24.98 </t>
  </si>
  <si>
    <t>2428396.549 </t>
  </si>
  <si>
    <t> 16.08.1936 01:10 </t>
  </si>
  <si>
    <t> -0.162 </t>
  </si>
  <si>
    <t>V </t>
  </si>
  <si>
    <t>2428398.497 </t>
  </si>
  <si>
    <t> 17.08.1936 23:55 </t>
  </si>
  <si>
    <t> -0.161 </t>
  </si>
  <si>
    <t>2428404.332 </t>
  </si>
  <si>
    <t> 23.08.1936 19:58 </t>
  </si>
  <si>
    <t> -0.170 </t>
  </si>
  <si>
    <t>2428435.511 </t>
  </si>
  <si>
    <t> 24.09.1936 00:15 </t>
  </si>
  <si>
    <t> -0.154 </t>
  </si>
  <si>
    <t>2429105.531 </t>
  </si>
  <si>
    <t> 26.07.1938 00:44 </t>
  </si>
  <si>
    <t> -0.156 </t>
  </si>
  <si>
    <t>2429109.446 </t>
  </si>
  <si>
    <t> 29.07.1938 22:42 </t>
  </si>
  <si>
    <t> -0.137 </t>
  </si>
  <si>
    <t>2429187.375 </t>
  </si>
  <si>
    <t> 15.10.1938 21:00 </t>
  </si>
  <si>
    <t> -0.117 </t>
  </si>
  <si>
    <t>2429491.199 </t>
  </si>
  <si>
    <t> 15.08.1939 16:46 </t>
  </si>
  <si>
    <t> -0.140 </t>
  </si>
  <si>
    <t> Vam Vjet Chin </t>
  </si>
  <si>
    <t> PZ 14.262 </t>
  </si>
  <si>
    <t>2429493.185 </t>
  </si>
  <si>
    <t> 17.08.1939 16:26 </t>
  </si>
  <si>
    <t> -0.102 </t>
  </si>
  <si>
    <t>2429639.237 </t>
  </si>
  <si>
    <t> 10.01.1940 17:41 </t>
  </si>
  <si>
    <t> -0.130 </t>
  </si>
  <si>
    <t> NAZ 7.35 </t>
  </si>
  <si>
    <t>2429641.241 </t>
  </si>
  <si>
    <t> 12.01.1940 17:47 </t>
  </si>
  <si>
    <t> -0.074 </t>
  </si>
  <si>
    <t>2434510.552 </t>
  </si>
  <si>
    <t> 13.05.1953 01:14 </t>
  </si>
  <si>
    <t> -0.108 </t>
  </si>
  <si>
    <t> G.Romano </t>
  </si>
  <si>
    <t> MSAI 40.391 </t>
  </si>
  <si>
    <t>2434590.464 </t>
  </si>
  <si>
    <t> 31.07.1953 23:08 </t>
  </si>
  <si>
    <t> -0.053 </t>
  </si>
  <si>
    <t>2434596.393 </t>
  </si>
  <si>
    <t> 06.08.1953 21:25 </t>
  </si>
  <si>
    <t> 0.032 </t>
  </si>
  <si>
    <t>2434629.440 </t>
  </si>
  <si>
    <t> 08.09.1953 22:33 </t>
  </si>
  <si>
    <t> -0.032 </t>
  </si>
  <si>
    <t>2434678.337 </t>
  </si>
  <si>
    <t> 27.10.1953 20:05 </t>
  </si>
  <si>
    <t> 0.171 </t>
  </si>
  <si>
    <t>2436084.388 </t>
  </si>
  <si>
    <t> 02.09.1957 21:18 </t>
  </si>
  <si>
    <t> -0.045 </t>
  </si>
  <si>
    <t>2436166.173 </t>
  </si>
  <si>
    <t> 23.11.1957 16:09 </t>
  </si>
  <si>
    <t> -0.065 </t>
  </si>
  <si>
    <t>2436752.502 </t>
  </si>
  <si>
    <t> 03.07.1959 00:02 </t>
  </si>
  <si>
    <t> -0.005 </t>
  </si>
  <si>
    <t>2437249.213 </t>
  </si>
  <si>
    <t> 10.11.1960 17:06 </t>
  </si>
  <si>
    <t> 0.033 </t>
  </si>
  <si>
    <t>2437494.552 </t>
  </si>
  <si>
    <t> 14.07.1961 01:14 </t>
  </si>
  <si>
    <t> -0.043 </t>
  </si>
  <si>
    <t>2437543.371 </t>
  </si>
  <si>
    <t> 31.08.1961 20:54 </t>
  </si>
  <si>
    <t> 0.083 </t>
  </si>
  <si>
    <t>2437578.356 </t>
  </si>
  <si>
    <t> 05.10.1961 20:32 </t>
  </si>
  <si>
    <t> 0.008 </t>
  </si>
  <si>
    <t>2437582.347 </t>
  </si>
  <si>
    <t> 09.10.1961 20:19 </t>
  </si>
  <si>
    <t> 0.104 </t>
  </si>
  <si>
    <t>2437870.463 </t>
  </si>
  <si>
    <t> 24.07.1962 23:06 </t>
  </si>
  <si>
    <t>2439773.419 </t>
  </si>
  <si>
    <t> 09.10.1967 22:03 </t>
  </si>
  <si>
    <t> -0.029 </t>
  </si>
  <si>
    <t>2440147.414 </t>
  </si>
  <si>
    <t> 17.10.1968 21:56 </t>
  </si>
  <si>
    <t> 0.000 </t>
  </si>
  <si>
    <t>2445889.437 </t>
  </si>
  <si>
    <t> 07.07.1984 22:29 </t>
  </si>
  <si>
    <t> 0.091 </t>
  </si>
  <si>
    <t> J.Manek </t>
  </si>
  <si>
    <t> BRNO 27 </t>
  </si>
  <si>
    <t>2445965.401 </t>
  </si>
  <si>
    <t> 21.09.1984 21:37 </t>
  </si>
  <si>
    <t> 0.094 </t>
  </si>
  <si>
    <t> J.Borovicka </t>
  </si>
  <si>
    <t>2446972.406 </t>
  </si>
  <si>
    <t> 25.06.1987 21:44 </t>
  </si>
  <si>
    <t> 0.118 </t>
  </si>
  <si>
    <t> K.Locher </t>
  </si>
  <si>
    <t> BBS 84 </t>
  </si>
  <si>
    <t>2447048.359 </t>
  </si>
  <si>
    <t> 09.09.1987 20:36 </t>
  </si>
  <si>
    <t> 0.109 </t>
  </si>
  <si>
    <t> BBS 86 </t>
  </si>
  <si>
    <t>2447304.526 </t>
  </si>
  <si>
    <t> 23.05.1988 00:37 </t>
  </si>
  <si>
    <t> 0.149 </t>
  </si>
  <si>
    <t> BBS 88 </t>
  </si>
  <si>
    <t>2447640.504 </t>
  </si>
  <si>
    <t> 24.04.1989 00:05 </t>
  </si>
  <si>
    <t> 0.142 </t>
  </si>
  <si>
    <t> BBS 91 </t>
  </si>
  <si>
    <t>2447714.498 </t>
  </si>
  <si>
    <t> 06.07.1989 23:57 </t>
  </si>
  <si>
    <t> 0.122 </t>
  </si>
  <si>
    <t> M.Jechumtal </t>
  </si>
  <si>
    <t> BRNO 30 </t>
  </si>
  <si>
    <t>2447749.557 </t>
  </si>
  <si>
    <t> 11.08.1989 01:22 </t>
  </si>
  <si>
    <t> BBS 92 </t>
  </si>
  <si>
    <t>2447792.412 </t>
  </si>
  <si>
    <t> 22.09.1989 21:53 </t>
  </si>
  <si>
    <t> 0.126 </t>
  </si>
  <si>
    <t>2447792.414 </t>
  </si>
  <si>
    <t> 22.09.1989 21:56 </t>
  </si>
  <si>
    <t> 0.128 </t>
  </si>
  <si>
    <t>2447792.416 </t>
  </si>
  <si>
    <t> 22.09.1989 21:59 </t>
  </si>
  <si>
    <t> 0.130 </t>
  </si>
  <si>
    <t> A.Dedoch </t>
  </si>
  <si>
    <t>2448125.484 </t>
  </si>
  <si>
    <t> 21.08.1990 23:36 </t>
  </si>
  <si>
    <t> 0.135 </t>
  </si>
  <si>
    <t> P.Kucera </t>
  </si>
  <si>
    <t> BRNO 31 </t>
  </si>
  <si>
    <t>2448127.429 </t>
  </si>
  <si>
    <t> 23.08.1990 22:17 </t>
  </si>
  <si>
    <t> 0.132 </t>
  </si>
  <si>
    <t> I.Stenclova </t>
  </si>
  <si>
    <t>2448127.432 </t>
  </si>
  <si>
    <t> 23.08.1990 22:22 </t>
  </si>
  <si>
    <t> BBS 96 </t>
  </si>
  <si>
    <t>2448127.433 </t>
  </si>
  <si>
    <t> 23.08.1990 22:23 </t>
  </si>
  <si>
    <t> 0.136 </t>
  </si>
  <si>
    <t> M.Znojilova </t>
  </si>
  <si>
    <t>2448127.435 </t>
  </si>
  <si>
    <t> 23.08.1990 22:26 </t>
  </si>
  <si>
    <t> 0.138 </t>
  </si>
  <si>
    <t> P.Klix </t>
  </si>
  <si>
    <t>2448304.676 </t>
  </si>
  <si>
    <t> 17.02.1991 04:13 </t>
  </si>
  <si>
    <t> BBS 97 </t>
  </si>
  <si>
    <t>2448460.493 </t>
  </si>
  <si>
    <t> 22.07.1991 23:49 </t>
  </si>
  <si>
    <t> 0.133 </t>
  </si>
  <si>
    <t> J.Zahajsky </t>
  </si>
  <si>
    <t>2448460.504 </t>
  </si>
  <si>
    <t> 23.07.1991 00:05 </t>
  </si>
  <si>
    <t> 0.144 </t>
  </si>
  <si>
    <t> BBS 98 </t>
  </si>
  <si>
    <t>2448499.464 </t>
  </si>
  <si>
    <t> 30.08.1991 23:08 </t>
  </si>
  <si>
    <t> H.Peter </t>
  </si>
  <si>
    <t>2448538.417 </t>
  </si>
  <si>
    <t> 08.10.1991 22:00 </t>
  </si>
  <si>
    <t> 0.148 </t>
  </si>
  <si>
    <t> BBS 99 </t>
  </si>
  <si>
    <t>2448540.360 </t>
  </si>
  <si>
    <t> 10.10.1991 20:38 </t>
  </si>
  <si>
    <t> 0.143 </t>
  </si>
  <si>
    <t>2449132.495 </t>
  </si>
  <si>
    <t> 24.05.1993 23:52 </t>
  </si>
  <si>
    <t> 0.166 </t>
  </si>
  <si>
    <t> BBS 104 </t>
  </si>
  <si>
    <t>2449167.546 </t>
  </si>
  <si>
    <t> 29.06.1993 01:06 </t>
  </si>
  <si>
    <t> 0.157 </t>
  </si>
  <si>
    <t>2449249.355 </t>
  </si>
  <si>
    <t> 18.09.1993 20:31 </t>
  </si>
  <si>
    <t> 0.161 </t>
  </si>
  <si>
    <t> BBS 105 </t>
  </si>
  <si>
    <t>2449504.519 </t>
  </si>
  <si>
    <t> 01.06.1994 00:27 </t>
  </si>
  <si>
    <t> 0.172 </t>
  </si>
  <si>
    <t> BBS 107 </t>
  </si>
  <si>
    <t>2449545.422 </t>
  </si>
  <si>
    <t> 11.07.1994 22:07 </t>
  </si>
  <si>
    <t>2449878.490 </t>
  </si>
  <si>
    <t> 09.06.1995 23:45 </t>
  </si>
  <si>
    <t> 0.177 </t>
  </si>
  <si>
    <t> BBS 109 </t>
  </si>
  <si>
    <t>2449917.452 </t>
  </si>
  <si>
    <t> 18.07.1995 22:50 </t>
  </si>
  <si>
    <t> 0.184 </t>
  </si>
  <si>
    <t> BBS 110 </t>
  </si>
  <si>
    <t>2449993.416 </t>
  </si>
  <si>
    <t> 02.10.1995 21:59 </t>
  </si>
  <si>
    <t> 0.186 </t>
  </si>
  <si>
    <t>2450034.316 </t>
  </si>
  <si>
    <t> 12.11.1995 19:35 </t>
  </si>
  <si>
    <t> BBS 111 </t>
  </si>
  <si>
    <t>2450252.468 </t>
  </si>
  <si>
    <t> 17.06.1996 23:13 </t>
  </si>
  <si>
    <t> 0.189 </t>
  </si>
  <si>
    <t> BBS 112 </t>
  </si>
  <si>
    <t>2450369.338 </t>
  </si>
  <si>
    <t> 12.10.1996 20:06 </t>
  </si>
  <si>
    <t> 0.195 </t>
  </si>
  <si>
    <t> BBS 113 </t>
  </si>
  <si>
    <t>2450369.339 </t>
  </si>
  <si>
    <t> 12.10.1996 20:08 </t>
  </si>
  <si>
    <t> 0.196 </t>
  </si>
  <si>
    <t>2450700.455 </t>
  </si>
  <si>
    <t> 08.09.1997 22:55 </t>
  </si>
  <si>
    <t> 0.197 </t>
  </si>
  <si>
    <t> BBS 116 </t>
  </si>
  <si>
    <t>2450702.405 </t>
  </si>
  <si>
    <t> 10.09.1997 21:43 </t>
  </si>
  <si>
    <t> 0.199 </t>
  </si>
  <si>
    <t>2450782.267 </t>
  </si>
  <si>
    <t> 29.11.1997 18:24 </t>
  </si>
  <si>
    <t> 0.204 </t>
  </si>
  <si>
    <t>2450782.271 </t>
  </si>
  <si>
    <t> 29.11.1997 18:30 </t>
  </si>
  <si>
    <t> 0.208 </t>
  </si>
  <si>
    <t>2450961.465 </t>
  </si>
  <si>
    <t> 27.05.1998 23:09 </t>
  </si>
  <si>
    <t> 0.210 </t>
  </si>
  <si>
    <t> BBS 118 </t>
  </si>
  <si>
    <t>2451742.516 </t>
  </si>
  <si>
    <t> 17.07.2000 00:23 </t>
  </si>
  <si>
    <t> 0.218 </t>
  </si>
  <si>
    <t> BBS 123 </t>
  </si>
  <si>
    <t>2452040.53240 </t>
  </si>
  <si>
    <t> 11.05.2001 00:46 </t>
  </si>
  <si>
    <t> 0.23017 </t>
  </si>
  <si>
    <t>C </t>
  </si>
  <si>
    <t> P.Hájek </t>
  </si>
  <si>
    <t>OEJV 0074 </t>
  </si>
  <si>
    <t>2452196.3486 </t>
  </si>
  <si>
    <t> 13.10.2001 20:21 </t>
  </si>
  <si>
    <t> 0.2273 </t>
  </si>
  <si>
    <t>E </t>
  </si>
  <si>
    <t>?</t>
  </si>
  <si>
    <t> R.Diethelm </t>
  </si>
  <si>
    <t> BBS 126 </t>
  </si>
  <si>
    <t>2452412.554 </t>
  </si>
  <si>
    <t> 18.05.2002 01:17 </t>
  </si>
  <si>
    <t> 0.234 </t>
  </si>
  <si>
    <t> BBS 128 </t>
  </si>
  <si>
    <t>2452455.4019 </t>
  </si>
  <si>
    <t> 29.06.2002 21:38 </t>
  </si>
  <si>
    <t> 0.2315 </t>
  </si>
  <si>
    <t>2453968.8264 </t>
  </si>
  <si>
    <t> 21.08.2006 07:50 </t>
  </si>
  <si>
    <t> 0.2636 </t>
  </si>
  <si>
    <t> P.Zasche (INTEGRAL/OMC) </t>
  </si>
  <si>
    <t> arXiv 1102.2742 </t>
  </si>
  <si>
    <t>2454060.3704 </t>
  </si>
  <si>
    <t> 20.11.2006 20:53 </t>
  </si>
  <si>
    <t> 0.2639 </t>
  </si>
  <si>
    <t>2454317.4805 </t>
  </si>
  <si>
    <t> 04.08.2007 23:31 </t>
  </si>
  <si>
    <t> 0.2726 </t>
  </si>
  <si>
    <t>o</t>
  </si>
  <si>
    <t> U.Schmidt </t>
  </si>
  <si>
    <t>BAVM 193 </t>
  </si>
  <si>
    <t>2455398.4908 </t>
  </si>
  <si>
    <t> 20.07.2010 23:46 </t>
  </si>
  <si>
    <t> 0.2883 </t>
  </si>
  <si>
    <t>-I</t>
  </si>
  <si>
    <t> F.Agerer </t>
  </si>
  <si>
    <t>BAVM 215 </t>
  </si>
  <si>
    <t>OEJV 0179</t>
  </si>
  <si>
    <t>JAVSO 49, 108</t>
  </si>
  <si>
    <t>JAVSO 49, 256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</si>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</sst>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42" applyFont="1" applyAlignment="1">
      <alignment horizontal="left"/>
    </xf>
    <xf numFmtId="0" fontId="35" fillId="0" borderId="0" xfId="0" applyFont="1">
      <alignment vertical="top"/>
    </xf>
    <xf numFmtId="0" fontId="35" fillId="0" borderId="0" xfId="0" applyFont="1" applyAlignment="1">
      <alignment horizontal="left"/>
    </xf>
    <xf numFmtId="0" fontId="35" fillId="0" borderId="0" xfId="0" applyFont="1" applyAlignment="1"/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6" fillId="0" borderId="0" xfId="42" applyFont="1" applyAlignment="1">
      <alignment horizontal="left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V445 Cyg - O-C Diagr.</a:t>
            </a:r>
          </a:p>
        </c:rich>
      </c:tx>
      <c:layout>
        <c:manualLayout>
          <c:xMode val="edge"/>
          <c:yMode val="edge"/>
          <c:x val="0.3243805991193249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4769252958613219"/>
          <c:w val="0.7768602878642818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3A-4913-946C-553491BCFD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1.1999999999999999E-3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5.9999999999999995E-4</c:v>
                  </c:pt>
                  <c:pt idx="82">
                    <c:v>8.0000000000000004E-4</c:v>
                  </c:pt>
                  <c:pt idx="83">
                    <c:v>5.9999999999999995E-4</c:v>
                  </c:pt>
                  <c:pt idx="84">
                    <c:v>5.0000000000000001E-4</c:v>
                  </c:pt>
                  <c:pt idx="85">
                    <c:v>5.9999999999999995E-4</c:v>
                  </c:pt>
                  <c:pt idx="86">
                    <c:v>5.9999999999999995E-4</c:v>
                  </c:pt>
                  <c:pt idx="87">
                    <c:v>2.9999999999999997E-4</c:v>
                  </c:pt>
                  <c:pt idx="88">
                    <c:v>5.9999999999999995E-4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1.1999999999999999E-3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5.9999999999999995E-4</c:v>
                  </c:pt>
                  <c:pt idx="82">
                    <c:v>8.0000000000000004E-4</c:v>
                  </c:pt>
                  <c:pt idx="83">
                    <c:v>5.9999999999999995E-4</c:v>
                  </c:pt>
                  <c:pt idx="84">
                    <c:v>5.0000000000000001E-4</c:v>
                  </c:pt>
                  <c:pt idx="85">
                    <c:v>5.9999999999999995E-4</c:v>
                  </c:pt>
                  <c:pt idx="86">
                    <c:v>5.9999999999999995E-4</c:v>
                  </c:pt>
                  <c:pt idx="87">
                    <c:v>2.9999999999999997E-4</c:v>
                  </c:pt>
                  <c:pt idx="8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-0.30157200000030571</c:v>
                </c:pt>
                <c:pt idx="1">
                  <c:v>-0.16164600000047358</c:v>
                </c:pt>
                <c:pt idx="2">
                  <c:v>-0.16138399999545072</c:v>
                </c:pt>
                <c:pt idx="3">
                  <c:v>-0.16959799999676761</c:v>
                </c:pt>
                <c:pt idx="4">
                  <c:v>-0.15440599999783444</c:v>
                </c:pt>
                <c:pt idx="5">
                  <c:v>-0.15627799999856506</c:v>
                </c:pt>
                <c:pt idx="6">
                  <c:v>-0.13675399999556248</c:v>
                </c:pt>
                <c:pt idx="7">
                  <c:v>-0.11727399999654153</c:v>
                </c:pt>
                <c:pt idx="8">
                  <c:v>-0.1404019999972661</c:v>
                </c:pt>
                <c:pt idx="9">
                  <c:v>-0.10213999999541556</c:v>
                </c:pt>
                <c:pt idx="10">
                  <c:v>-0.13048999999591615</c:v>
                </c:pt>
                <c:pt idx="11">
                  <c:v>-7.4227999997674488E-2</c:v>
                </c:pt>
                <c:pt idx="12">
                  <c:v>-0.10822799999004928</c:v>
                </c:pt>
                <c:pt idx="13">
                  <c:v>-5.3485999997064937E-2</c:v>
                </c:pt>
                <c:pt idx="14">
                  <c:v>3.2299999998940621E-2</c:v>
                </c:pt>
                <c:pt idx="15">
                  <c:v>-3.2245999995211605E-2</c:v>
                </c:pt>
                <c:pt idx="16">
                  <c:v>0.17130400000314694</c:v>
                </c:pt>
                <c:pt idx="17">
                  <c:v>-4.4531999999890104E-2</c:v>
                </c:pt>
                <c:pt idx="18">
                  <c:v>-6.452799999533454E-2</c:v>
                </c:pt>
                <c:pt idx="19">
                  <c:v>-4.665999993449077E-3</c:v>
                </c:pt>
                <c:pt idx="20">
                  <c:v>3.3144000008178409E-2</c:v>
                </c:pt>
                <c:pt idx="21">
                  <c:v>-4.2843999995966442E-2</c:v>
                </c:pt>
                <c:pt idx="22">
                  <c:v>8.2706000001053326E-2</c:v>
                </c:pt>
                <c:pt idx="23">
                  <c:v>8.4219999989727512E-3</c:v>
                </c:pt>
                <c:pt idx="24">
                  <c:v>0.10394600000290666</c:v>
                </c:pt>
                <c:pt idx="25">
                  <c:v>-4.5277999990503304E-2</c:v>
                </c:pt>
                <c:pt idx="26">
                  <c:v>-2.9303999996045604E-2</c:v>
                </c:pt>
                <c:pt idx="28">
                  <c:v>9.1376000003947411E-2</c:v>
                </c:pt>
                <c:pt idx="29">
                  <c:v>9.3593999998120125E-2</c:v>
                </c:pt>
                <c:pt idx="30">
                  <c:v>0.11804800000390969</c:v>
                </c:pt>
                <c:pt idx="31">
                  <c:v>0.10926599999947939</c:v>
                </c:pt>
                <c:pt idx="32">
                  <c:v>0.14871900000434835</c:v>
                </c:pt>
                <c:pt idx="33">
                  <c:v>0.14191400000709109</c:v>
                </c:pt>
                <c:pt idx="34">
                  <c:v>0.1218700000026729</c:v>
                </c:pt>
                <c:pt idx="35">
                  <c:v>0.1218700000026729</c:v>
                </c:pt>
                <c:pt idx="36">
                  <c:v>0.12158600000111619</c:v>
                </c:pt>
                <c:pt idx="37">
                  <c:v>0.12634999999863794</c:v>
                </c:pt>
                <c:pt idx="38">
                  <c:v>0.12834999999904539</c:v>
                </c:pt>
                <c:pt idx="39">
                  <c:v>0.13034999999945285</c:v>
                </c:pt>
                <c:pt idx="40">
                  <c:v>0.135152000002563</c:v>
                </c:pt>
                <c:pt idx="41">
                  <c:v>0.13241399999969872</c:v>
                </c:pt>
                <c:pt idx="42">
                  <c:v>0.13541400000394788</c:v>
                </c:pt>
                <c:pt idx="43">
                  <c:v>0.13641400000051362</c:v>
                </c:pt>
                <c:pt idx="44">
                  <c:v>0.13841400000092108</c:v>
                </c:pt>
                <c:pt idx="45">
                  <c:v>0.13525600000139093</c:v>
                </c:pt>
                <c:pt idx="46">
                  <c:v>0.13321600000199396</c:v>
                </c:pt>
                <c:pt idx="47">
                  <c:v>0.14421600000059698</c:v>
                </c:pt>
                <c:pt idx="48">
                  <c:v>0.14945600000646664</c:v>
                </c:pt>
                <c:pt idx="49">
                  <c:v>0.14769599999999627</c:v>
                </c:pt>
                <c:pt idx="50">
                  <c:v>0.1429580000040005</c:v>
                </c:pt>
                <c:pt idx="51">
                  <c:v>0.16560600000229897</c:v>
                </c:pt>
                <c:pt idx="52">
                  <c:v>0.15732200000638841</c:v>
                </c:pt>
                <c:pt idx="53">
                  <c:v>0.16132600000855746</c:v>
                </c:pt>
                <c:pt idx="54">
                  <c:v>0.17164800000318792</c:v>
                </c:pt>
                <c:pt idx="55">
                  <c:v>0.17215000000578584</c:v>
                </c:pt>
                <c:pt idx="56">
                  <c:v>0.17695200000162004</c:v>
                </c:pt>
                <c:pt idx="57">
                  <c:v>0.18419200000062119</c:v>
                </c:pt>
                <c:pt idx="58">
                  <c:v>0.18641000000206986</c:v>
                </c:pt>
                <c:pt idx="59">
                  <c:v>0.18391200000041863</c:v>
                </c:pt>
                <c:pt idx="60">
                  <c:v>0.18925600000511622</c:v>
                </c:pt>
                <c:pt idx="61">
                  <c:v>0.18925600000511622</c:v>
                </c:pt>
                <c:pt idx="62">
                  <c:v>0.19497600000613602</c:v>
                </c:pt>
                <c:pt idx="63">
                  <c:v>0.19597600000270177</c:v>
                </c:pt>
                <c:pt idx="64">
                  <c:v>0.19651600000361213</c:v>
                </c:pt>
                <c:pt idx="65">
                  <c:v>0.19877800000540446</c:v>
                </c:pt>
                <c:pt idx="66">
                  <c:v>0.20352000000275439</c:v>
                </c:pt>
                <c:pt idx="67">
                  <c:v>0.20752000000356929</c:v>
                </c:pt>
                <c:pt idx="68">
                  <c:v>0.20962399999552872</c:v>
                </c:pt>
                <c:pt idx="69">
                  <c:v>0.21768600000359584</c:v>
                </c:pt>
                <c:pt idx="72">
                  <c:v>0.23381399999925634</c:v>
                </c:pt>
                <c:pt idx="73">
                  <c:v>0.23147800000151619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3A-4913-946C-553491BCFD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Active!$D$21:$D$27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71">
                  <c:v>0.22733200000220677</c:v>
                </c:pt>
                <c:pt idx="77">
                  <c:v>0.28826000000117347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3A-4913-946C-553491BCFD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0">
                  <c:v>0.23017199999594595</c:v>
                </c:pt>
                <c:pt idx="74">
                  <c:v>0.26355200000398327</c:v>
                </c:pt>
                <c:pt idx="75">
                  <c:v>0.26386600000114413</c:v>
                </c:pt>
                <c:pt idx="76">
                  <c:v>0.27255000000150176</c:v>
                </c:pt>
                <c:pt idx="78">
                  <c:v>0.30964200000016717</c:v>
                </c:pt>
                <c:pt idx="79">
                  <c:v>0.3108600000050501</c:v>
                </c:pt>
                <c:pt idx="80">
                  <c:v>0.31068400000367546</c:v>
                </c:pt>
                <c:pt idx="81">
                  <c:v>0.34010200000193436</c:v>
                </c:pt>
                <c:pt idx="82">
                  <c:v>0.32422600000427337</c:v>
                </c:pt>
                <c:pt idx="83">
                  <c:v>0.3297800000073039</c:v>
                </c:pt>
                <c:pt idx="84">
                  <c:v>0.33555000001069857</c:v>
                </c:pt>
                <c:pt idx="85">
                  <c:v>0.33760600000096019</c:v>
                </c:pt>
                <c:pt idx="86">
                  <c:v>0.33376800001133233</c:v>
                </c:pt>
                <c:pt idx="87">
                  <c:v>0.33305400000244845</c:v>
                </c:pt>
                <c:pt idx="88">
                  <c:v>0.33712799999921117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3A-4913-946C-553491BCFD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3A-4913-946C-553491BCFD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3A-4913-946C-553491BCFD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3A-4913-946C-553491BCFD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-0.23572472657973348</c:v>
                </c:pt>
                <c:pt idx="1">
                  <c:v>-0.18678763598540757</c:v>
                </c:pt>
                <c:pt idx="2">
                  <c:v>-0.18675441324909098</c:v>
                </c:pt>
                <c:pt idx="3">
                  <c:v>-0.18665474504014123</c:v>
                </c:pt>
                <c:pt idx="4">
                  <c:v>-0.18612318125907593</c:v>
                </c:pt>
                <c:pt idx="5">
                  <c:v>-0.17469455996617156</c:v>
                </c:pt>
                <c:pt idx="6">
                  <c:v>-0.17462811449353841</c:v>
                </c:pt>
                <c:pt idx="7">
                  <c:v>-0.17329920504087509</c:v>
                </c:pt>
                <c:pt idx="8">
                  <c:v>-0.16811645817548826</c:v>
                </c:pt>
                <c:pt idx="9">
                  <c:v>-0.16808323543917167</c:v>
                </c:pt>
                <c:pt idx="10">
                  <c:v>-0.165591530215428</c:v>
                </c:pt>
                <c:pt idx="11">
                  <c:v>-0.16555830747911141</c:v>
                </c:pt>
                <c:pt idx="12">
                  <c:v>-8.2501466687655331E-2</c:v>
                </c:pt>
                <c:pt idx="13">
                  <c:v>-8.1139334498675456E-2</c:v>
                </c:pt>
                <c:pt idx="14">
                  <c:v>-8.1039666289725698E-2</c:v>
                </c:pt>
                <c:pt idx="15">
                  <c:v>-8.0474879772343799E-2</c:v>
                </c:pt>
                <c:pt idx="16">
                  <c:v>-7.9644311364429246E-2</c:v>
                </c:pt>
                <c:pt idx="17">
                  <c:v>-5.5657495743856727E-2</c:v>
                </c:pt>
                <c:pt idx="18">
                  <c:v>-5.4262140818560262E-2</c:v>
                </c:pt>
                <c:pt idx="19">
                  <c:v>-4.4262097187268958E-2</c:v>
                </c:pt>
                <c:pt idx="20">
                  <c:v>-3.5790299426540439E-2</c:v>
                </c:pt>
                <c:pt idx="21">
                  <c:v>-3.1604234650651049E-2</c:v>
                </c:pt>
                <c:pt idx="22">
                  <c:v>-3.0773666242736489E-2</c:v>
                </c:pt>
                <c:pt idx="23">
                  <c:v>-3.0175656989038006E-2</c:v>
                </c:pt>
                <c:pt idx="24">
                  <c:v>-3.0109211516404839E-2</c:v>
                </c:pt>
                <c:pt idx="25">
                  <c:v>-2.5192246541550639E-2</c:v>
                </c:pt>
                <c:pt idx="26">
                  <c:v>7.2663668397503905E-3</c:v>
                </c:pt>
                <c:pt idx="27">
                  <c:v>1.3645132212534217E-2</c:v>
                </c:pt>
                <c:pt idx="28">
                  <c:v>0.11158575887381922</c:v>
                </c:pt>
                <c:pt idx="29">
                  <c:v>0.11288144559016593</c:v>
                </c:pt>
                <c:pt idx="30">
                  <c:v>0.13005760026583904</c:v>
                </c:pt>
                <c:pt idx="31">
                  <c:v>0.13135328698218576</c:v>
                </c:pt>
                <c:pt idx="32">
                  <c:v>0.13572207680781634</c:v>
                </c:pt>
                <c:pt idx="33">
                  <c:v>0.14145299882242682</c:v>
                </c:pt>
                <c:pt idx="34">
                  <c:v>0.14271546280245695</c:v>
                </c:pt>
                <c:pt idx="35">
                  <c:v>0.14271546280245695</c:v>
                </c:pt>
                <c:pt idx="36">
                  <c:v>0.14331347205615544</c:v>
                </c:pt>
                <c:pt idx="37">
                  <c:v>0.14404437225512023</c:v>
                </c:pt>
                <c:pt idx="38">
                  <c:v>0.14404437225512023</c:v>
                </c:pt>
                <c:pt idx="39">
                  <c:v>0.14404437225512023</c:v>
                </c:pt>
                <c:pt idx="40">
                  <c:v>0.14972546016525584</c:v>
                </c:pt>
                <c:pt idx="41">
                  <c:v>0.14975868290157243</c:v>
                </c:pt>
                <c:pt idx="42">
                  <c:v>0.14975868290157243</c:v>
                </c:pt>
                <c:pt idx="43">
                  <c:v>0.14975868290157243</c:v>
                </c:pt>
                <c:pt idx="44">
                  <c:v>0.14975868290157243</c:v>
                </c:pt>
                <c:pt idx="45">
                  <c:v>0.15278195190638141</c:v>
                </c:pt>
                <c:pt idx="46">
                  <c:v>0.15543977081170801</c:v>
                </c:pt>
                <c:pt idx="47">
                  <c:v>0.15543977081170801</c:v>
                </c:pt>
                <c:pt idx="48">
                  <c:v>0.15610422553803965</c:v>
                </c:pt>
                <c:pt idx="49">
                  <c:v>0.15676868026437132</c:v>
                </c:pt>
                <c:pt idx="50">
                  <c:v>0.15680190300068789</c:v>
                </c:pt>
                <c:pt idx="51">
                  <c:v>0.16690161484092897</c:v>
                </c:pt>
                <c:pt idx="52">
                  <c:v>0.16749962409462743</c:v>
                </c:pt>
                <c:pt idx="53">
                  <c:v>0.1688949790199239</c:v>
                </c:pt>
                <c:pt idx="54">
                  <c:v>0.17324715747739619</c:v>
                </c:pt>
                <c:pt idx="55">
                  <c:v>0.17394483494004442</c:v>
                </c:pt>
                <c:pt idx="56">
                  <c:v>0.17962592285018003</c:v>
                </c:pt>
                <c:pt idx="57">
                  <c:v>0.18029037757651167</c:v>
                </c:pt>
                <c:pt idx="58">
                  <c:v>0.1815860642928584</c:v>
                </c:pt>
                <c:pt idx="59">
                  <c:v>0.18228374175550663</c:v>
                </c:pt>
                <c:pt idx="60">
                  <c:v>0.18600468822296384</c:v>
                </c:pt>
                <c:pt idx="61">
                  <c:v>0.18600468822296384</c:v>
                </c:pt>
                <c:pt idx="62">
                  <c:v>0.1879980524019588</c:v>
                </c:pt>
                <c:pt idx="63">
                  <c:v>0.1879980524019588</c:v>
                </c:pt>
                <c:pt idx="64">
                  <c:v>0.19364591757577782</c:v>
                </c:pt>
                <c:pt idx="65">
                  <c:v>0.19367914031209441</c:v>
                </c:pt>
                <c:pt idx="66">
                  <c:v>0.19504127250107428</c:v>
                </c:pt>
                <c:pt idx="67">
                  <c:v>0.19504127250107428</c:v>
                </c:pt>
                <c:pt idx="68">
                  <c:v>0.19809776424219985</c:v>
                </c:pt>
                <c:pt idx="69">
                  <c:v>0.2114200815051494</c:v>
                </c:pt>
                <c:pt idx="70">
                  <c:v>0.21650316016158652</c:v>
                </c:pt>
                <c:pt idx="71">
                  <c:v>0.21916097906691312</c:v>
                </c:pt>
                <c:pt idx="72">
                  <c:v>0.22284870279805377</c:v>
                </c:pt>
                <c:pt idx="73">
                  <c:v>0.22357960299701857</c:v>
                </c:pt>
                <c:pt idx="74">
                  <c:v>0.24939366911500313</c:v>
                </c:pt>
                <c:pt idx="75">
                  <c:v>0.25095513772188249</c:v>
                </c:pt>
                <c:pt idx="76">
                  <c:v>0.25534053891567138</c:v>
                </c:pt>
                <c:pt idx="77">
                  <c:v>0.27377915757137461</c:v>
                </c:pt>
                <c:pt idx="78">
                  <c:v>0.31068961761909769</c:v>
                </c:pt>
                <c:pt idx="79">
                  <c:v>0.31198530433544441</c:v>
                </c:pt>
                <c:pt idx="80">
                  <c:v>0.31205174980807759</c:v>
                </c:pt>
                <c:pt idx="81">
                  <c:v>0.33660335194603203</c:v>
                </c:pt>
                <c:pt idx="82">
                  <c:v>0.33666979741866515</c:v>
                </c:pt>
                <c:pt idx="83">
                  <c:v>0.33723458393604705</c:v>
                </c:pt>
                <c:pt idx="84">
                  <c:v>0.34171965333878568</c:v>
                </c:pt>
                <c:pt idx="85">
                  <c:v>0.34298211731881584</c:v>
                </c:pt>
                <c:pt idx="86">
                  <c:v>0.3430153400551324</c:v>
                </c:pt>
                <c:pt idx="87">
                  <c:v>0.34311500826408214</c:v>
                </c:pt>
                <c:pt idx="88">
                  <c:v>0.3473342957762881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3A-4913-946C-553491BC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9528"/>
        <c:axId val="1"/>
      </c:scatterChart>
      <c:valAx>
        <c:axId val="793399528"/>
        <c:scaling>
          <c:orientation val="minMax"/>
          <c:max val="7000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5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V445 Cyg - O-C Diagr.</a:t>
            </a:r>
          </a:p>
        </c:rich>
      </c:tx>
      <c:layout>
        <c:manualLayout>
          <c:xMode val="edge"/>
          <c:yMode val="edge"/>
          <c:x val="0.3257731958762886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23926380368099"/>
          <c:w val="0.7711340206185567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CB-4BE0-B769-A1E8F50062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1.1999999999999999E-3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5.9999999999999995E-4</c:v>
                  </c:pt>
                  <c:pt idx="82">
                    <c:v>8.0000000000000004E-4</c:v>
                  </c:pt>
                  <c:pt idx="83">
                    <c:v>5.9999999999999995E-4</c:v>
                  </c:pt>
                  <c:pt idx="84">
                    <c:v>5.0000000000000001E-4</c:v>
                  </c:pt>
                  <c:pt idx="85">
                    <c:v>5.9999999999999995E-4</c:v>
                  </c:pt>
                  <c:pt idx="86">
                    <c:v>5.9999999999999995E-4</c:v>
                  </c:pt>
                  <c:pt idx="87">
                    <c:v>2.9999999999999997E-4</c:v>
                  </c:pt>
                  <c:pt idx="88">
                    <c:v>5.9999999999999995E-4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1.1999999999999999E-3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5.9999999999999995E-4</c:v>
                  </c:pt>
                  <c:pt idx="82">
                    <c:v>8.0000000000000004E-4</c:v>
                  </c:pt>
                  <c:pt idx="83">
                    <c:v>5.9999999999999995E-4</c:v>
                  </c:pt>
                  <c:pt idx="84">
                    <c:v>5.0000000000000001E-4</c:v>
                  </c:pt>
                  <c:pt idx="85">
                    <c:v>5.9999999999999995E-4</c:v>
                  </c:pt>
                  <c:pt idx="86">
                    <c:v>5.9999999999999995E-4</c:v>
                  </c:pt>
                  <c:pt idx="87">
                    <c:v>2.9999999999999997E-4</c:v>
                  </c:pt>
                  <c:pt idx="8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-0.30157200000030571</c:v>
                </c:pt>
                <c:pt idx="1">
                  <c:v>-0.16164600000047358</c:v>
                </c:pt>
                <c:pt idx="2">
                  <c:v>-0.16138399999545072</c:v>
                </c:pt>
                <c:pt idx="3">
                  <c:v>-0.16959799999676761</c:v>
                </c:pt>
                <c:pt idx="4">
                  <c:v>-0.15440599999783444</c:v>
                </c:pt>
                <c:pt idx="5">
                  <c:v>-0.15627799999856506</c:v>
                </c:pt>
                <c:pt idx="6">
                  <c:v>-0.13675399999556248</c:v>
                </c:pt>
                <c:pt idx="7">
                  <c:v>-0.11727399999654153</c:v>
                </c:pt>
                <c:pt idx="8">
                  <c:v>-0.1404019999972661</c:v>
                </c:pt>
                <c:pt idx="9">
                  <c:v>-0.10213999999541556</c:v>
                </c:pt>
                <c:pt idx="10">
                  <c:v>-0.13048999999591615</c:v>
                </c:pt>
                <c:pt idx="11">
                  <c:v>-7.4227999997674488E-2</c:v>
                </c:pt>
                <c:pt idx="12">
                  <c:v>-0.10822799999004928</c:v>
                </c:pt>
                <c:pt idx="13">
                  <c:v>-5.3485999997064937E-2</c:v>
                </c:pt>
                <c:pt idx="14">
                  <c:v>3.2299999998940621E-2</c:v>
                </c:pt>
                <c:pt idx="15">
                  <c:v>-3.2245999995211605E-2</c:v>
                </c:pt>
                <c:pt idx="16">
                  <c:v>0.17130400000314694</c:v>
                </c:pt>
                <c:pt idx="17">
                  <c:v>-4.4531999999890104E-2</c:v>
                </c:pt>
                <c:pt idx="18">
                  <c:v>-6.452799999533454E-2</c:v>
                </c:pt>
                <c:pt idx="19">
                  <c:v>-4.665999993449077E-3</c:v>
                </c:pt>
                <c:pt idx="20">
                  <c:v>3.3144000008178409E-2</c:v>
                </c:pt>
                <c:pt idx="21">
                  <c:v>-4.2843999995966442E-2</c:v>
                </c:pt>
                <c:pt idx="22">
                  <c:v>8.2706000001053326E-2</c:v>
                </c:pt>
                <c:pt idx="23">
                  <c:v>8.4219999989727512E-3</c:v>
                </c:pt>
                <c:pt idx="24">
                  <c:v>0.10394600000290666</c:v>
                </c:pt>
                <c:pt idx="25">
                  <c:v>-4.5277999990503304E-2</c:v>
                </c:pt>
                <c:pt idx="26">
                  <c:v>-2.9303999996045604E-2</c:v>
                </c:pt>
                <c:pt idx="28">
                  <c:v>9.1376000003947411E-2</c:v>
                </c:pt>
                <c:pt idx="29">
                  <c:v>9.3593999998120125E-2</c:v>
                </c:pt>
                <c:pt idx="30">
                  <c:v>0.11804800000390969</c:v>
                </c:pt>
                <c:pt idx="31">
                  <c:v>0.10926599999947939</c:v>
                </c:pt>
                <c:pt idx="32">
                  <c:v>0.14871900000434835</c:v>
                </c:pt>
                <c:pt idx="33">
                  <c:v>0.14191400000709109</c:v>
                </c:pt>
                <c:pt idx="34">
                  <c:v>0.1218700000026729</c:v>
                </c:pt>
                <c:pt idx="35">
                  <c:v>0.1218700000026729</c:v>
                </c:pt>
                <c:pt idx="36">
                  <c:v>0.12158600000111619</c:v>
                </c:pt>
                <c:pt idx="37">
                  <c:v>0.12634999999863794</c:v>
                </c:pt>
                <c:pt idx="38">
                  <c:v>0.12834999999904539</c:v>
                </c:pt>
                <c:pt idx="39">
                  <c:v>0.13034999999945285</c:v>
                </c:pt>
                <c:pt idx="40">
                  <c:v>0.135152000002563</c:v>
                </c:pt>
                <c:pt idx="41">
                  <c:v>0.13241399999969872</c:v>
                </c:pt>
                <c:pt idx="42">
                  <c:v>0.13541400000394788</c:v>
                </c:pt>
                <c:pt idx="43">
                  <c:v>0.13641400000051362</c:v>
                </c:pt>
                <c:pt idx="44">
                  <c:v>0.13841400000092108</c:v>
                </c:pt>
                <c:pt idx="45">
                  <c:v>0.13525600000139093</c:v>
                </c:pt>
                <c:pt idx="46">
                  <c:v>0.13321600000199396</c:v>
                </c:pt>
                <c:pt idx="47">
                  <c:v>0.14421600000059698</c:v>
                </c:pt>
                <c:pt idx="48">
                  <c:v>0.14945600000646664</c:v>
                </c:pt>
                <c:pt idx="49">
                  <c:v>0.14769599999999627</c:v>
                </c:pt>
                <c:pt idx="50">
                  <c:v>0.1429580000040005</c:v>
                </c:pt>
                <c:pt idx="51">
                  <c:v>0.16560600000229897</c:v>
                </c:pt>
                <c:pt idx="52">
                  <c:v>0.15732200000638841</c:v>
                </c:pt>
                <c:pt idx="53">
                  <c:v>0.16132600000855746</c:v>
                </c:pt>
                <c:pt idx="54">
                  <c:v>0.17164800000318792</c:v>
                </c:pt>
                <c:pt idx="55">
                  <c:v>0.17215000000578584</c:v>
                </c:pt>
                <c:pt idx="56">
                  <c:v>0.17695200000162004</c:v>
                </c:pt>
                <c:pt idx="57">
                  <c:v>0.18419200000062119</c:v>
                </c:pt>
                <c:pt idx="58">
                  <c:v>0.18641000000206986</c:v>
                </c:pt>
                <c:pt idx="59">
                  <c:v>0.18391200000041863</c:v>
                </c:pt>
                <c:pt idx="60">
                  <c:v>0.18925600000511622</c:v>
                </c:pt>
                <c:pt idx="61">
                  <c:v>0.18925600000511622</c:v>
                </c:pt>
                <c:pt idx="62">
                  <c:v>0.19497600000613602</c:v>
                </c:pt>
                <c:pt idx="63">
                  <c:v>0.19597600000270177</c:v>
                </c:pt>
                <c:pt idx="64">
                  <c:v>0.19651600000361213</c:v>
                </c:pt>
                <c:pt idx="65">
                  <c:v>0.19877800000540446</c:v>
                </c:pt>
                <c:pt idx="66">
                  <c:v>0.20352000000275439</c:v>
                </c:pt>
                <c:pt idx="67">
                  <c:v>0.20752000000356929</c:v>
                </c:pt>
                <c:pt idx="68">
                  <c:v>0.20962399999552872</c:v>
                </c:pt>
                <c:pt idx="69">
                  <c:v>0.21768600000359584</c:v>
                </c:pt>
                <c:pt idx="72">
                  <c:v>0.23381399999925634</c:v>
                </c:pt>
                <c:pt idx="73">
                  <c:v>0.23147800000151619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CB-4BE0-B769-A1E8F50062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Active!$D$21:$D$27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71">
                  <c:v>0.22733200000220677</c:v>
                </c:pt>
                <c:pt idx="77">
                  <c:v>0.28826000000117347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CB-4BE0-B769-A1E8F50062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0">
                  <c:v>0.23017199999594595</c:v>
                </c:pt>
                <c:pt idx="74">
                  <c:v>0.26355200000398327</c:v>
                </c:pt>
                <c:pt idx="75">
                  <c:v>0.26386600000114413</c:v>
                </c:pt>
                <c:pt idx="76">
                  <c:v>0.27255000000150176</c:v>
                </c:pt>
                <c:pt idx="78">
                  <c:v>0.30964200000016717</c:v>
                </c:pt>
                <c:pt idx="79">
                  <c:v>0.3108600000050501</c:v>
                </c:pt>
                <c:pt idx="80">
                  <c:v>0.31068400000367546</c:v>
                </c:pt>
                <c:pt idx="81">
                  <c:v>0.34010200000193436</c:v>
                </c:pt>
                <c:pt idx="82">
                  <c:v>0.32422600000427337</c:v>
                </c:pt>
                <c:pt idx="83">
                  <c:v>0.3297800000073039</c:v>
                </c:pt>
                <c:pt idx="84">
                  <c:v>0.33555000001069857</c:v>
                </c:pt>
                <c:pt idx="85">
                  <c:v>0.33760600000096019</c:v>
                </c:pt>
                <c:pt idx="86">
                  <c:v>0.33376800001133233</c:v>
                </c:pt>
                <c:pt idx="87">
                  <c:v>0.33305400000244845</c:v>
                </c:pt>
                <c:pt idx="88">
                  <c:v>0.33712799999921117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CB-4BE0-B769-A1E8F50062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CB-4BE0-B769-A1E8F50062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CB-4BE0-B769-A1E8F50062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CB-4BE0-B769-A1E8F50062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-7506</c:v>
                </c:pt>
                <c:pt idx="1">
                  <c:v>-6033</c:v>
                </c:pt>
                <c:pt idx="2">
                  <c:v>-6032</c:v>
                </c:pt>
                <c:pt idx="3">
                  <c:v>-6029</c:v>
                </c:pt>
                <c:pt idx="4">
                  <c:v>-6013</c:v>
                </c:pt>
                <c:pt idx="5">
                  <c:v>-5669</c:v>
                </c:pt>
                <c:pt idx="6">
                  <c:v>-5667</c:v>
                </c:pt>
                <c:pt idx="7">
                  <c:v>-5627</c:v>
                </c:pt>
                <c:pt idx="8">
                  <c:v>-5471</c:v>
                </c:pt>
                <c:pt idx="9">
                  <c:v>-5470</c:v>
                </c:pt>
                <c:pt idx="10">
                  <c:v>-5395</c:v>
                </c:pt>
                <c:pt idx="11">
                  <c:v>-5394</c:v>
                </c:pt>
                <c:pt idx="12">
                  <c:v>-2894</c:v>
                </c:pt>
                <c:pt idx="13">
                  <c:v>-2853</c:v>
                </c:pt>
                <c:pt idx="14">
                  <c:v>-2850</c:v>
                </c:pt>
                <c:pt idx="15">
                  <c:v>-2833</c:v>
                </c:pt>
                <c:pt idx="16">
                  <c:v>-2808</c:v>
                </c:pt>
                <c:pt idx="17">
                  <c:v>-2086</c:v>
                </c:pt>
                <c:pt idx="18">
                  <c:v>-2044</c:v>
                </c:pt>
                <c:pt idx="19">
                  <c:v>-1743</c:v>
                </c:pt>
                <c:pt idx="20">
                  <c:v>-1488</c:v>
                </c:pt>
                <c:pt idx="21">
                  <c:v>-1362</c:v>
                </c:pt>
                <c:pt idx="22">
                  <c:v>-1337</c:v>
                </c:pt>
                <c:pt idx="23">
                  <c:v>-1319</c:v>
                </c:pt>
                <c:pt idx="24">
                  <c:v>-1317</c:v>
                </c:pt>
                <c:pt idx="25">
                  <c:v>-1169</c:v>
                </c:pt>
                <c:pt idx="26">
                  <c:v>-192</c:v>
                </c:pt>
                <c:pt idx="27">
                  <c:v>0</c:v>
                </c:pt>
                <c:pt idx="28">
                  <c:v>2948</c:v>
                </c:pt>
                <c:pt idx="29">
                  <c:v>2987</c:v>
                </c:pt>
                <c:pt idx="30">
                  <c:v>3504</c:v>
                </c:pt>
                <c:pt idx="31">
                  <c:v>3543</c:v>
                </c:pt>
                <c:pt idx="32">
                  <c:v>3674.5</c:v>
                </c:pt>
                <c:pt idx="33">
                  <c:v>3847</c:v>
                </c:pt>
                <c:pt idx="34">
                  <c:v>3885</c:v>
                </c:pt>
                <c:pt idx="35">
                  <c:v>3885</c:v>
                </c:pt>
                <c:pt idx="36">
                  <c:v>3903</c:v>
                </c:pt>
                <c:pt idx="37">
                  <c:v>3925</c:v>
                </c:pt>
                <c:pt idx="38">
                  <c:v>3925</c:v>
                </c:pt>
                <c:pt idx="39">
                  <c:v>3925</c:v>
                </c:pt>
                <c:pt idx="40">
                  <c:v>4096</c:v>
                </c:pt>
                <c:pt idx="41">
                  <c:v>4097</c:v>
                </c:pt>
                <c:pt idx="42">
                  <c:v>4097</c:v>
                </c:pt>
                <c:pt idx="43">
                  <c:v>4097</c:v>
                </c:pt>
                <c:pt idx="44">
                  <c:v>4097</c:v>
                </c:pt>
                <c:pt idx="45">
                  <c:v>4188</c:v>
                </c:pt>
                <c:pt idx="46">
                  <c:v>4268</c:v>
                </c:pt>
                <c:pt idx="47">
                  <c:v>4268</c:v>
                </c:pt>
                <c:pt idx="48">
                  <c:v>4288</c:v>
                </c:pt>
                <c:pt idx="49">
                  <c:v>4308</c:v>
                </c:pt>
                <c:pt idx="50">
                  <c:v>4309</c:v>
                </c:pt>
                <c:pt idx="51">
                  <c:v>4613</c:v>
                </c:pt>
                <c:pt idx="52">
                  <c:v>4631</c:v>
                </c:pt>
                <c:pt idx="53">
                  <c:v>4673</c:v>
                </c:pt>
                <c:pt idx="54">
                  <c:v>4804</c:v>
                </c:pt>
                <c:pt idx="55">
                  <c:v>4825</c:v>
                </c:pt>
                <c:pt idx="56">
                  <c:v>4996</c:v>
                </c:pt>
                <c:pt idx="57">
                  <c:v>5016</c:v>
                </c:pt>
                <c:pt idx="58">
                  <c:v>5055</c:v>
                </c:pt>
                <c:pt idx="59">
                  <c:v>5076</c:v>
                </c:pt>
                <c:pt idx="60">
                  <c:v>5188</c:v>
                </c:pt>
                <c:pt idx="61">
                  <c:v>5188</c:v>
                </c:pt>
                <c:pt idx="62">
                  <c:v>5248</c:v>
                </c:pt>
                <c:pt idx="63">
                  <c:v>5248</c:v>
                </c:pt>
                <c:pt idx="64">
                  <c:v>5418</c:v>
                </c:pt>
                <c:pt idx="65">
                  <c:v>5419</c:v>
                </c:pt>
                <c:pt idx="66">
                  <c:v>5460</c:v>
                </c:pt>
                <c:pt idx="67">
                  <c:v>5460</c:v>
                </c:pt>
                <c:pt idx="68">
                  <c:v>5552</c:v>
                </c:pt>
                <c:pt idx="69">
                  <c:v>5953</c:v>
                </c:pt>
                <c:pt idx="70">
                  <c:v>6106</c:v>
                </c:pt>
                <c:pt idx="71">
                  <c:v>6186</c:v>
                </c:pt>
                <c:pt idx="72">
                  <c:v>6297</c:v>
                </c:pt>
                <c:pt idx="73">
                  <c:v>6319</c:v>
                </c:pt>
                <c:pt idx="74">
                  <c:v>7096</c:v>
                </c:pt>
                <c:pt idx="75">
                  <c:v>7143</c:v>
                </c:pt>
                <c:pt idx="76">
                  <c:v>7275</c:v>
                </c:pt>
                <c:pt idx="77">
                  <c:v>7830</c:v>
                </c:pt>
                <c:pt idx="78">
                  <c:v>8941</c:v>
                </c:pt>
                <c:pt idx="79">
                  <c:v>8980</c:v>
                </c:pt>
                <c:pt idx="80">
                  <c:v>8982</c:v>
                </c:pt>
                <c:pt idx="81">
                  <c:v>9721</c:v>
                </c:pt>
                <c:pt idx="82">
                  <c:v>9723</c:v>
                </c:pt>
                <c:pt idx="83">
                  <c:v>9740</c:v>
                </c:pt>
                <c:pt idx="84">
                  <c:v>9875</c:v>
                </c:pt>
                <c:pt idx="85">
                  <c:v>9913</c:v>
                </c:pt>
                <c:pt idx="86">
                  <c:v>9914</c:v>
                </c:pt>
                <c:pt idx="87">
                  <c:v>9917</c:v>
                </c:pt>
                <c:pt idx="88">
                  <c:v>10044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-0.23572472657973348</c:v>
                </c:pt>
                <c:pt idx="1">
                  <c:v>-0.18678763598540757</c:v>
                </c:pt>
                <c:pt idx="2">
                  <c:v>-0.18675441324909098</c:v>
                </c:pt>
                <c:pt idx="3">
                  <c:v>-0.18665474504014123</c:v>
                </c:pt>
                <c:pt idx="4">
                  <c:v>-0.18612318125907593</c:v>
                </c:pt>
                <c:pt idx="5">
                  <c:v>-0.17469455996617156</c:v>
                </c:pt>
                <c:pt idx="6">
                  <c:v>-0.17462811449353841</c:v>
                </c:pt>
                <c:pt idx="7">
                  <c:v>-0.17329920504087509</c:v>
                </c:pt>
                <c:pt idx="8">
                  <c:v>-0.16811645817548826</c:v>
                </c:pt>
                <c:pt idx="9">
                  <c:v>-0.16808323543917167</c:v>
                </c:pt>
                <c:pt idx="10">
                  <c:v>-0.165591530215428</c:v>
                </c:pt>
                <c:pt idx="11">
                  <c:v>-0.16555830747911141</c:v>
                </c:pt>
                <c:pt idx="12">
                  <c:v>-8.2501466687655331E-2</c:v>
                </c:pt>
                <c:pt idx="13">
                  <c:v>-8.1139334498675456E-2</c:v>
                </c:pt>
                <c:pt idx="14">
                  <c:v>-8.1039666289725698E-2</c:v>
                </c:pt>
                <c:pt idx="15">
                  <c:v>-8.0474879772343799E-2</c:v>
                </c:pt>
                <c:pt idx="16">
                  <c:v>-7.9644311364429246E-2</c:v>
                </c:pt>
                <c:pt idx="17">
                  <c:v>-5.5657495743856727E-2</c:v>
                </c:pt>
                <c:pt idx="18">
                  <c:v>-5.4262140818560262E-2</c:v>
                </c:pt>
                <c:pt idx="19">
                  <c:v>-4.4262097187268958E-2</c:v>
                </c:pt>
                <c:pt idx="20">
                  <c:v>-3.5790299426540439E-2</c:v>
                </c:pt>
                <c:pt idx="21">
                  <c:v>-3.1604234650651049E-2</c:v>
                </c:pt>
                <c:pt idx="22">
                  <c:v>-3.0773666242736489E-2</c:v>
                </c:pt>
                <c:pt idx="23">
                  <c:v>-3.0175656989038006E-2</c:v>
                </c:pt>
                <c:pt idx="24">
                  <c:v>-3.0109211516404839E-2</c:v>
                </c:pt>
                <c:pt idx="25">
                  <c:v>-2.5192246541550639E-2</c:v>
                </c:pt>
                <c:pt idx="26">
                  <c:v>7.2663668397503905E-3</c:v>
                </c:pt>
                <c:pt idx="27">
                  <c:v>1.3645132212534217E-2</c:v>
                </c:pt>
                <c:pt idx="28">
                  <c:v>0.11158575887381922</c:v>
                </c:pt>
                <c:pt idx="29">
                  <c:v>0.11288144559016593</c:v>
                </c:pt>
                <c:pt idx="30">
                  <c:v>0.13005760026583904</c:v>
                </c:pt>
                <c:pt idx="31">
                  <c:v>0.13135328698218576</c:v>
                </c:pt>
                <c:pt idx="32">
                  <c:v>0.13572207680781634</c:v>
                </c:pt>
                <c:pt idx="33">
                  <c:v>0.14145299882242682</c:v>
                </c:pt>
                <c:pt idx="34">
                  <c:v>0.14271546280245695</c:v>
                </c:pt>
                <c:pt idx="35">
                  <c:v>0.14271546280245695</c:v>
                </c:pt>
                <c:pt idx="36">
                  <c:v>0.14331347205615544</c:v>
                </c:pt>
                <c:pt idx="37">
                  <c:v>0.14404437225512023</c:v>
                </c:pt>
                <c:pt idx="38">
                  <c:v>0.14404437225512023</c:v>
                </c:pt>
                <c:pt idx="39">
                  <c:v>0.14404437225512023</c:v>
                </c:pt>
                <c:pt idx="40">
                  <c:v>0.14972546016525584</c:v>
                </c:pt>
                <c:pt idx="41">
                  <c:v>0.14975868290157243</c:v>
                </c:pt>
                <c:pt idx="42">
                  <c:v>0.14975868290157243</c:v>
                </c:pt>
                <c:pt idx="43">
                  <c:v>0.14975868290157243</c:v>
                </c:pt>
                <c:pt idx="44">
                  <c:v>0.14975868290157243</c:v>
                </c:pt>
                <c:pt idx="45">
                  <c:v>0.15278195190638141</c:v>
                </c:pt>
                <c:pt idx="46">
                  <c:v>0.15543977081170801</c:v>
                </c:pt>
                <c:pt idx="47">
                  <c:v>0.15543977081170801</c:v>
                </c:pt>
                <c:pt idx="48">
                  <c:v>0.15610422553803965</c:v>
                </c:pt>
                <c:pt idx="49">
                  <c:v>0.15676868026437132</c:v>
                </c:pt>
                <c:pt idx="50">
                  <c:v>0.15680190300068789</c:v>
                </c:pt>
                <c:pt idx="51">
                  <c:v>0.16690161484092897</c:v>
                </c:pt>
                <c:pt idx="52">
                  <c:v>0.16749962409462743</c:v>
                </c:pt>
                <c:pt idx="53">
                  <c:v>0.1688949790199239</c:v>
                </c:pt>
                <c:pt idx="54">
                  <c:v>0.17324715747739619</c:v>
                </c:pt>
                <c:pt idx="55">
                  <c:v>0.17394483494004442</c:v>
                </c:pt>
                <c:pt idx="56">
                  <c:v>0.17962592285018003</c:v>
                </c:pt>
                <c:pt idx="57">
                  <c:v>0.18029037757651167</c:v>
                </c:pt>
                <c:pt idx="58">
                  <c:v>0.1815860642928584</c:v>
                </c:pt>
                <c:pt idx="59">
                  <c:v>0.18228374175550663</c:v>
                </c:pt>
                <c:pt idx="60">
                  <c:v>0.18600468822296384</c:v>
                </c:pt>
                <c:pt idx="61">
                  <c:v>0.18600468822296384</c:v>
                </c:pt>
                <c:pt idx="62">
                  <c:v>0.1879980524019588</c:v>
                </c:pt>
                <c:pt idx="63">
                  <c:v>0.1879980524019588</c:v>
                </c:pt>
                <c:pt idx="64">
                  <c:v>0.19364591757577782</c:v>
                </c:pt>
                <c:pt idx="65">
                  <c:v>0.19367914031209441</c:v>
                </c:pt>
                <c:pt idx="66">
                  <c:v>0.19504127250107428</c:v>
                </c:pt>
                <c:pt idx="67">
                  <c:v>0.19504127250107428</c:v>
                </c:pt>
                <c:pt idx="68">
                  <c:v>0.19809776424219985</c:v>
                </c:pt>
                <c:pt idx="69">
                  <c:v>0.2114200815051494</c:v>
                </c:pt>
                <c:pt idx="70">
                  <c:v>0.21650316016158652</c:v>
                </c:pt>
                <c:pt idx="71">
                  <c:v>0.21916097906691312</c:v>
                </c:pt>
                <c:pt idx="72">
                  <c:v>0.22284870279805377</c:v>
                </c:pt>
                <c:pt idx="73">
                  <c:v>0.22357960299701857</c:v>
                </c:pt>
                <c:pt idx="74">
                  <c:v>0.24939366911500313</c:v>
                </c:pt>
                <c:pt idx="75">
                  <c:v>0.25095513772188249</c:v>
                </c:pt>
                <c:pt idx="76">
                  <c:v>0.25534053891567138</c:v>
                </c:pt>
                <c:pt idx="77">
                  <c:v>0.27377915757137461</c:v>
                </c:pt>
                <c:pt idx="78">
                  <c:v>0.31068961761909769</c:v>
                </c:pt>
                <c:pt idx="79">
                  <c:v>0.31198530433544441</c:v>
                </c:pt>
                <c:pt idx="80">
                  <c:v>0.31205174980807759</c:v>
                </c:pt>
                <c:pt idx="81">
                  <c:v>0.33660335194603203</c:v>
                </c:pt>
                <c:pt idx="82">
                  <c:v>0.33666979741866515</c:v>
                </c:pt>
                <c:pt idx="83">
                  <c:v>0.33723458393604705</c:v>
                </c:pt>
                <c:pt idx="84">
                  <c:v>0.34171965333878568</c:v>
                </c:pt>
                <c:pt idx="85">
                  <c:v>0.34298211731881584</c:v>
                </c:pt>
                <c:pt idx="86">
                  <c:v>0.3430153400551324</c:v>
                </c:pt>
                <c:pt idx="87">
                  <c:v>0.34311500826408214</c:v>
                </c:pt>
                <c:pt idx="88">
                  <c:v>0.3473342957762881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CB-4BE0-B769-A1E8F500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3624"/>
        <c:axId val="1"/>
      </c:scatterChart>
      <c:valAx>
        <c:axId val="793393624"/>
        <c:scaling>
          <c:orientation val="minMax"/>
          <c:max val="7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257731958763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7113402061855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114300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EB7FEDE-F08B-294D-601A-3F682382E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0</xdr:row>
      <xdr:rowOff>47625</xdr:rowOff>
    </xdr:from>
    <xdr:to>
      <xdr:col>22</xdr:col>
      <xdr:colOff>257175</xdr:colOff>
      <xdr:row>18</xdr:row>
      <xdr:rowOff>76200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BF694396-B0B8-E129-50F9-58194C19C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319"/>
  <sheetViews>
    <sheetView tabSelected="1" workbookViewId="0">
      <pane xSplit="14" ySplit="22" topLeftCell="O98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54</v>
      </c>
    </row>
    <row r="2" spans="1:6">
      <c r="A2" t="s">
        <v>25</v>
      </c>
      <c r="B2" s="29" t="s">
        <v>64</v>
      </c>
    </row>
    <row r="4" spans="1:6" ht="14.25" thickTop="1" thickBot="1">
      <c r="A4" s="7" t="s">
        <v>1</v>
      </c>
      <c r="C4" s="3">
        <v>40147.413999999997</v>
      </c>
      <c r="D4" s="4">
        <v>1.947738</v>
      </c>
    </row>
    <row r="5" spans="1:6" ht="13.5" thickTop="1">
      <c r="A5" s="13" t="s">
        <v>55</v>
      </c>
      <c r="B5" s="14"/>
      <c r="C5" s="15">
        <v>-9.5</v>
      </c>
      <c r="D5" s="14" t="s">
        <v>56</v>
      </c>
    </row>
    <row r="6" spans="1:6">
      <c r="A6" s="7" t="s">
        <v>2</v>
      </c>
    </row>
    <row r="7" spans="1:6">
      <c r="A7" t="s">
        <v>3</v>
      </c>
      <c r="C7">
        <f>+C4</f>
        <v>40147.413999999997</v>
      </c>
    </row>
    <row r="8" spans="1:6">
      <c r="A8" t="s">
        <v>4</v>
      </c>
      <c r="C8">
        <f>+D4</f>
        <v>1.947738</v>
      </c>
    </row>
    <row r="9" spans="1:6">
      <c r="A9" s="27" t="s">
        <v>60</v>
      </c>
      <c r="B9" s="28">
        <v>65</v>
      </c>
      <c r="C9" s="17" t="str">
        <f>"F"&amp;B9</f>
        <v>F65</v>
      </c>
      <c r="D9" s="10" t="str">
        <f>"G"&amp;B9</f>
        <v>G65</v>
      </c>
    </row>
    <row r="10" spans="1:6" ht="13.5" thickBot="1">
      <c r="A10" s="14"/>
      <c r="B10" s="14"/>
      <c r="C10" s="6" t="s">
        <v>21</v>
      </c>
      <c r="D10" s="6" t="s">
        <v>22</v>
      </c>
      <c r="E10" s="14"/>
    </row>
    <row r="11" spans="1:6">
      <c r="A11" s="14" t="s">
        <v>17</v>
      </c>
      <c r="B11" s="14"/>
      <c r="C11" s="16">
        <f ca="1">INTERCEPT(INDIRECT($D$9):G988,INDIRECT($C$9):F988)</f>
        <v>1.3645132212534217E-2</v>
      </c>
      <c r="D11" s="5"/>
      <c r="E11" s="14"/>
    </row>
    <row r="12" spans="1:6">
      <c r="A12" s="14" t="s">
        <v>18</v>
      </c>
      <c r="B12" s="14"/>
      <c r="C12" s="16">
        <f ca="1">SLOPE(INDIRECT($D$9):G988,INDIRECT($C$9):F988)</f>
        <v>3.3222736316582428E-5</v>
      </c>
      <c r="D12" s="5"/>
      <c r="E12" s="14"/>
    </row>
    <row r="13" spans="1:6">
      <c r="A13" s="14" t="s">
        <v>20</v>
      </c>
      <c r="B13" s="14"/>
      <c r="C13" s="5" t="s">
        <v>15</v>
      </c>
    </row>
    <row r="14" spans="1:6">
      <c r="A14" s="14"/>
      <c r="B14" s="14"/>
      <c r="C14" s="14"/>
    </row>
    <row r="15" spans="1:6">
      <c r="A15" s="18" t="s">
        <v>19</v>
      </c>
      <c r="B15" s="14"/>
      <c r="C15" s="19">
        <f ca="1">(C7+C11)+(C8+C12)*INT(MAX(F21:F3529))</f>
        <v>59710.841806295772</v>
      </c>
      <c r="E15" s="5"/>
      <c r="F15" s="14"/>
    </row>
    <row r="16" spans="1:6">
      <c r="A16" s="22" t="s">
        <v>5</v>
      </c>
      <c r="B16" s="14"/>
      <c r="C16" s="23">
        <f ca="1">+C8+C12</f>
        <v>1.9477712227363166</v>
      </c>
      <c r="E16" s="14"/>
      <c r="F16" s="14"/>
    </row>
    <row r="17" spans="1:17" ht="13.5" thickBot="1">
      <c r="A17" s="20" t="s">
        <v>53</v>
      </c>
      <c r="B17" s="14"/>
      <c r="C17" s="14">
        <f>COUNT(C21:C2187)</f>
        <v>89</v>
      </c>
      <c r="E17" s="20" t="s">
        <v>57</v>
      </c>
      <c r="F17" s="21">
        <f ca="1">TODAY()+15018.5-B5/24</f>
        <v>59956.5</v>
      </c>
    </row>
    <row r="18" spans="1:17" ht="14.25" thickTop="1" thickBot="1">
      <c r="A18" s="22" t="s">
        <v>6</v>
      </c>
      <c r="B18" s="14"/>
      <c r="C18" s="25">
        <f ca="1">+C15</f>
        <v>59710.841806295772</v>
      </c>
      <c r="D18" s="26">
        <f ca="1">+C16</f>
        <v>1.9477712227363166</v>
      </c>
      <c r="E18" s="20" t="s">
        <v>58</v>
      </c>
      <c r="F18" s="21">
        <f ca="1">ROUND(2*(F17-C15)/C16,0)/2+1</f>
        <v>127</v>
      </c>
    </row>
    <row r="19" spans="1:17" ht="13.5" thickTop="1">
      <c r="E19" s="20" t="s">
        <v>59</v>
      </c>
      <c r="F19" s="24">
        <f ca="1">+C15+C16*F18-15018.5-C5/24</f>
        <v>44940.104584916618</v>
      </c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73</v>
      </c>
      <c r="I20" s="9" t="s">
        <v>76</v>
      </c>
      <c r="J20" s="9" t="s">
        <v>70</v>
      </c>
      <c r="K20" s="9" t="s">
        <v>68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ht="12.75" customHeight="1">
      <c r="A21" s="43" t="s">
        <v>82</v>
      </c>
      <c r="B21" s="44" t="s">
        <v>62</v>
      </c>
      <c r="C21" s="43">
        <v>25527.391</v>
      </c>
      <c r="D21" s="43" t="s">
        <v>76</v>
      </c>
      <c r="E21">
        <f t="shared" ref="E21:E52" si="0">+(C21-C$7)/C$8</f>
        <v>-7506.1548319127096</v>
      </c>
      <c r="F21">
        <f t="shared" ref="F21:F52" si="1">ROUND(2*E21,0)/2</f>
        <v>-7506</v>
      </c>
      <c r="G21">
        <f t="shared" ref="G21:G47" si="2">+C21-(C$7+F21*C$8)</f>
        <v>-0.30157200000030571</v>
      </c>
      <c r="I21">
        <f t="shared" ref="I21:I47" si="3">+G21</f>
        <v>-0.30157200000030571</v>
      </c>
      <c r="O21">
        <f t="shared" ref="O21:O52" ca="1" si="4">+C$11+C$12*F21</f>
        <v>-0.23572472657973348</v>
      </c>
      <c r="Q21" s="2">
        <f t="shared" ref="Q21:Q52" si="5">+C21-15018.5</f>
        <v>10508.891</v>
      </c>
    </row>
    <row r="22" spans="1:17" ht="12.75" customHeight="1">
      <c r="A22" s="43" t="s">
        <v>82</v>
      </c>
      <c r="B22" s="44" t="s">
        <v>62</v>
      </c>
      <c r="C22" s="43">
        <v>28396.548999999999</v>
      </c>
      <c r="D22" s="43" t="s">
        <v>76</v>
      </c>
      <c r="E22">
        <f t="shared" si="0"/>
        <v>-6033.0829916549337</v>
      </c>
      <c r="F22">
        <f t="shared" si="1"/>
        <v>-6033</v>
      </c>
      <c r="G22">
        <f t="shared" si="2"/>
        <v>-0.16164600000047358</v>
      </c>
      <c r="I22">
        <f t="shared" si="3"/>
        <v>-0.16164600000047358</v>
      </c>
      <c r="O22">
        <f t="shared" ca="1" si="4"/>
        <v>-0.18678763598540757</v>
      </c>
      <c r="Q22" s="2">
        <f t="shared" si="5"/>
        <v>13378.048999999999</v>
      </c>
    </row>
    <row r="23" spans="1:17" ht="12.75" customHeight="1">
      <c r="A23" s="43" t="s">
        <v>82</v>
      </c>
      <c r="B23" s="44" t="s">
        <v>62</v>
      </c>
      <c r="C23" s="43">
        <v>28398.496999999999</v>
      </c>
      <c r="D23" s="43" t="s">
        <v>76</v>
      </c>
      <c r="E23">
        <f t="shared" si="0"/>
        <v>-6032.0828571399225</v>
      </c>
      <c r="F23">
        <f t="shared" si="1"/>
        <v>-6032</v>
      </c>
      <c r="G23">
        <f t="shared" si="2"/>
        <v>-0.16138399999545072</v>
      </c>
      <c r="I23">
        <f t="shared" si="3"/>
        <v>-0.16138399999545072</v>
      </c>
      <c r="O23">
        <f t="shared" ca="1" si="4"/>
        <v>-0.18675441324909098</v>
      </c>
      <c r="Q23" s="2">
        <f t="shared" si="5"/>
        <v>13379.996999999999</v>
      </c>
    </row>
    <row r="24" spans="1:17" ht="12.75" customHeight="1">
      <c r="A24" s="43" t="s">
        <v>82</v>
      </c>
      <c r="B24" s="44" t="s">
        <v>62</v>
      </c>
      <c r="C24" s="43">
        <v>28404.331999999999</v>
      </c>
      <c r="D24" s="43" t="s">
        <v>76</v>
      </c>
      <c r="E24">
        <f t="shared" si="0"/>
        <v>-6029.0870743395662</v>
      </c>
      <c r="F24">
        <f t="shared" si="1"/>
        <v>-6029</v>
      </c>
      <c r="G24">
        <f t="shared" si="2"/>
        <v>-0.16959799999676761</v>
      </c>
      <c r="I24">
        <f t="shared" si="3"/>
        <v>-0.16959799999676761</v>
      </c>
      <c r="O24">
        <f t="shared" ca="1" si="4"/>
        <v>-0.18665474504014123</v>
      </c>
      <c r="Q24" s="2">
        <f t="shared" si="5"/>
        <v>13385.831999999999</v>
      </c>
    </row>
    <row r="25" spans="1:17" ht="12.75" customHeight="1">
      <c r="A25" s="43" t="s">
        <v>82</v>
      </c>
      <c r="B25" s="44" t="s">
        <v>62</v>
      </c>
      <c r="C25" s="43">
        <v>28435.510999999999</v>
      </c>
      <c r="D25" s="43" t="s">
        <v>76</v>
      </c>
      <c r="E25">
        <f t="shared" si="0"/>
        <v>-6013.0792745225481</v>
      </c>
      <c r="F25">
        <f t="shared" si="1"/>
        <v>-6013</v>
      </c>
      <c r="G25">
        <f t="shared" si="2"/>
        <v>-0.15440599999783444</v>
      </c>
      <c r="I25">
        <f t="shared" si="3"/>
        <v>-0.15440599999783444</v>
      </c>
      <c r="O25">
        <f t="shared" ca="1" si="4"/>
        <v>-0.18612318125907593</v>
      </c>
      <c r="Q25" s="2">
        <f t="shared" si="5"/>
        <v>13417.010999999999</v>
      </c>
    </row>
    <row r="26" spans="1:17" ht="12.75" customHeight="1">
      <c r="A26" s="43" t="s">
        <v>82</v>
      </c>
      <c r="B26" s="44" t="s">
        <v>62</v>
      </c>
      <c r="C26" s="43">
        <v>29105.530999999999</v>
      </c>
      <c r="D26" s="43" t="s">
        <v>76</v>
      </c>
      <c r="E26">
        <f t="shared" si="0"/>
        <v>-5669.0802356374406</v>
      </c>
      <c r="F26">
        <f t="shared" si="1"/>
        <v>-5669</v>
      </c>
      <c r="G26">
        <f t="shared" si="2"/>
        <v>-0.15627799999856506</v>
      </c>
      <c r="I26">
        <f t="shared" si="3"/>
        <v>-0.15627799999856506</v>
      </c>
      <c r="O26">
        <f t="shared" ca="1" si="4"/>
        <v>-0.17469455996617156</v>
      </c>
      <c r="Q26" s="2">
        <f t="shared" si="5"/>
        <v>14087.030999999999</v>
      </c>
    </row>
    <row r="27" spans="1:17" ht="12.75" customHeight="1">
      <c r="A27" s="43" t="s">
        <v>82</v>
      </c>
      <c r="B27" s="44" t="s">
        <v>62</v>
      </c>
      <c r="C27" s="43">
        <v>29109.446</v>
      </c>
      <c r="D27" s="43" t="s">
        <v>76</v>
      </c>
      <c r="E27">
        <f t="shared" si="0"/>
        <v>-5667.0702117019828</v>
      </c>
      <c r="F27">
        <f t="shared" si="1"/>
        <v>-5667</v>
      </c>
      <c r="G27">
        <f t="shared" si="2"/>
        <v>-0.13675399999556248</v>
      </c>
      <c r="I27">
        <f t="shared" si="3"/>
        <v>-0.13675399999556248</v>
      </c>
      <c r="O27">
        <f t="shared" ca="1" si="4"/>
        <v>-0.17462811449353841</v>
      </c>
      <c r="Q27" s="2">
        <f t="shared" si="5"/>
        <v>14090.946</v>
      </c>
    </row>
    <row r="28" spans="1:17" ht="12.75" customHeight="1">
      <c r="A28" s="43" t="s">
        <v>82</v>
      </c>
      <c r="B28" s="44" t="s">
        <v>62</v>
      </c>
      <c r="C28" s="43">
        <v>29187.375</v>
      </c>
      <c r="D28" s="43" t="s">
        <v>76</v>
      </c>
      <c r="E28">
        <f t="shared" si="0"/>
        <v>-5627.0602103568326</v>
      </c>
      <c r="F28">
        <f t="shared" si="1"/>
        <v>-5627</v>
      </c>
      <c r="G28">
        <f t="shared" si="2"/>
        <v>-0.11727399999654153</v>
      </c>
      <c r="I28">
        <f t="shared" si="3"/>
        <v>-0.11727399999654153</v>
      </c>
      <c r="O28">
        <f t="shared" ca="1" si="4"/>
        <v>-0.17329920504087509</v>
      </c>
      <c r="Q28" s="2">
        <f t="shared" si="5"/>
        <v>14168.875</v>
      </c>
    </row>
    <row r="29" spans="1:17" ht="12.75" customHeight="1">
      <c r="A29" s="43" t="s">
        <v>109</v>
      </c>
      <c r="B29" s="44" t="s">
        <v>62</v>
      </c>
      <c r="C29" s="43">
        <v>29491.199000000001</v>
      </c>
      <c r="D29" s="43" t="s">
        <v>76</v>
      </c>
      <c r="E29">
        <f t="shared" si="0"/>
        <v>-5471.0720846438262</v>
      </c>
      <c r="F29">
        <f t="shared" si="1"/>
        <v>-5471</v>
      </c>
      <c r="G29">
        <f t="shared" si="2"/>
        <v>-0.1404019999972661</v>
      </c>
      <c r="I29">
        <f t="shared" si="3"/>
        <v>-0.1404019999972661</v>
      </c>
      <c r="O29">
        <f t="shared" ca="1" si="4"/>
        <v>-0.16811645817548826</v>
      </c>
      <c r="Q29" s="2">
        <f t="shared" si="5"/>
        <v>14472.699000000001</v>
      </c>
    </row>
    <row r="30" spans="1:17" ht="12.75" customHeight="1">
      <c r="A30" s="43" t="s">
        <v>109</v>
      </c>
      <c r="B30" s="44" t="s">
        <v>62</v>
      </c>
      <c r="C30" s="43">
        <v>29493.185000000001</v>
      </c>
      <c r="D30" s="43" t="s">
        <v>76</v>
      </c>
      <c r="E30">
        <f t="shared" si="0"/>
        <v>-5470.0524403179461</v>
      </c>
      <c r="F30">
        <f t="shared" si="1"/>
        <v>-5470</v>
      </c>
      <c r="G30">
        <f t="shared" si="2"/>
        <v>-0.10213999999541556</v>
      </c>
      <c r="I30">
        <f t="shared" si="3"/>
        <v>-0.10213999999541556</v>
      </c>
      <c r="O30">
        <f t="shared" ca="1" si="4"/>
        <v>-0.16808323543917167</v>
      </c>
      <c r="Q30" s="2">
        <f t="shared" si="5"/>
        <v>14474.685000000001</v>
      </c>
    </row>
    <row r="31" spans="1:17" ht="12.75" customHeight="1">
      <c r="A31" s="43" t="s">
        <v>116</v>
      </c>
      <c r="B31" s="44" t="s">
        <v>62</v>
      </c>
      <c r="C31" s="43">
        <v>29639.237000000001</v>
      </c>
      <c r="D31" s="43" t="s">
        <v>76</v>
      </c>
      <c r="E31">
        <f t="shared" si="0"/>
        <v>-5395.0669956636857</v>
      </c>
      <c r="F31">
        <f t="shared" si="1"/>
        <v>-5395</v>
      </c>
      <c r="G31">
        <f t="shared" si="2"/>
        <v>-0.13048999999591615</v>
      </c>
      <c r="I31">
        <f t="shared" si="3"/>
        <v>-0.13048999999591615</v>
      </c>
      <c r="O31">
        <f t="shared" ca="1" si="4"/>
        <v>-0.165591530215428</v>
      </c>
      <c r="Q31" s="2">
        <f t="shared" si="5"/>
        <v>14620.737000000001</v>
      </c>
    </row>
    <row r="32" spans="1:17" ht="12.75" customHeight="1">
      <c r="A32" s="43" t="s">
        <v>116</v>
      </c>
      <c r="B32" s="44" t="s">
        <v>62</v>
      </c>
      <c r="C32" s="43">
        <v>29641.241000000002</v>
      </c>
      <c r="D32" s="43" t="s">
        <v>76</v>
      </c>
      <c r="E32">
        <f t="shared" si="0"/>
        <v>-5394.0381098484477</v>
      </c>
      <c r="F32">
        <f t="shared" si="1"/>
        <v>-5394</v>
      </c>
      <c r="G32">
        <f t="shared" si="2"/>
        <v>-7.4227999997674488E-2</v>
      </c>
      <c r="I32">
        <f t="shared" si="3"/>
        <v>-7.4227999997674488E-2</v>
      </c>
      <c r="O32">
        <f t="shared" ca="1" si="4"/>
        <v>-0.16555830747911141</v>
      </c>
      <c r="Q32" s="2">
        <f t="shared" si="5"/>
        <v>14622.741000000002</v>
      </c>
    </row>
    <row r="33" spans="1:17" ht="12.75" customHeight="1">
      <c r="A33" s="43" t="s">
        <v>124</v>
      </c>
      <c r="B33" s="44" t="s">
        <v>62</v>
      </c>
      <c r="C33" s="43">
        <v>34510.552000000003</v>
      </c>
      <c r="D33" s="43" t="s">
        <v>76</v>
      </c>
      <c r="E33">
        <f t="shared" si="0"/>
        <v>-2894.0555659950128</v>
      </c>
      <c r="F33">
        <f t="shared" si="1"/>
        <v>-2894</v>
      </c>
      <c r="G33">
        <f t="shared" si="2"/>
        <v>-0.10822799999004928</v>
      </c>
      <c r="I33">
        <f t="shared" si="3"/>
        <v>-0.10822799999004928</v>
      </c>
      <c r="O33">
        <f t="shared" ca="1" si="4"/>
        <v>-8.2501466687655331E-2</v>
      </c>
      <c r="Q33" s="2">
        <f t="shared" si="5"/>
        <v>19492.052000000003</v>
      </c>
    </row>
    <row r="34" spans="1:17" ht="12.75" customHeight="1">
      <c r="A34" s="43" t="s">
        <v>124</v>
      </c>
      <c r="B34" s="44" t="s">
        <v>62</v>
      </c>
      <c r="C34" s="43">
        <v>34590.464</v>
      </c>
      <c r="D34" s="43" t="s">
        <v>76</v>
      </c>
      <c r="E34">
        <f t="shared" si="0"/>
        <v>-2853.0274605722111</v>
      </c>
      <c r="F34">
        <f t="shared" si="1"/>
        <v>-2853</v>
      </c>
      <c r="G34">
        <f t="shared" si="2"/>
        <v>-5.3485999997064937E-2</v>
      </c>
      <c r="I34">
        <f t="shared" si="3"/>
        <v>-5.3485999997064937E-2</v>
      </c>
      <c r="O34">
        <f t="shared" ca="1" si="4"/>
        <v>-8.1139334498675456E-2</v>
      </c>
      <c r="Q34" s="2">
        <f t="shared" si="5"/>
        <v>19571.964</v>
      </c>
    </row>
    <row r="35" spans="1:17" ht="12.75" customHeight="1">
      <c r="A35" s="43" t="s">
        <v>124</v>
      </c>
      <c r="B35" s="44" t="s">
        <v>62</v>
      </c>
      <c r="C35" s="43">
        <v>34596.392999999996</v>
      </c>
      <c r="D35" s="43" t="s">
        <v>76</v>
      </c>
      <c r="E35">
        <f t="shared" si="0"/>
        <v>-2849.9834166607629</v>
      </c>
      <c r="F35">
        <f t="shared" si="1"/>
        <v>-2850</v>
      </c>
      <c r="G35">
        <f t="shared" si="2"/>
        <v>3.2299999998940621E-2</v>
      </c>
      <c r="I35">
        <f t="shared" si="3"/>
        <v>3.2299999998940621E-2</v>
      </c>
      <c r="O35">
        <f t="shared" ca="1" si="4"/>
        <v>-8.1039666289725698E-2</v>
      </c>
      <c r="Q35" s="2">
        <f t="shared" si="5"/>
        <v>19577.892999999996</v>
      </c>
    </row>
    <row r="36" spans="1:17" ht="12.75" customHeight="1">
      <c r="A36" s="43" t="s">
        <v>124</v>
      </c>
      <c r="B36" s="44" t="s">
        <v>62</v>
      </c>
      <c r="C36" s="43">
        <v>34629.440000000002</v>
      </c>
      <c r="D36" s="43" t="s">
        <v>76</v>
      </c>
      <c r="E36">
        <f t="shared" si="0"/>
        <v>-2833.0165556147667</v>
      </c>
      <c r="F36">
        <f t="shared" si="1"/>
        <v>-2833</v>
      </c>
      <c r="G36">
        <f t="shared" si="2"/>
        <v>-3.2245999995211605E-2</v>
      </c>
      <c r="I36">
        <f t="shared" si="3"/>
        <v>-3.2245999995211605E-2</v>
      </c>
      <c r="O36">
        <f t="shared" ca="1" si="4"/>
        <v>-8.0474879772343799E-2</v>
      </c>
      <c r="Q36" s="2">
        <f t="shared" si="5"/>
        <v>19610.940000000002</v>
      </c>
    </row>
    <row r="37" spans="1:17" ht="12.75" customHeight="1">
      <c r="A37" s="43" t="s">
        <v>109</v>
      </c>
      <c r="B37" s="44" t="s">
        <v>62</v>
      </c>
      <c r="C37" s="43">
        <v>34678.337</v>
      </c>
      <c r="D37" s="43" t="s">
        <v>76</v>
      </c>
      <c r="E37">
        <f t="shared" si="0"/>
        <v>-2807.9120497726067</v>
      </c>
      <c r="F37">
        <f t="shared" si="1"/>
        <v>-2808</v>
      </c>
      <c r="G37">
        <f t="shared" si="2"/>
        <v>0.17130400000314694</v>
      </c>
      <c r="I37">
        <f t="shared" si="3"/>
        <v>0.17130400000314694</v>
      </c>
      <c r="O37">
        <f t="shared" ca="1" si="4"/>
        <v>-7.9644311364429246E-2</v>
      </c>
      <c r="Q37" s="2">
        <f t="shared" si="5"/>
        <v>19659.837</v>
      </c>
    </row>
    <row r="38" spans="1:17" ht="12.75" customHeight="1">
      <c r="A38" s="43" t="s">
        <v>109</v>
      </c>
      <c r="B38" s="44" t="s">
        <v>62</v>
      </c>
      <c r="C38" s="43">
        <v>36084.387999999999</v>
      </c>
      <c r="D38" s="43" t="s">
        <v>76</v>
      </c>
      <c r="E38">
        <f t="shared" si="0"/>
        <v>-2086.0228634446717</v>
      </c>
      <c r="F38">
        <f t="shared" si="1"/>
        <v>-2086</v>
      </c>
      <c r="G38">
        <f t="shared" si="2"/>
        <v>-4.4531999999890104E-2</v>
      </c>
      <c r="I38">
        <f t="shared" si="3"/>
        <v>-4.4531999999890104E-2</v>
      </c>
      <c r="O38">
        <f t="shared" ca="1" si="4"/>
        <v>-5.5657495743856727E-2</v>
      </c>
      <c r="Q38" s="2">
        <f t="shared" si="5"/>
        <v>21065.887999999999</v>
      </c>
    </row>
    <row r="39" spans="1:17" ht="12.75" customHeight="1">
      <c r="A39" s="43" t="s">
        <v>109</v>
      </c>
      <c r="B39" s="44" t="s">
        <v>62</v>
      </c>
      <c r="C39" s="43">
        <v>36166.173000000003</v>
      </c>
      <c r="D39" s="43" t="s">
        <v>76</v>
      </c>
      <c r="E39">
        <f t="shared" si="0"/>
        <v>-2044.0331297125151</v>
      </c>
      <c r="F39">
        <f t="shared" si="1"/>
        <v>-2044</v>
      </c>
      <c r="G39">
        <f t="shared" si="2"/>
        <v>-6.452799999533454E-2</v>
      </c>
      <c r="I39">
        <f t="shared" si="3"/>
        <v>-6.452799999533454E-2</v>
      </c>
      <c r="O39">
        <f t="shared" ca="1" si="4"/>
        <v>-5.4262140818560262E-2</v>
      </c>
      <c r="Q39" s="2">
        <f t="shared" si="5"/>
        <v>21147.673000000003</v>
      </c>
    </row>
    <row r="40" spans="1:17" ht="12.75" customHeight="1">
      <c r="A40" s="43" t="s">
        <v>124</v>
      </c>
      <c r="B40" s="44" t="s">
        <v>62</v>
      </c>
      <c r="C40" s="43">
        <v>36752.502</v>
      </c>
      <c r="D40" s="43" t="s">
        <v>76</v>
      </c>
      <c r="E40">
        <f t="shared" si="0"/>
        <v>-1743.0023955994063</v>
      </c>
      <c r="F40">
        <f t="shared" si="1"/>
        <v>-1743</v>
      </c>
      <c r="G40">
        <f t="shared" si="2"/>
        <v>-4.665999993449077E-3</v>
      </c>
      <c r="I40">
        <f t="shared" si="3"/>
        <v>-4.665999993449077E-3</v>
      </c>
      <c r="O40">
        <f t="shared" ca="1" si="4"/>
        <v>-4.4262097187268958E-2</v>
      </c>
      <c r="Q40" s="2">
        <f t="shared" si="5"/>
        <v>21734.002</v>
      </c>
    </row>
    <row r="41" spans="1:17" ht="12.75" customHeight="1">
      <c r="A41" s="43" t="s">
        <v>124</v>
      </c>
      <c r="B41" s="44" t="s">
        <v>62</v>
      </c>
      <c r="C41" s="43">
        <v>37249.213000000003</v>
      </c>
      <c r="D41" s="43" t="s">
        <v>76</v>
      </c>
      <c r="E41">
        <f t="shared" si="0"/>
        <v>-1487.9829833375913</v>
      </c>
      <c r="F41">
        <f t="shared" si="1"/>
        <v>-1488</v>
      </c>
      <c r="G41">
        <f t="shared" si="2"/>
        <v>3.3144000008178409E-2</v>
      </c>
      <c r="I41">
        <f t="shared" si="3"/>
        <v>3.3144000008178409E-2</v>
      </c>
      <c r="O41">
        <f t="shared" ca="1" si="4"/>
        <v>-3.5790299426540439E-2</v>
      </c>
      <c r="Q41" s="2">
        <f t="shared" si="5"/>
        <v>22230.713000000003</v>
      </c>
    </row>
    <row r="42" spans="1:17" ht="12.75" customHeight="1">
      <c r="A42" s="43" t="s">
        <v>124</v>
      </c>
      <c r="B42" s="44" t="s">
        <v>62</v>
      </c>
      <c r="C42" s="43">
        <v>37494.552000000003</v>
      </c>
      <c r="D42" s="43" t="s">
        <v>76</v>
      </c>
      <c r="E42">
        <f t="shared" si="0"/>
        <v>-1362.0219967983342</v>
      </c>
      <c r="F42">
        <f t="shared" si="1"/>
        <v>-1362</v>
      </c>
      <c r="G42">
        <f t="shared" si="2"/>
        <v>-4.2843999995966442E-2</v>
      </c>
      <c r="I42">
        <f t="shared" si="3"/>
        <v>-4.2843999995966442E-2</v>
      </c>
      <c r="O42">
        <f t="shared" ca="1" si="4"/>
        <v>-3.1604234650651049E-2</v>
      </c>
      <c r="Q42" s="2">
        <f t="shared" si="5"/>
        <v>22476.052000000003</v>
      </c>
    </row>
    <row r="43" spans="1:17" ht="12.75" customHeight="1">
      <c r="A43" s="43" t="s">
        <v>124</v>
      </c>
      <c r="B43" s="44" t="s">
        <v>62</v>
      </c>
      <c r="C43" s="43">
        <v>37543.370999999999</v>
      </c>
      <c r="D43" s="43" t="s">
        <v>76</v>
      </c>
      <c r="E43">
        <f t="shared" si="0"/>
        <v>-1336.9575374100611</v>
      </c>
      <c r="F43">
        <f t="shared" si="1"/>
        <v>-1337</v>
      </c>
      <c r="G43">
        <f t="shared" si="2"/>
        <v>8.2706000001053326E-2</v>
      </c>
      <c r="I43">
        <f t="shared" si="3"/>
        <v>8.2706000001053326E-2</v>
      </c>
      <c r="O43">
        <f t="shared" ca="1" si="4"/>
        <v>-3.0773666242736489E-2</v>
      </c>
      <c r="Q43" s="2">
        <f t="shared" si="5"/>
        <v>22524.870999999999</v>
      </c>
    </row>
    <row r="44" spans="1:17" ht="12.75" customHeight="1">
      <c r="A44" s="43" t="s">
        <v>124</v>
      </c>
      <c r="B44" s="44" t="s">
        <v>62</v>
      </c>
      <c r="C44" s="43">
        <v>37578.356</v>
      </c>
      <c r="D44" s="43" t="s">
        <v>76</v>
      </c>
      <c r="E44">
        <f t="shared" si="0"/>
        <v>-1318.9956760098109</v>
      </c>
      <c r="F44">
        <f t="shared" si="1"/>
        <v>-1319</v>
      </c>
      <c r="G44">
        <f t="shared" si="2"/>
        <v>8.4219999989727512E-3</v>
      </c>
      <c r="I44">
        <f t="shared" si="3"/>
        <v>8.4219999989727512E-3</v>
      </c>
      <c r="O44">
        <f t="shared" ca="1" si="4"/>
        <v>-3.0175656989038006E-2</v>
      </c>
      <c r="Q44" s="2">
        <f t="shared" si="5"/>
        <v>22559.856</v>
      </c>
    </row>
    <row r="45" spans="1:17" ht="12.75" customHeight="1">
      <c r="A45" s="43" t="s">
        <v>124</v>
      </c>
      <c r="B45" s="44" t="s">
        <v>62</v>
      </c>
      <c r="C45" s="43">
        <v>37582.347000000002</v>
      </c>
      <c r="D45" s="43" t="s">
        <v>76</v>
      </c>
      <c r="E45">
        <f t="shared" si="0"/>
        <v>-1316.946632452617</v>
      </c>
      <c r="F45">
        <f t="shared" si="1"/>
        <v>-1317</v>
      </c>
      <c r="G45">
        <f t="shared" si="2"/>
        <v>0.10394600000290666</v>
      </c>
      <c r="I45">
        <f t="shared" si="3"/>
        <v>0.10394600000290666</v>
      </c>
      <c r="O45">
        <f t="shared" ca="1" si="4"/>
        <v>-3.0109211516404839E-2</v>
      </c>
      <c r="Q45" s="2">
        <f t="shared" si="5"/>
        <v>22563.847000000002</v>
      </c>
    </row>
    <row r="46" spans="1:17" ht="12.75" customHeight="1">
      <c r="A46" s="43" t="s">
        <v>124</v>
      </c>
      <c r="B46" s="44" t="s">
        <v>62</v>
      </c>
      <c r="C46" s="43">
        <v>37870.463000000003</v>
      </c>
      <c r="D46" s="43" t="s">
        <v>76</v>
      </c>
      <c r="E46">
        <f t="shared" si="0"/>
        <v>-1169.0232464530618</v>
      </c>
      <c r="F46">
        <f t="shared" si="1"/>
        <v>-1169</v>
      </c>
      <c r="G46">
        <f t="shared" si="2"/>
        <v>-4.5277999990503304E-2</v>
      </c>
      <c r="I46">
        <f t="shared" si="3"/>
        <v>-4.5277999990503304E-2</v>
      </c>
      <c r="O46">
        <f t="shared" ca="1" si="4"/>
        <v>-2.5192246541550639E-2</v>
      </c>
      <c r="Q46" s="2">
        <f t="shared" si="5"/>
        <v>22851.963000000003</v>
      </c>
    </row>
    <row r="47" spans="1:17" ht="12.75" customHeight="1">
      <c r="A47" s="43" t="s">
        <v>124</v>
      </c>
      <c r="B47" s="44" t="s">
        <v>62</v>
      </c>
      <c r="C47" s="43">
        <v>39773.419000000002</v>
      </c>
      <c r="D47" s="43" t="s">
        <v>76</v>
      </c>
      <c r="E47">
        <f t="shared" si="0"/>
        <v>-192.01504514467314</v>
      </c>
      <c r="F47">
        <f t="shared" si="1"/>
        <v>-192</v>
      </c>
      <c r="G47">
        <f t="shared" si="2"/>
        <v>-2.9303999996045604E-2</v>
      </c>
      <c r="I47">
        <f t="shared" si="3"/>
        <v>-2.9303999996045604E-2</v>
      </c>
      <c r="O47">
        <f t="shared" ca="1" si="4"/>
        <v>7.2663668397503905E-3</v>
      </c>
      <c r="Q47" s="2">
        <f t="shared" si="5"/>
        <v>24754.919000000002</v>
      </c>
    </row>
    <row r="48" spans="1:17" ht="12.75" customHeight="1">
      <c r="A48" t="s">
        <v>13</v>
      </c>
      <c r="C48" s="11">
        <v>40147.413999999997</v>
      </c>
      <c r="D48" s="11" t="s">
        <v>15</v>
      </c>
      <c r="E48">
        <f t="shared" si="0"/>
        <v>0</v>
      </c>
      <c r="F48">
        <f t="shared" si="1"/>
        <v>0</v>
      </c>
      <c r="H48" s="10">
        <v>0</v>
      </c>
      <c r="O48">
        <f t="shared" ca="1" si="4"/>
        <v>1.3645132212534217E-2</v>
      </c>
      <c r="Q48" s="2">
        <f t="shared" si="5"/>
        <v>25128.913999999997</v>
      </c>
    </row>
    <row r="49" spans="1:31" ht="12.75" customHeight="1">
      <c r="A49" s="43" t="s">
        <v>173</v>
      </c>
      <c r="B49" s="44" t="s">
        <v>62</v>
      </c>
      <c r="C49" s="43">
        <v>45889.436999999998</v>
      </c>
      <c r="D49" s="43" t="s">
        <v>76</v>
      </c>
      <c r="E49">
        <f t="shared" si="0"/>
        <v>2948.0469139073125</v>
      </c>
      <c r="F49">
        <f t="shared" si="1"/>
        <v>2948</v>
      </c>
      <c r="G49">
        <f t="shared" ref="G49:G80" si="6">+C49-(C$7+F49*C$8)</f>
        <v>9.1376000003947411E-2</v>
      </c>
      <c r="I49">
        <f t="shared" ref="I49:I90" si="7">+G49</f>
        <v>9.1376000003947411E-2</v>
      </c>
      <c r="O49">
        <f t="shared" ca="1" si="4"/>
        <v>0.11158575887381922</v>
      </c>
      <c r="Q49" s="2">
        <f t="shared" si="5"/>
        <v>30870.936999999998</v>
      </c>
    </row>
    <row r="50" spans="1:31" ht="12.75" customHeight="1">
      <c r="A50" s="43" t="s">
        <v>173</v>
      </c>
      <c r="B50" s="44" t="s">
        <v>62</v>
      </c>
      <c r="C50" s="43">
        <v>45965.400999999998</v>
      </c>
      <c r="D50" s="43" t="s">
        <v>76</v>
      </c>
      <c r="E50">
        <f t="shared" si="0"/>
        <v>2987.0480526641677</v>
      </c>
      <c r="F50">
        <f t="shared" si="1"/>
        <v>2987</v>
      </c>
      <c r="G50">
        <f t="shared" si="6"/>
        <v>9.3593999998120125E-2</v>
      </c>
      <c r="I50">
        <f t="shared" si="7"/>
        <v>9.3593999998120125E-2</v>
      </c>
      <c r="O50">
        <f t="shared" ca="1" si="4"/>
        <v>0.11288144559016593</v>
      </c>
      <c r="Q50" s="2">
        <f t="shared" si="5"/>
        <v>30946.900999999998</v>
      </c>
    </row>
    <row r="51" spans="1:31" ht="12.75" customHeight="1">
      <c r="A51" t="s">
        <v>30</v>
      </c>
      <c r="C51" s="12">
        <v>46972.406000000003</v>
      </c>
      <c r="D51" s="11"/>
      <c r="E51">
        <f t="shared" si="0"/>
        <v>3504.0606077408797</v>
      </c>
      <c r="F51">
        <f t="shared" si="1"/>
        <v>3504</v>
      </c>
      <c r="G51">
        <f t="shared" si="6"/>
        <v>0.11804800000390969</v>
      </c>
      <c r="I51">
        <f t="shared" si="7"/>
        <v>0.11804800000390969</v>
      </c>
      <c r="O51">
        <f t="shared" ca="1" si="4"/>
        <v>0.13005760026583904</v>
      </c>
      <c r="Q51" s="2">
        <f t="shared" si="5"/>
        <v>31953.906000000003</v>
      </c>
      <c r="AA51">
        <v>6</v>
      </c>
      <c r="AC51" t="s">
        <v>29</v>
      </c>
      <c r="AE51" t="s">
        <v>31</v>
      </c>
    </row>
    <row r="52" spans="1:31" ht="12.75" customHeight="1">
      <c r="A52" t="s">
        <v>32</v>
      </c>
      <c r="C52" s="12">
        <v>47048.358999999997</v>
      </c>
      <c r="D52" s="11"/>
      <c r="E52">
        <f t="shared" si="0"/>
        <v>3543.0560989209021</v>
      </c>
      <c r="F52">
        <f t="shared" si="1"/>
        <v>3543</v>
      </c>
      <c r="G52">
        <f t="shared" si="6"/>
        <v>0.10926599999947939</v>
      </c>
      <c r="I52">
        <f t="shared" si="7"/>
        <v>0.10926599999947939</v>
      </c>
      <c r="O52">
        <f t="shared" ca="1" si="4"/>
        <v>0.13135328698218576</v>
      </c>
      <c r="Q52" s="2">
        <f t="shared" si="5"/>
        <v>32029.858999999997</v>
      </c>
      <c r="AA52">
        <v>6</v>
      </c>
      <c r="AC52" t="s">
        <v>29</v>
      </c>
      <c r="AE52" t="s">
        <v>31</v>
      </c>
    </row>
    <row r="53" spans="1:31" ht="12.75" customHeight="1">
      <c r="A53" t="s">
        <v>33</v>
      </c>
      <c r="B53" s="5" t="s">
        <v>52</v>
      </c>
      <c r="C53" s="12">
        <v>47304.525999999998</v>
      </c>
      <c r="D53" s="11"/>
      <c r="E53">
        <f t="shared" ref="E53:E84" si="8">+(C53-C$7)/C$8</f>
        <v>3674.5763547253282</v>
      </c>
      <c r="F53">
        <f t="shared" ref="F53:F84" si="9">ROUND(2*E53,0)/2</f>
        <v>3674.5</v>
      </c>
      <c r="G53">
        <f t="shared" si="6"/>
        <v>0.14871900000434835</v>
      </c>
      <c r="I53">
        <f t="shared" si="7"/>
        <v>0.14871900000434835</v>
      </c>
      <c r="O53">
        <f t="shared" ref="O53:O84" ca="1" si="10">+C$11+C$12*F53</f>
        <v>0.13572207680781634</v>
      </c>
      <c r="Q53" s="2">
        <f t="shared" ref="Q53:Q84" si="11">+C53-15018.5</f>
        <v>32286.025999999998</v>
      </c>
      <c r="AA53">
        <v>7</v>
      </c>
      <c r="AC53" t="s">
        <v>29</v>
      </c>
      <c r="AE53" t="s">
        <v>31</v>
      </c>
    </row>
    <row r="54" spans="1:31" ht="12.75" customHeight="1">
      <c r="A54" t="s">
        <v>34</v>
      </c>
      <c r="C54" s="12">
        <v>47640.504000000001</v>
      </c>
      <c r="D54" s="11"/>
      <c r="E54">
        <f t="shared" si="8"/>
        <v>3847.0728609289358</v>
      </c>
      <c r="F54">
        <f t="shared" si="9"/>
        <v>3847</v>
      </c>
      <c r="G54">
        <f t="shared" si="6"/>
        <v>0.14191400000709109</v>
      </c>
      <c r="I54">
        <f t="shared" si="7"/>
        <v>0.14191400000709109</v>
      </c>
      <c r="O54">
        <f t="shared" ca="1" si="10"/>
        <v>0.14145299882242682</v>
      </c>
      <c r="Q54" s="2">
        <f t="shared" si="11"/>
        <v>32622.004000000001</v>
      </c>
      <c r="AA54">
        <v>6</v>
      </c>
      <c r="AC54" t="s">
        <v>29</v>
      </c>
      <c r="AE54" t="s">
        <v>31</v>
      </c>
    </row>
    <row r="55" spans="1:31" ht="12.75" customHeight="1">
      <c r="A55" s="43" t="s">
        <v>199</v>
      </c>
      <c r="B55" s="44" t="s">
        <v>62</v>
      </c>
      <c r="C55" s="43">
        <v>47714.498</v>
      </c>
      <c r="D55" s="43" t="s">
        <v>76</v>
      </c>
      <c r="E55">
        <f t="shared" si="8"/>
        <v>3885.0625700171186</v>
      </c>
      <c r="F55">
        <f t="shared" si="9"/>
        <v>3885</v>
      </c>
      <c r="G55">
        <f t="shared" si="6"/>
        <v>0.1218700000026729</v>
      </c>
      <c r="I55">
        <f t="shared" si="7"/>
        <v>0.1218700000026729</v>
      </c>
      <c r="O55">
        <f t="shared" ca="1" si="10"/>
        <v>0.14271546280245695</v>
      </c>
      <c r="Q55" s="2">
        <f t="shared" si="11"/>
        <v>32695.998</v>
      </c>
    </row>
    <row r="56" spans="1:31" ht="12.75" customHeight="1">
      <c r="A56" s="43" t="s">
        <v>199</v>
      </c>
      <c r="B56" s="44" t="s">
        <v>62</v>
      </c>
      <c r="C56" s="43">
        <v>47714.498</v>
      </c>
      <c r="D56" s="43" t="s">
        <v>76</v>
      </c>
      <c r="E56">
        <f t="shared" si="8"/>
        <v>3885.0625700171186</v>
      </c>
      <c r="F56">
        <f t="shared" si="9"/>
        <v>3885</v>
      </c>
      <c r="G56">
        <f t="shared" si="6"/>
        <v>0.1218700000026729</v>
      </c>
      <c r="I56">
        <f t="shared" si="7"/>
        <v>0.1218700000026729</v>
      </c>
      <c r="O56">
        <f t="shared" ca="1" si="10"/>
        <v>0.14271546280245695</v>
      </c>
      <c r="Q56" s="2">
        <f t="shared" si="11"/>
        <v>32695.998</v>
      </c>
    </row>
    <row r="57" spans="1:31" ht="12.75" customHeight="1">
      <c r="A57" t="s">
        <v>35</v>
      </c>
      <c r="C57" s="12">
        <v>47749.557000000001</v>
      </c>
      <c r="D57" s="11"/>
      <c r="E57">
        <f t="shared" si="8"/>
        <v>3903.0624242069539</v>
      </c>
      <c r="F57">
        <f t="shared" si="9"/>
        <v>3903</v>
      </c>
      <c r="G57">
        <f t="shared" si="6"/>
        <v>0.12158600000111619</v>
      </c>
      <c r="I57">
        <f t="shared" si="7"/>
        <v>0.12158600000111619</v>
      </c>
      <c r="O57">
        <f t="shared" ca="1" si="10"/>
        <v>0.14331347205615544</v>
      </c>
      <c r="Q57" s="2">
        <f t="shared" si="11"/>
        <v>32731.057000000001</v>
      </c>
      <c r="AA57">
        <v>6</v>
      </c>
      <c r="AC57" t="s">
        <v>29</v>
      </c>
      <c r="AE57" t="s">
        <v>31</v>
      </c>
    </row>
    <row r="58" spans="1:31" ht="12.75" customHeight="1">
      <c r="A58" s="43" t="s">
        <v>199</v>
      </c>
      <c r="B58" s="44" t="s">
        <v>62</v>
      </c>
      <c r="C58" s="43">
        <v>47792.411999999997</v>
      </c>
      <c r="D58" s="43" t="s">
        <v>76</v>
      </c>
      <c r="E58">
        <f t="shared" si="8"/>
        <v>3925.0648701211353</v>
      </c>
      <c r="F58">
        <f t="shared" si="9"/>
        <v>3925</v>
      </c>
      <c r="G58">
        <f t="shared" si="6"/>
        <v>0.12634999999863794</v>
      </c>
      <c r="I58">
        <f t="shared" si="7"/>
        <v>0.12634999999863794</v>
      </c>
      <c r="O58">
        <f t="shared" ca="1" si="10"/>
        <v>0.14404437225512023</v>
      </c>
      <c r="Q58" s="2">
        <f t="shared" si="11"/>
        <v>32773.911999999997</v>
      </c>
    </row>
    <row r="59" spans="1:31" ht="12.75" customHeight="1">
      <c r="A59" s="43" t="s">
        <v>199</v>
      </c>
      <c r="B59" s="44" t="s">
        <v>62</v>
      </c>
      <c r="C59" s="43">
        <v>47792.413999999997</v>
      </c>
      <c r="D59" s="43" t="s">
        <v>76</v>
      </c>
      <c r="E59">
        <f t="shared" si="8"/>
        <v>3925.0658969532865</v>
      </c>
      <c r="F59">
        <f t="shared" si="9"/>
        <v>3925</v>
      </c>
      <c r="G59">
        <f t="shared" si="6"/>
        <v>0.12834999999904539</v>
      </c>
      <c r="I59">
        <f t="shared" si="7"/>
        <v>0.12834999999904539</v>
      </c>
      <c r="O59">
        <f t="shared" ca="1" si="10"/>
        <v>0.14404437225512023</v>
      </c>
      <c r="Q59" s="2">
        <f t="shared" si="11"/>
        <v>32773.913999999997</v>
      </c>
    </row>
    <row r="60" spans="1:31" ht="12.75" customHeight="1">
      <c r="A60" s="43" t="s">
        <v>199</v>
      </c>
      <c r="B60" s="44" t="s">
        <v>62</v>
      </c>
      <c r="C60" s="43">
        <v>47792.415999999997</v>
      </c>
      <c r="D60" s="43" t="s">
        <v>76</v>
      </c>
      <c r="E60">
        <f t="shared" si="8"/>
        <v>3925.0669237854377</v>
      </c>
      <c r="F60">
        <f t="shared" si="9"/>
        <v>3925</v>
      </c>
      <c r="G60">
        <f t="shared" si="6"/>
        <v>0.13034999999945285</v>
      </c>
      <c r="I60">
        <f t="shared" si="7"/>
        <v>0.13034999999945285</v>
      </c>
      <c r="O60">
        <f t="shared" ca="1" si="10"/>
        <v>0.14404437225512023</v>
      </c>
      <c r="Q60" s="2">
        <f t="shared" si="11"/>
        <v>32773.915999999997</v>
      </c>
    </row>
    <row r="61" spans="1:31" ht="12.75" customHeight="1">
      <c r="A61" s="43" t="s">
        <v>217</v>
      </c>
      <c r="B61" s="44" t="s">
        <v>62</v>
      </c>
      <c r="C61" s="43">
        <v>48125.483999999997</v>
      </c>
      <c r="D61" s="43" t="s">
        <v>76</v>
      </c>
      <c r="E61">
        <f t="shared" si="8"/>
        <v>4096.0693892094314</v>
      </c>
      <c r="F61">
        <f t="shared" si="9"/>
        <v>4096</v>
      </c>
      <c r="G61">
        <f t="shared" si="6"/>
        <v>0.135152000002563</v>
      </c>
      <c r="I61">
        <f t="shared" si="7"/>
        <v>0.135152000002563</v>
      </c>
      <c r="O61">
        <f t="shared" ca="1" si="10"/>
        <v>0.14972546016525584</v>
      </c>
      <c r="Q61" s="2">
        <f t="shared" si="11"/>
        <v>33106.983999999997</v>
      </c>
    </row>
    <row r="62" spans="1:31" ht="12.75" customHeight="1">
      <c r="A62" s="43" t="s">
        <v>217</v>
      </c>
      <c r="B62" s="44" t="s">
        <v>62</v>
      </c>
      <c r="C62" s="43">
        <v>48127.428999999996</v>
      </c>
      <c r="D62" s="43" t="s">
        <v>76</v>
      </c>
      <c r="E62">
        <f t="shared" si="8"/>
        <v>4097.0679834762168</v>
      </c>
      <c r="F62">
        <f t="shared" si="9"/>
        <v>4097</v>
      </c>
      <c r="G62">
        <f t="shared" si="6"/>
        <v>0.13241399999969872</v>
      </c>
      <c r="I62">
        <f t="shared" si="7"/>
        <v>0.13241399999969872</v>
      </c>
      <c r="O62">
        <f t="shared" ca="1" si="10"/>
        <v>0.14975868290157243</v>
      </c>
      <c r="Q62" s="2">
        <f t="shared" si="11"/>
        <v>33108.928999999996</v>
      </c>
    </row>
    <row r="63" spans="1:31" ht="12.75" customHeight="1">
      <c r="A63" t="s">
        <v>36</v>
      </c>
      <c r="C63" s="12">
        <v>48127.432000000001</v>
      </c>
      <c r="D63" s="11"/>
      <c r="E63">
        <f t="shared" si="8"/>
        <v>4097.0695237244454</v>
      </c>
      <c r="F63">
        <f t="shared" si="9"/>
        <v>4097</v>
      </c>
      <c r="G63">
        <f t="shared" si="6"/>
        <v>0.13541400000394788</v>
      </c>
      <c r="I63">
        <f t="shared" si="7"/>
        <v>0.13541400000394788</v>
      </c>
      <c r="O63">
        <f t="shared" ca="1" si="10"/>
        <v>0.14975868290157243</v>
      </c>
      <c r="Q63" s="2">
        <f t="shared" si="11"/>
        <v>33108.932000000001</v>
      </c>
      <c r="AA63">
        <v>6</v>
      </c>
      <c r="AC63" t="s">
        <v>29</v>
      </c>
      <c r="AE63" t="s">
        <v>31</v>
      </c>
    </row>
    <row r="64" spans="1:31" ht="12.75" customHeight="1">
      <c r="A64" s="43" t="s">
        <v>217</v>
      </c>
      <c r="B64" s="44" t="s">
        <v>62</v>
      </c>
      <c r="C64" s="43">
        <v>48127.432999999997</v>
      </c>
      <c r="D64" s="43" t="s">
        <v>76</v>
      </c>
      <c r="E64">
        <f t="shared" si="8"/>
        <v>4097.0700371405192</v>
      </c>
      <c r="F64">
        <f t="shared" si="9"/>
        <v>4097</v>
      </c>
      <c r="G64">
        <f t="shared" si="6"/>
        <v>0.13641400000051362</v>
      </c>
      <c r="I64">
        <f t="shared" si="7"/>
        <v>0.13641400000051362</v>
      </c>
      <c r="O64">
        <f t="shared" ca="1" si="10"/>
        <v>0.14975868290157243</v>
      </c>
      <c r="Q64" s="2">
        <f t="shared" si="11"/>
        <v>33108.932999999997</v>
      </c>
    </row>
    <row r="65" spans="1:31" ht="12.75" customHeight="1">
      <c r="A65" s="43" t="s">
        <v>217</v>
      </c>
      <c r="B65" s="44" t="s">
        <v>62</v>
      </c>
      <c r="C65" s="43">
        <v>48127.434999999998</v>
      </c>
      <c r="D65" s="43" t="s">
        <v>76</v>
      </c>
      <c r="E65">
        <f t="shared" si="8"/>
        <v>4097.0710639726703</v>
      </c>
      <c r="F65">
        <f t="shared" si="9"/>
        <v>4097</v>
      </c>
      <c r="G65">
        <f t="shared" si="6"/>
        <v>0.13841400000092108</v>
      </c>
      <c r="I65">
        <f t="shared" si="7"/>
        <v>0.13841400000092108</v>
      </c>
      <c r="O65">
        <f t="shared" ca="1" si="10"/>
        <v>0.14975868290157243</v>
      </c>
      <c r="Q65" s="2">
        <f t="shared" si="11"/>
        <v>33108.934999999998</v>
      </c>
    </row>
    <row r="66" spans="1:31" ht="12.75" customHeight="1">
      <c r="A66" t="s">
        <v>37</v>
      </c>
      <c r="C66" s="12">
        <v>48304.675999999999</v>
      </c>
      <c r="D66" s="11">
        <v>3.0000000000000001E-3</v>
      </c>
      <c r="E66">
        <f t="shared" si="8"/>
        <v>4188.0694426047048</v>
      </c>
      <c r="F66">
        <f t="shared" si="9"/>
        <v>4188</v>
      </c>
      <c r="G66">
        <f t="shared" si="6"/>
        <v>0.13525600000139093</v>
      </c>
      <c r="I66">
        <f t="shared" si="7"/>
        <v>0.13525600000139093</v>
      </c>
      <c r="O66">
        <f t="shared" ca="1" si="10"/>
        <v>0.15278195190638141</v>
      </c>
      <c r="Q66" s="2">
        <f t="shared" si="11"/>
        <v>33286.175999999999</v>
      </c>
      <c r="AA66">
        <v>5</v>
      </c>
      <c r="AC66" t="s">
        <v>29</v>
      </c>
      <c r="AE66" t="s">
        <v>31</v>
      </c>
    </row>
    <row r="67" spans="1:31" ht="12.75" customHeight="1">
      <c r="A67" s="43" t="s">
        <v>217</v>
      </c>
      <c r="B67" s="44" t="s">
        <v>62</v>
      </c>
      <c r="C67" s="43">
        <v>48460.493000000002</v>
      </c>
      <c r="D67" s="43" t="s">
        <v>76</v>
      </c>
      <c r="E67">
        <f t="shared" si="8"/>
        <v>4268.0683952359122</v>
      </c>
      <c r="F67">
        <f t="shared" si="9"/>
        <v>4268</v>
      </c>
      <c r="G67">
        <f t="shared" si="6"/>
        <v>0.13321600000199396</v>
      </c>
      <c r="I67">
        <f t="shared" si="7"/>
        <v>0.13321600000199396</v>
      </c>
      <c r="O67">
        <f t="shared" ca="1" si="10"/>
        <v>0.15543977081170801</v>
      </c>
      <c r="Q67" s="2">
        <f t="shared" si="11"/>
        <v>33441.993000000002</v>
      </c>
    </row>
    <row r="68" spans="1:31" ht="12.75" customHeight="1">
      <c r="A68" t="s">
        <v>38</v>
      </c>
      <c r="C68" s="12">
        <v>48460.504000000001</v>
      </c>
      <c r="D68" s="11">
        <v>2E-3</v>
      </c>
      <c r="E68">
        <f t="shared" si="8"/>
        <v>4268.0740428127419</v>
      </c>
      <c r="F68">
        <f t="shared" si="9"/>
        <v>4268</v>
      </c>
      <c r="G68">
        <f t="shared" si="6"/>
        <v>0.14421600000059698</v>
      </c>
      <c r="I68">
        <f t="shared" si="7"/>
        <v>0.14421600000059698</v>
      </c>
      <c r="O68">
        <f t="shared" ca="1" si="10"/>
        <v>0.15543977081170801</v>
      </c>
      <c r="Q68" s="2">
        <f t="shared" si="11"/>
        <v>33442.004000000001</v>
      </c>
      <c r="AA68">
        <v>6</v>
      </c>
      <c r="AC68" t="s">
        <v>29</v>
      </c>
      <c r="AE68" t="s">
        <v>31</v>
      </c>
    </row>
    <row r="69" spans="1:31" ht="12.75" customHeight="1">
      <c r="A69" t="s">
        <v>38</v>
      </c>
      <c r="C69" s="12">
        <v>48499.464</v>
      </c>
      <c r="D69" s="11">
        <v>6.0000000000000001E-3</v>
      </c>
      <c r="E69">
        <f t="shared" si="8"/>
        <v>4288.0767331129764</v>
      </c>
      <c r="F69">
        <f t="shared" si="9"/>
        <v>4288</v>
      </c>
      <c r="G69">
        <f t="shared" si="6"/>
        <v>0.14945600000646664</v>
      </c>
      <c r="I69">
        <f t="shared" si="7"/>
        <v>0.14945600000646664</v>
      </c>
      <c r="O69">
        <f t="shared" ca="1" si="10"/>
        <v>0.15610422553803965</v>
      </c>
      <c r="Q69" s="2">
        <f t="shared" si="11"/>
        <v>33480.964</v>
      </c>
      <c r="AA69">
        <v>11</v>
      </c>
      <c r="AC69" t="s">
        <v>39</v>
      </c>
      <c r="AE69" t="s">
        <v>31</v>
      </c>
    </row>
    <row r="70" spans="1:31" ht="12.75" customHeight="1">
      <c r="A70" t="s">
        <v>40</v>
      </c>
      <c r="C70" s="12">
        <v>48538.417000000001</v>
      </c>
      <c r="D70" s="11">
        <v>6.0000000000000001E-3</v>
      </c>
      <c r="E70">
        <f t="shared" si="8"/>
        <v>4308.0758295006844</v>
      </c>
      <c r="F70">
        <f t="shared" si="9"/>
        <v>4308</v>
      </c>
      <c r="G70">
        <f t="shared" si="6"/>
        <v>0.14769599999999627</v>
      </c>
      <c r="I70">
        <f t="shared" si="7"/>
        <v>0.14769599999999627</v>
      </c>
      <c r="O70">
        <f t="shared" ca="1" si="10"/>
        <v>0.15676868026437132</v>
      </c>
      <c r="Q70" s="2">
        <f t="shared" si="11"/>
        <v>33519.917000000001</v>
      </c>
      <c r="AA70">
        <v>7</v>
      </c>
      <c r="AC70" t="s">
        <v>39</v>
      </c>
      <c r="AE70" t="s">
        <v>31</v>
      </c>
    </row>
    <row r="71" spans="1:31" ht="12.75" customHeight="1">
      <c r="A71" t="s">
        <v>40</v>
      </c>
      <c r="C71" s="12">
        <v>48540.36</v>
      </c>
      <c r="D71" s="11">
        <v>6.0000000000000001E-3</v>
      </c>
      <c r="E71">
        <f t="shared" si="8"/>
        <v>4309.0733969353187</v>
      </c>
      <c r="F71">
        <f t="shared" si="9"/>
        <v>4309</v>
      </c>
      <c r="G71">
        <f t="shared" si="6"/>
        <v>0.1429580000040005</v>
      </c>
      <c r="I71">
        <f t="shared" si="7"/>
        <v>0.1429580000040005</v>
      </c>
      <c r="O71">
        <f t="shared" ca="1" si="10"/>
        <v>0.15680190300068789</v>
      </c>
      <c r="Q71" s="2">
        <f t="shared" si="11"/>
        <v>33521.86</v>
      </c>
      <c r="AA71">
        <v>10</v>
      </c>
      <c r="AC71" t="s">
        <v>39</v>
      </c>
      <c r="AE71" t="s">
        <v>31</v>
      </c>
    </row>
    <row r="72" spans="1:31" ht="12.75" customHeight="1">
      <c r="A72" t="s">
        <v>41</v>
      </c>
      <c r="C72" s="12">
        <v>49132.495000000003</v>
      </c>
      <c r="D72" s="11">
        <v>7.0000000000000001E-3</v>
      </c>
      <c r="E72">
        <f t="shared" si="8"/>
        <v>4613.0850247825965</v>
      </c>
      <c r="F72">
        <f t="shared" si="9"/>
        <v>4613</v>
      </c>
      <c r="G72">
        <f t="shared" si="6"/>
        <v>0.16560600000229897</v>
      </c>
      <c r="I72">
        <f t="shared" si="7"/>
        <v>0.16560600000229897</v>
      </c>
      <c r="O72">
        <f t="shared" ca="1" si="10"/>
        <v>0.16690161484092897</v>
      </c>
      <c r="Q72" s="2">
        <f t="shared" si="11"/>
        <v>34113.995000000003</v>
      </c>
      <c r="AA72">
        <v>7</v>
      </c>
      <c r="AC72" t="s">
        <v>39</v>
      </c>
      <c r="AE72" t="s">
        <v>31</v>
      </c>
    </row>
    <row r="73" spans="1:31" ht="12.75" customHeight="1">
      <c r="A73" t="s">
        <v>41</v>
      </c>
      <c r="C73" s="12">
        <v>49167.546000000002</v>
      </c>
      <c r="D73" s="11">
        <v>3.0000000000000001E-3</v>
      </c>
      <c r="E73">
        <f t="shared" si="8"/>
        <v>4631.0807716438276</v>
      </c>
      <c r="F73">
        <f t="shared" si="9"/>
        <v>4631</v>
      </c>
      <c r="G73">
        <f t="shared" si="6"/>
        <v>0.15732200000638841</v>
      </c>
      <c r="I73">
        <f t="shared" si="7"/>
        <v>0.15732200000638841</v>
      </c>
      <c r="O73">
        <f t="shared" ca="1" si="10"/>
        <v>0.16749962409462743</v>
      </c>
      <c r="Q73" s="2">
        <f t="shared" si="11"/>
        <v>34149.046000000002</v>
      </c>
      <c r="AA73">
        <v>11</v>
      </c>
      <c r="AC73" t="s">
        <v>29</v>
      </c>
      <c r="AE73" t="s">
        <v>31</v>
      </c>
    </row>
    <row r="74" spans="1:31" ht="12.75" customHeight="1">
      <c r="A74" t="s">
        <v>42</v>
      </c>
      <c r="C74" s="12">
        <v>49249.355000000003</v>
      </c>
      <c r="D74" s="11">
        <v>6.0000000000000001E-3</v>
      </c>
      <c r="E74">
        <f t="shared" si="8"/>
        <v>4673.0828273617944</v>
      </c>
      <c r="F74">
        <f t="shared" si="9"/>
        <v>4673</v>
      </c>
      <c r="G74">
        <f t="shared" si="6"/>
        <v>0.16132600000855746</v>
      </c>
      <c r="I74">
        <f t="shared" si="7"/>
        <v>0.16132600000855746</v>
      </c>
      <c r="O74">
        <f t="shared" ca="1" si="10"/>
        <v>0.1688949790199239</v>
      </c>
      <c r="Q74" s="2">
        <f t="shared" si="11"/>
        <v>34230.855000000003</v>
      </c>
      <c r="AA74">
        <v>16</v>
      </c>
      <c r="AC74" t="s">
        <v>39</v>
      </c>
      <c r="AE74" t="s">
        <v>31</v>
      </c>
    </row>
    <row r="75" spans="1:31" ht="12.75" customHeight="1">
      <c r="A75" t="s">
        <v>43</v>
      </c>
      <c r="C75" s="12">
        <v>49504.519</v>
      </c>
      <c r="D75" s="11">
        <v>4.0000000000000001E-3</v>
      </c>
      <c r="E75">
        <f t="shared" si="8"/>
        <v>4804.0881268425237</v>
      </c>
      <c r="F75">
        <f t="shared" si="9"/>
        <v>4804</v>
      </c>
      <c r="G75">
        <f t="shared" si="6"/>
        <v>0.17164800000318792</v>
      </c>
      <c r="I75">
        <f t="shared" si="7"/>
        <v>0.17164800000318792</v>
      </c>
      <c r="O75">
        <f t="shared" ca="1" si="10"/>
        <v>0.17324715747739619</v>
      </c>
      <c r="Q75" s="2">
        <f t="shared" si="11"/>
        <v>34486.019</v>
      </c>
      <c r="AA75">
        <v>7</v>
      </c>
      <c r="AC75" t="s">
        <v>29</v>
      </c>
      <c r="AE75" t="s">
        <v>31</v>
      </c>
    </row>
    <row r="76" spans="1:31" ht="12.75" customHeight="1">
      <c r="A76" t="s">
        <v>43</v>
      </c>
      <c r="C76" s="12">
        <v>49545.421999999999</v>
      </c>
      <c r="D76" s="11">
        <v>7.0000000000000001E-3</v>
      </c>
      <c r="E76">
        <f t="shared" si="8"/>
        <v>4825.0883845773924</v>
      </c>
      <c r="F76">
        <f t="shared" si="9"/>
        <v>4825</v>
      </c>
      <c r="G76">
        <f t="shared" si="6"/>
        <v>0.17215000000578584</v>
      </c>
      <c r="I76">
        <f t="shared" si="7"/>
        <v>0.17215000000578584</v>
      </c>
      <c r="O76">
        <f t="shared" ca="1" si="10"/>
        <v>0.17394483494004442</v>
      </c>
      <c r="Q76" s="2">
        <f t="shared" si="11"/>
        <v>34526.921999999999</v>
      </c>
      <c r="AA76">
        <v>6</v>
      </c>
      <c r="AC76" t="s">
        <v>39</v>
      </c>
      <c r="AE76" t="s">
        <v>31</v>
      </c>
    </row>
    <row r="77" spans="1:31" ht="12.75" customHeight="1">
      <c r="A77" t="s">
        <v>44</v>
      </c>
      <c r="C77" s="12">
        <v>49878.49</v>
      </c>
      <c r="D77" s="11">
        <v>7.0000000000000001E-3</v>
      </c>
      <c r="E77">
        <f t="shared" si="8"/>
        <v>4996.0908500013866</v>
      </c>
      <c r="F77">
        <f t="shared" si="9"/>
        <v>4996</v>
      </c>
      <c r="G77">
        <f t="shared" si="6"/>
        <v>0.17695200000162004</v>
      </c>
      <c r="I77">
        <f t="shared" si="7"/>
        <v>0.17695200000162004</v>
      </c>
      <c r="O77">
        <f t="shared" ca="1" si="10"/>
        <v>0.17962592285018003</v>
      </c>
      <c r="Q77" s="2">
        <f t="shared" si="11"/>
        <v>34859.99</v>
      </c>
      <c r="AA77">
        <v>8</v>
      </c>
      <c r="AC77" t="s">
        <v>39</v>
      </c>
      <c r="AE77" t="s">
        <v>31</v>
      </c>
    </row>
    <row r="78" spans="1:31" ht="12.75" customHeight="1">
      <c r="A78" t="s">
        <v>45</v>
      </c>
      <c r="C78" s="12">
        <v>49917.451999999997</v>
      </c>
      <c r="D78" s="11">
        <v>7.0000000000000001E-3</v>
      </c>
      <c r="E78">
        <f t="shared" si="8"/>
        <v>5016.0945671337731</v>
      </c>
      <c r="F78">
        <f t="shared" si="9"/>
        <v>5016</v>
      </c>
      <c r="G78">
        <f t="shared" si="6"/>
        <v>0.18419200000062119</v>
      </c>
      <c r="I78">
        <f t="shared" si="7"/>
        <v>0.18419200000062119</v>
      </c>
      <c r="O78">
        <f t="shared" ca="1" si="10"/>
        <v>0.18029037757651167</v>
      </c>
      <c r="Q78" s="2">
        <f t="shared" si="11"/>
        <v>34898.951999999997</v>
      </c>
      <c r="AA78">
        <v>13</v>
      </c>
      <c r="AC78" t="s">
        <v>39</v>
      </c>
      <c r="AE78" t="s">
        <v>31</v>
      </c>
    </row>
    <row r="79" spans="1:31" ht="12.75" customHeight="1">
      <c r="A79" t="s">
        <v>45</v>
      </c>
      <c r="C79" s="12">
        <v>49993.415999999997</v>
      </c>
      <c r="D79" s="11">
        <v>5.0000000000000001E-3</v>
      </c>
      <c r="E79">
        <f t="shared" si="8"/>
        <v>5055.0957058906279</v>
      </c>
      <c r="F79">
        <f t="shared" si="9"/>
        <v>5055</v>
      </c>
      <c r="G79">
        <f t="shared" si="6"/>
        <v>0.18641000000206986</v>
      </c>
      <c r="I79">
        <f t="shared" si="7"/>
        <v>0.18641000000206986</v>
      </c>
      <c r="O79">
        <f t="shared" ca="1" si="10"/>
        <v>0.1815860642928584</v>
      </c>
      <c r="Q79" s="2">
        <f t="shared" si="11"/>
        <v>34974.915999999997</v>
      </c>
      <c r="AA79">
        <v>9</v>
      </c>
      <c r="AC79" t="s">
        <v>39</v>
      </c>
      <c r="AE79" t="s">
        <v>31</v>
      </c>
    </row>
    <row r="80" spans="1:31" ht="12.75" customHeight="1">
      <c r="A80" t="s">
        <v>46</v>
      </c>
      <c r="C80" s="12">
        <v>50034.315999999999</v>
      </c>
      <c r="D80" s="11">
        <v>4.0000000000000001E-3</v>
      </c>
      <c r="E80">
        <f t="shared" si="8"/>
        <v>5076.0944233772725</v>
      </c>
      <c r="F80">
        <f t="shared" si="9"/>
        <v>5076</v>
      </c>
      <c r="G80">
        <f t="shared" si="6"/>
        <v>0.18391200000041863</v>
      </c>
      <c r="I80">
        <f t="shared" si="7"/>
        <v>0.18391200000041863</v>
      </c>
      <c r="O80">
        <f t="shared" ca="1" si="10"/>
        <v>0.18228374175550663</v>
      </c>
      <c r="Q80" s="2">
        <f t="shared" si="11"/>
        <v>35015.815999999999</v>
      </c>
      <c r="AA80">
        <v>7</v>
      </c>
      <c r="AC80" t="s">
        <v>29</v>
      </c>
      <c r="AE80" t="s">
        <v>31</v>
      </c>
    </row>
    <row r="81" spans="1:31" ht="12.75" customHeight="1">
      <c r="A81" t="s">
        <v>47</v>
      </c>
      <c r="C81" s="12">
        <v>50252.468000000001</v>
      </c>
      <c r="D81" s="11">
        <v>4.0000000000000001E-3</v>
      </c>
      <c r="E81">
        <f t="shared" si="8"/>
        <v>5188.0971670727804</v>
      </c>
      <c r="F81">
        <f t="shared" si="9"/>
        <v>5188</v>
      </c>
      <c r="G81">
        <f t="shared" ref="G81:G112" si="12">+C81-(C$7+F81*C$8)</f>
        <v>0.18925600000511622</v>
      </c>
      <c r="I81">
        <f t="shared" si="7"/>
        <v>0.18925600000511622</v>
      </c>
      <c r="O81">
        <f t="shared" ca="1" si="10"/>
        <v>0.18600468822296384</v>
      </c>
      <c r="Q81" s="2">
        <f t="shared" si="11"/>
        <v>35233.968000000001</v>
      </c>
      <c r="AA81">
        <v>8</v>
      </c>
      <c r="AC81" t="s">
        <v>29</v>
      </c>
      <c r="AE81" t="s">
        <v>31</v>
      </c>
    </row>
    <row r="82" spans="1:31" ht="12.75" customHeight="1">
      <c r="A82" t="s">
        <v>47</v>
      </c>
      <c r="C82" s="12">
        <v>50252.468000000001</v>
      </c>
      <c r="D82" s="11">
        <v>4.0000000000000001E-3</v>
      </c>
      <c r="E82">
        <f t="shared" si="8"/>
        <v>5188.0971670727804</v>
      </c>
      <c r="F82">
        <f t="shared" si="9"/>
        <v>5188</v>
      </c>
      <c r="G82">
        <f t="shared" si="12"/>
        <v>0.18925600000511622</v>
      </c>
      <c r="I82">
        <f t="shared" si="7"/>
        <v>0.18925600000511622</v>
      </c>
      <c r="O82">
        <f t="shared" ca="1" si="10"/>
        <v>0.18600468822296384</v>
      </c>
      <c r="Q82" s="2">
        <f t="shared" si="11"/>
        <v>35233.968000000001</v>
      </c>
      <c r="AA82">
        <v>8</v>
      </c>
      <c r="AC82" t="s">
        <v>29</v>
      </c>
      <c r="AE82" t="s">
        <v>31</v>
      </c>
    </row>
    <row r="83" spans="1:31" ht="12.75" customHeight="1">
      <c r="A83" t="s">
        <v>48</v>
      </c>
      <c r="C83" s="12">
        <v>50369.338000000003</v>
      </c>
      <c r="D83" s="11">
        <v>5.0000000000000001E-3</v>
      </c>
      <c r="E83">
        <f t="shared" si="8"/>
        <v>5248.1001038127342</v>
      </c>
      <c r="F83">
        <f t="shared" si="9"/>
        <v>5248</v>
      </c>
      <c r="G83">
        <f t="shared" si="12"/>
        <v>0.19497600000613602</v>
      </c>
      <c r="I83">
        <f t="shared" si="7"/>
        <v>0.19497600000613602</v>
      </c>
      <c r="O83">
        <f t="shared" ca="1" si="10"/>
        <v>0.1879980524019588</v>
      </c>
      <c r="Q83" s="2">
        <f t="shared" si="11"/>
        <v>35350.838000000003</v>
      </c>
      <c r="AA83">
        <v>7</v>
      </c>
      <c r="AC83" t="s">
        <v>29</v>
      </c>
      <c r="AE83" t="s">
        <v>31</v>
      </c>
    </row>
    <row r="84" spans="1:31" ht="12.75" customHeight="1">
      <c r="A84" t="s">
        <v>48</v>
      </c>
      <c r="C84" s="12">
        <v>50369.339</v>
      </c>
      <c r="D84" s="11">
        <v>5.0000000000000001E-3</v>
      </c>
      <c r="E84">
        <f t="shared" si="8"/>
        <v>5248.1006172288071</v>
      </c>
      <c r="F84">
        <f t="shared" si="9"/>
        <v>5248</v>
      </c>
      <c r="G84">
        <f t="shared" si="12"/>
        <v>0.19597600000270177</v>
      </c>
      <c r="I84">
        <f t="shared" si="7"/>
        <v>0.19597600000270177</v>
      </c>
      <c r="O84">
        <f t="shared" ca="1" si="10"/>
        <v>0.1879980524019588</v>
      </c>
      <c r="Q84" s="2">
        <f t="shared" si="11"/>
        <v>35350.839</v>
      </c>
      <c r="AA84">
        <v>9</v>
      </c>
      <c r="AC84" t="s">
        <v>39</v>
      </c>
      <c r="AE84" t="s">
        <v>31</v>
      </c>
    </row>
    <row r="85" spans="1:31" ht="12.75" customHeight="1">
      <c r="A85" t="s">
        <v>49</v>
      </c>
      <c r="C85" s="12">
        <v>50700.455000000002</v>
      </c>
      <c r="D85" s="11">
        <v>4.0000000000000001E-3</v>
      </c>
      <c r="E85">
        <f t="shared" ref="E85:E109" si="13">+(C85-C$7)/C$8</f>
        <v>5418.1008944734895</v>
      </c>
      <c r="F85">
        <f t="shared" ref="F85:F116" si="14">ROUND(2*E85,0)/2</f>
        <v>5418</v>
      </c>
      <c r="G85">
        <f t="shared" si="12"/>
        <v>0.19651600000361213</v>
      </c>
      <c r="I85">
        <f t="shared" si="7"/>
        <v>0.19651600000361213</v>
      </c>
      <c r="O85">
        <f t="shared" ref="O85:O109" ca="1" si="15">+C$11+C$12*F85</f>
        <v>0.19364591757577782</v>
      </c>
      <c r="Q85" s="2">
        <f t="shared" ref="Q85:Q109" si="16">+C85-15018.5</f>
        <v>35681.955000000002</v>
      </c>
      <c r="AA85">
        <v>9</v>
      </c>
      <c r="AC85" t="s">
        <v>39</v>
      </c>
      <c r="AE85" t="s">
        <v>31</v>
      </c>
    </row>
    <row r="86" spans="1:31" ht="12.75" customHeight="1">
      <c r="A86" t="s">
        <v>49</v>
      </c>
      <c r="C86" s="12">
        <v>50702.404999999999</v>
      </c>
      <c r="D86" s="11">
        <v>5.0000000000000001E-3</v>
      </c>
      <c r="E86">
        <f t="shared" si="13"/>
        <v>5419.1020558206501</v>
      </c>
      <c r="F86">
        <f t="shared" si="14"/>
        <v>5419</v>
      </c>
      <c r="G86">
        <f t="shared" si="12"/>
        <v>0.19877800000540446</v>
      </c>
      <c r="I86">
        <f t="shared" si="7"/>
        <v>0.19877800000540446</v>
      </c>
      <c r="O86">
        <f t="shared" ca="1" si="15"/>
        <v>0.19367914031209441</v>
      </c>
      <c r="Q86" s="2">
        <f t="shared" si="16"/>
        <v>35683.904999999999</v>
      </c>
      <c r="AA86">
        <v>9</v>
      </c>
      <c r="AC86" t="s">
        <v>39</v>
      </c>
      <c r="AE86" t="s">
        <v>31</v>
      </c>
    </row>
    <row r="87" spans="1:31" ht="12.75" customHeight="1">
      <c r="A87" t="s">
        <v>49</v>
      </c>
      <c r="C87" s="12">
        <v>50782.267</v>
      </c>
      <c r="D87" s="11">
        <v>8.0000000000000002E-3</v>
      </c>
      <c r="E87">
        <f t="shared" si="13"/>
        <v>5460.1044904396804</v>
      </c>
      <c r="F87">
        <f t="shared" si="14"/>
        <v>5460</v>
      </c>
      <c r="G87">
        <f t="shared" si="12"/>
        <v>0.20352000000275439</v>
      </c>
      <c r="I87">
        <f t="shared" si="7"/>
        <v>0.20352000000275439</v>
      </c>
      <c r="O87">
        <f t="shared" ca="1" si="15"/>
        <v>0.19504127250107428</v>
      </c>
      <c r="Q87" s="2">
        <f t="shared" si="16"/>
        <v>35763.767</v>
      </c>
      <c r="AA87">
        <v>10</v>
      </c>
      <c r="AC87" t="s">
        <v>39</v>
      </c>
      <c r="AE87" t="s">
        <v>31</v>
      </c>
    </row>
    <row r="88" spans="1:31" ht="12.75" customHeight="1">
      <c r="A88" t="s">
        <v>49</v>
      </c>
      <c r="C88" s="12">
        <v>50782.271000000001</v>
      </c>
      <c r="D88" s="11">
        <v>6.0000000000000001E-3</v>
      </c>
      <c r="E88">
        <f t="shared" si="13"/>
        <v>5460.1065441039827</v>
      </c>
      <c r="F88">
        <f t="shared" si="14"/>
        <v>5460</v>
      </c>
      <c r="G88">
        <f t="shared" si="12"/>
        <v>0.20752000000356929</v>
      </c>
      <c r="I88">
        <f t="shared" si="7"/>
        <v>0.20752000000356929</v>
      </c>
      <c r="O88">
        <f t="shared" ca="1" si="15"/>
        <v>0.19504127250107428</v>
      </c>
      <c r="Q88" s="2">
        <f t="shared" si="16"/>
        <v>35763.771000000001</v>
      </c>
      <c r="AA88">
        <v>6</v>
      </c>
      <c r="AC88" t="s">
        <v>29</v>
      </c>
      <c r="AE88" t="s">
        <v>31</v>
      </c>
    </row>
    <row r="89" spans="1:31" ht="12.75" customHeight="1">
      <c r="A89" t="s">
        <v>51</v>
      </c>
      <c r="C89" s="12">
        <v>50961.464999999997</v>
      </c>
      <c r="D89" s="11">
        <v>3.0000000000000001E-3</v>
      </c>
      <c r="E89">
        <f t="shared" si="13"/>
        <v>5552.1076243314037</v>
      </c>
      <c r="F89">
        <f t="shared" si="14"/>
        <v>5552</v>
      </c>
      <c r="G89">
        <f t="shared" si="12"/>
        <v>0.20962399999552872</v>
      </c>
      <c r="I89">
        <f t="shared" si="7"/>
        <v>0.20962399999552872</v>
      </c>
      <c r="O89">
        <f t="shared" ca="1" si="15"/>
        <v>0.19809776424219985</v>
      </c>
      <c r="Q89" s="2">
        <f t="shared" si="16"/>
        <v>35942.964999999997</v>
      </c>
      <c r="AA89">
        <v>5</v>
      </c>
      <c r="AC89" t="s">
        <v>50</v>
      </c>
      <c r="AE89" t="s">
        <v>31</v>
      </c>
    </row>
    <row r="90" spans="1:31" ht="12.75" customHeight="1">
      <c r="A90" s="43" t="s">
        <v>316</v>
      </c>
      <c r="B90" s="44" t="s">
        <v>62</v>
      </c>
      <c r="C90" s="43">
        <v>51742.516000000003</v>
      </c>
      <c r="D90" s="43" t="s">
        <v>76</v>
      </c>
      <c r="E90">
        <f t="shared" si="13"/>
        <v>5953.1117634918073</v>
      </c>
      <c r="F90">
        <f t="shared" si="14"/>
        <v>5953</v>
      </c>
      <c r="G90">
        <f t="shared" si="12"/>
        <v>0.21768600000359584</v>
      </c>
      <c r="I90">
        <f t="shared" si="7"/>
        <v>0.21768600000359584</v>
      </c>
      <c r="O90">
        <f t="shared" ca="1" si="15"/>
        <v>0.2114200815051494</v>
      </c>
      <c r="Q90" s="2">
        <f t="shared" si="16"/>
        <v>36724.016000000003</v>
      </c>
    </row>
    <row r="91" spans="1:31" ht="12.75" customHeight="1">
      <c r="A91" s="45" t="s">
        <v>61</v>
      </c>
      <c r="B91" s="46" t="s">
        <v>62</v>
      </c>
      <c r="C91" s="45">
        <v>52040.532399999996</v>
      </c>
      <c r="D91" s="45" t="s">
        <v>63</v>
      </c>
      <c r="E91">
        <f t="shared" si="13"/>
        <v>6106.1181740049224</v>
      </c>
      <c r="F91">
        <f t="shared" si="14"/>
        <v>6106</v>
      </c>
      <c r="G91">
        <f t="shared" si="12"/>
        <v>0.23017199999594595</v>
      </c>
      <c r="K91">
        <f>+G91</f>
        <v>0.23017199999594595</v>
      </c>
      <c r="O91">
        <f t="shared" ca="1" si="15"/>
        <v>0.21650316016158652</v>
      </c>
      <c r="Q91" s="2">
        <f t="shared" si="16"/>
        <v>37022.032399999996</v>
      </c>
    </row>
    <row r="92" spans="1:31">
      <c r="A92" s="43" t="s">
        <v>329</v>
      </c>
      <c r="B92" s="44" t="s">
        <v>62</v>
      </c>
      <c r="C92" s="43">
        <v>52196.348599999998</v>
      </c>
      <c r="D92" s="43" t="s">
        <v>70</v>
      </c>
      <c r="E92">
        <f t="shared" si="13"/>
        <v>6186.1167159032684</v>
      </c>
      <c r="F92">
        <f t="shared" si="14"/>
        <v>6186</v>
      </c>
      <c r="G92">
        <f t="shared" si="12"/>
        <v>0.22733200000220677</v>
      </c>
      <c r="J92">
        <f>+G92</f>
        <v>0.22733200000220677</v>
      </c>
      <c r="O92">
        <f t="shared" ca="1" si="15"/>
        <v>0.21916097906691312</v>
      </c>
      <c r="Q92" s="2">
        <f t="shared" si="16"/>
        <v>37177.848599999998</v>
      </c>
    </row>
    <row r="93" spans="1:31">
      <c r="A93" s="43" t="s">
        <v>333</v>
      </c>
      <c r="B93" s="44" t="s">
        <v>62</v>
      </c>
      <c r="C93" s="43">
        <v>52412.553999999996</v>
      </c>
      <c r="D93" s="43" t="s">
        <v>76</v>
      </c>
      <c r="E93">
        <f t="shared" si="13"/>
        <v>6297.120043866269</v>
      </c>
      <c r="F93">
        <f t="shared" si="14"/>
        <v>6297</v>
      </c>
      <c r="G93">
        <f t="shared" si="12"/>
        <v>0.23381399999925634</v>
      </c>
      <c r="I93">
        <f>+G93</f>
        <v>0.23381399999925634</v>
      </c>
      <c r="O93">
        <f t="shared" ca="1" si="15"/>
        <v>0.22284870279805377</v>
      </c>
      <c r="Q93" s="2">
        <f t="shared" si="16"/>
        <v>37394.053999999996</v>
      </c>
    </row>
    <row r="94" spans="1:31">
      <c r="A94" s="43" t="s">
        <v>333</v>
      </c>
      <c r="B94" s="44" t="s">
        <v>62</v>
      </c>
      <c r="C94" s="43">
        <v>52455.401899999997</v>
      </c>
      <c r="D94" s="43" t="s">
        <v>76</v>
      </c>
      <c r="E94">
        <f t="shared" si="13"/>
        <v>6319.1188445263169</v>
      </c>
      <c r="F94">
        <f t="shared" si="14"/>
        <v>6319</v>
      </c>
      <c r="G94">
        <f t="shared" si="12"/>
        <v>0.23147800000151619</v>
      </c>
      <c r="I94">
        <f>+G94</f>
        <v>0.23147800000151619</v>
      </c>
      <c r="O94">
        <f t="shared" ca="1" si="15"/>
        <v>0.22357960299701857</v>
      </c>
      <c r="Q94" s="2">
        <f t="shared" si="16"/>
        <v>37436.901899999997</v>
      </c>
    </row>
    <row r="95" spans="1:31">
      <c r="A95" s="43" t="s">
        <v>341</v>
      </c>
      <c r="B95" s="44" t="s">
        <v>62</v>
      </c>
      <c r="C95" s="43">
        <v>53968.826399999998</v>
      </c>
      <c r="D95" s="43" t="s">
        <v>76</v>
      </c>
      <c r="E95">
        <f t="shared" si="13"/>
        <v>7096.1353118335228</v>
      </c>
      <c r="F95">
        <f t="shared" si="14"/>
        <v>7096</v>
      </c>
      <c r="G95">
        <f t="shared" si="12"/>
        <v>0.26355200000398327</v>
      </c>
      <c r="K95">
        <f>+G95</f>
        <v>0.26355200000398327</v>
      </c>
      <c r="O95">
        <f t="shared" ca="1" si="15"/>
        <v>0.24939366911500313</v>
      </c>
      <c r="Q95" s="2">
        <f t="shared" si="16"/>
        <v>38950.326399999998</v>
      </c>
    </row>
    <row r="96" spans="1:31">
      <c r="A96" s="43" t="s">
        <v>341</v>
      </c>
      <c r="B96" s="44" t="s">
        <v>62</v>
      </c>
      <c r="C96" s="43">
        <v>54060.3704</v>
      </c>
      <c r="D96" s="43" t="s">
        <v>76</v>
      </c>
      <c r="E96">
        <f t="shared" si="13"/>
        <v>7143.1354730461708</v>
      </c>
      <c r="F96">
        <f t="shared" si="14"/>
        <v>7143</v>
      </c>
      <c r="G96">
        <f t="shared" si="12"/>
        <v>0.26386600000114413</v>
      </c>
      <c r="K96">
        <f>+G96</f>
        <v>0.26386600000114413</v>
      </c>
      <c r="O96">
        <f t="shared" ca="1" si="15"/>
        <v>0.25095513772188249</v>
      </c>
      <c r="Q96" s="2">
        <f t="shared" si="16"/>
        <v>39041.8704</v>
      </c>
    </row>
    <row r="97" spans="1:17">
      <c r="A97" s="43" t="s">
        <v>350</v>
      </c>
      <c r="B97" s="44" t="s">
        <v>62</v>
      </c>
      <c r="C97" s="43">
        <v>54317.480499999998</v>
      </c>
      <c r="D97" s="43" t="s">
        <v>76</v>
      </c>
      <c r="E97">
        <f t="shared" si="13"/>
        <v>7275.139931551369</v>
      </c>
      <c r="F97">
        <f t="shared" si="14"/>
        <v>7275</v>
      </c>
      <c r="G97">
        <f t="shared" si="12"/>
        <v>0.27255000000150176</v>
      </c>
      <c r="K97">
        <f>+G97</f>
        <v>0.27255000000150176</v>
      </c>
      <c r="O97">
        <f t="shared" ca="1" si="15"/>
        <v>0.25534053891567138</v>
      </c>
      <c r="Q97" s="2">
        <f t="shared" si="16"/>
        <v>39298.980499999998</v>
      </c>
    </row>
    <row r="98" spans="1:17" ht="12.75" customHeight="1">
      <c r="A98" s="48" t="s">
        <v>65</v>
      </c>
      <c r="B98" s="48"/>
      <c r="C98" s="49">
        <v>55398.4908</v>
      </c>
      <c r="D98" s="49">
        <v>1.1999999999999999E-3</v>
      </c>
      <c r="E98" s="50">
        <f t="shared" si="13"/>
        <v>7830.1479973179157</v>
      </c>
      <c r="F98">
        <f t="shared" si="14"/>
        <v>7830</v>
      </c>
      <c r="G98">
        <f t="shared" si="12"/>
        <v>0.28826000000117347</v>
      </c>
      <c r="J98">
        <f>+G98</f>
        <v>0.28826000000117347</v>
      </c>
      <c r="O98">
        <f t="shared" ca="1" si="15"/>
        <v>0.27377915757137461</v>
      </c>
      <c r="Q98" s="2">
        <f t="shared" si="16"/>
        <v>40379.9908</v>
      </c>
    </row>
    <row r="99" spans="1:17">
      <c r="A99" s="47" t="s">
        <v>0</v>
      </c>
      <c r="B99" s="54" t="s">
        <v>62</v>
      </c>
      <c r="C99" s="54">
        <v>57562.449099999998</v>
      </c>
      <c r="D99" s="54">
        <v>2.0000000000000001E-4</v>
      </c>
      <c r="E99" s="50">
        <f t="shared" si="13"/>
        <v>8941.1589751804404</v>
      </c>
      <c r="F99">
        <f t="shared" si="14"/>
        <v>8941</v>
      </c>
      <c r="G99">
        <f t="shared" si="12"/>
        <v>0.30964200000016717</v>
      </c>
      <c r="K99">
        <f t="shared" ref="K99:K109" si="17">+G99</f>
        <v>0.30964200000016717</v>
      </c>
      <c r="O99">
        <f t="shared" ca="1" si="15"/>
        <v>0.31068961761909769</v>
      </c>
      <c r="Q99" s="2">
        <f t="shared" si="16"/>
        <v>42543.949099999998</v>
      </c>
    </row>
    <row r="100" spans="1:17">
      <c r="A100" s="47" t="s">
        <v>0</v>
      </c>
      <c r="B100" s="54" t="s">
        <v>62</v>
      </c>
      <c r="C100" s="54">
        <v>57638.412100000001</v>
      </c>
      <c r="D100" s="54">
        <v>2.0000000000000001E-4</v>
      </c>
      <c r="E100" s="50">
        <f t="shared" si="13"/>
        <v>8980.1596005212232</v>
      </c>
      <c r="F100">
        <f t="shared" si="14"/>
        <v>8980</v>
      </c>
      <c r="G100">
        <f t="shared" si="12"/>
        <v>0.3108600000050501</v>
      </c>
      <c r="K100">
        <f t="shared" si="17"/>
        <v>0.3108600000050501</v>
      </c>
      <c r="O100">
        <f t="shared" ca="1" si="15"/>
        <v>0.31198530433544441</v>
      </c>
      <c r="Q100" s="2">
        <f t="shared" si="16"/>
        <v>42619.912100000001</v>
      </c>
    </row>
    <row r="101" spans="1:17">
      <c r="A101" s="51" t="s">
        <v>357</v>
      </c>
      <c r="B101" s="52" t="s">
        <v>62</v>
      </c>
      <c r="C101" s="53">
        <v>57642.307399999998</v>
      </c>
      <c r="D101" s="53">
        <v>1E-4</v>
      </c>
      <c r="E101" s="50">
        <f t="shared" si="13"/>
        <v>8982.1595101599905</v>
      </c>
      <c r="F101">
        <f t="shared" si="14"/>
        <v>8982</v>
      </c>
      <c r="G101">
        <f t="shared" si="12"/>
        <v>0.31068400000367546</v>
      </c>
      <c r="K101">
        <f t="shared" si="17"/>
        <v>0.31068400000367546</v>
      </c>
      <c r="O101">
        <f t="shared" ca="1" si="15"/>
        <v>0.31205174980807759</v>
      </c>
      <c r="Q101" s="2">
        <f t="shared" si="16"/>
        <v>42623.807399999998</v>
      </c>
    </row>
    <row r="102" spans="1:17">
      <c r="A102" s="55" t="s">
        <v>358</v>
      </c>
      <c r="B102" s="56" t="s">
        <v>62</v>
      </c>
      <c r="C102" s="57">
        <v>59081.715199999999</v>
      </c>
      <c r="D102" s="57">
        <v>5.9999999999999995E-4</v>
      </c>
      <c r="E102" s="50">
        <f t="shared" si="13"/>
        <v>9721.1746138341005</v>
      </c>
      <c r="F102">
        <f t="shared" si="14"/>
        <v>9721</v>
      </c>
      <c r="G102">
        <f t="shared" si="12"/>
        <v>0.34010200000193436</v>
      </c>
      <c r="K102">
        <f t="shared" si="17"/>
        <v>0.34010200000193436</v>
      </c>
      <c r="O102">
        <f t="shared" ca="1" si="15"/>
        <v>0.33660335194603203</v>
      </c>
      <c r="Q102" s="2">
        <f t="shared" si="16"/>
        <v>44063.215199999999</v>
      </c>
    </row>
    <row r="103" spans="1:17" ht="12" customHeight="1">
      <c r="A103" s="55" t="s">
        <v>358</v>
      </c>
      <c r="B103" s="56" t="s">
        <v>62</v>
      </c>
      <c r="C103" s="57">
        <v>59085.594799999999</v>
      </c>
      <c r="D103" s="57">
        <v>8.0000000000000004E-4</v>
      </c>
      <c r="E103" s="50">
        <f t="shared" si="13"/>
        <v>9723.1664628404851</v>
      </c>
      <c r="F103">
        <f t="shared" si="14"/>
        <v>9723</v>
      </c>
      <c r="G103">
        <f t="shared" si="12"/>
        <v>0.32422600000427337</v>
      </c>
      <c r="K103">
        <f t="shared" si="17"/>
        <v>0.32422600000427337</v>
      </c>
      <c r="O103">
        <f t="shared" ca="1" si="15"/>
        <v>0.33666979741866515</v>
      </c>
      <c r="Q103" s="2">
        <f t="shared" si="16"/>
        <v>44067.094799999999</v>
      </c>
    </row>
    <row r="104" spans="1:17" ht="12" customHeight="1">
      <c r="A104" s="55" t="s">
        <v>358</v>
      </c>
      <c r="B104" s="56" t="s">
        <v>62</v>
      </c>
      <c r="C104" s="57">
        <v>59118.711900000002</v>
      </c>
      <c r="D104" s="57">
        <v>5.9999999999999995E-4</v>
      </c>
      <c r="E104" s="50">
        <f t="shared" si="13"/>
        <v>9740.1693143533703</v>
      </c>
      <c r="F104">
        <f t="shared" si="14"/>
        <v>9740</v>
      </c>
      <c r="G104">
        <f t="shared" si="12"/>
        <v>0.3297800000073039</v>
      </c>
      <c r="K104">
        <f t="shared" si="17"/>
        <v>0.3297800000073039</v>
      </c>
      <c r="O104">
        <f t="shared" ca="1" si="15"/>
        <v>0.33723458393604705</v>
      </c>
      <c r="Q104" s="2">
        <f t="shared" si="16"/>
        <v>44100.211900000002</v>
      </c>
    </row>
    <row r="105" spans="1:17" ht="12" customHeight="1">
      <c r="A105" s="55" t="s">
        <v>359</v>
      </c>
      <c r="B105" s="56" t="s">
        <v>62</v>
      </c>
      <c r="C105" s="57">
        <v>59381.662300000004</v>
      </c>
      <c r="D105" s="57">
        <v>5.0000000000000001E-4</v>
      </c>
      <c r="E105" s="50">
        <f t="shared" si="13"/>
        <v>9875.1722767641277</v>
      </c>
      <c r="F105">
        <f t="shared" si="14"/>
        <v>9875</v>
      </c>
      <c r="G105">
        <f t="shared" si="12"/>
        <v>0.33555000001069857</v>
      </c>
      <c r="K105">
        <f t="shared" si="17"/>
        <v>0.33555000001069857</v>
      </c>
      <c r="O105">
        <f t="shared" ca="1" si="15"/>
        <v>0.34171965333878568</v>
      </c>
      <c r="Q105" s="2">
        <f t="shared" si="16"/>
        <v>44363.162300000004</v>
      </c>
    </row>
    <row r="106" spans="1:17" ht="12" customHeight="1">
      <c r="A106" s="61" t="s">
        <v>360</v>
      </c>
      <c r="B106" s="59" t="s">
        <v>62</v>
      </c>
      <c r="C106" s="60">
        <v>59455.678399999997</v>
      </c>
      <c r="D106" s="58">
        <v>5.9999999999999995E-4</v>
      </c>
      <c r="E106" s="50">
        <f t="shared" si="13"/>
        <v>9913.1733323475746</v>
      </c>
      <c r="F106">
        <f t="shared" si="14"/>
        <v>9913</v>
      </c>
      <c r="G106">
        <f t="shared" si="12"/>
        <v>0.33760600000096019</v>
      </c>
      <c r="K106">
        <f t="shared" si="17"/>
        <v>0.33760600000096019</v>
      </c>
      <c r="O106">
        <f t="shared" ca="1" si="15"/>
        <v>0.34298211731881584</v>
      </c>
      <c r="Q106" s="2">
        <f t="shared" si="16"/>
        <v>44437.178399999997</v>
      </c>
    </row>
    <row r="107" spans="1:17" ht="12" customHeight="1">
      <c r="A107" s="61" t="s">
        <v>360</v>
      </c>
      <c r="B107" s="59" t="s">
        <v>62</v>
      </c>
      <c r="C107" s="60">
        <v>59457.622300000003</v>
      </c>
      <c r="D107" s="58">
        <v>5.9999999999999995E-4</v>
      </c>
      <c r="E107" s="50">
        <f t="shared" si="13"/>
        <v>9914.1713618566791</v>
      </c>
      <c r="F107">
        <f t="shared" si="14"/>
        <v>9914</v>
      </c>
      <c r="G107">
        <f t="shared" si="12"/>
        <v>0.33376800001133233</v>
      </c>
      <c r="K107">
        <f t="shared" si="17"/>
        <v>0.33376800001133233</v>
      </c>
      <c r="O107">
        <f t="shared" ca="1" si="15"/>
        <v>0.3430153400551324</v>
      </c>
      <c r="Q107" s="2">
        <f t="shared" si="16"/>
        <v>44439.122300000003</v>
      </c>
    </row>
    <row r="108" spans="1:17" ht="12" customHeight="1">
      <c r="A108" s="61" t="s">
        <v>360</v>
      </c>
      <c r="B108" s="59" t="s">
        <v>62</v>
      </c>
      <c r="C108" s="60">
        <v>59463.464800000002</v>
      </c>
      <c r="D108" s="58">
        <v>2.9999999999999997E-4</v>
      </c>
      <c r="E108" s="50">
        <f t="shared" si="13"/>
        <v>9917.1709952776018</v>
      </c>
      <c r="F108">
        <f t="shared" si="14"/>
        <v>9917</v>
      </c>
      <c r="G108">
        <f t="shared" si="12"/>
        <v>0.33305400000244845</v>
      </c>
      <c r="K108">
        <f t="shared" si="17"/>
        <v>0.33305400000244845</v>
      </c>
      <c r="O108">
        <f t="shared" ca="1" si="15"/>
        <v>0.34311500826408214</v>
      </c>
      <c r="Q108" s="2">
        <f t="shared" si="16"/>
        <v>44444.964800000002</v>
      </c>
    </row>
    <row r="109" spans="1:17" ht="12" customHeight="1">
      <c r="A109" s="58" t="s">
        <v>361</v>
      </c>
      <c r="B109" s="59" t="s">
        <v>62</v>
      </c>
      <c r="C109" s="60">
        <v>59710.831599999998</v>
      </c>
      <c r="D109" s="58">
        <v>5.9999999999999995E-4</v>
      </c>
      <c r="E109" s="50">
        <f t="shared" si="13"/>
        <v>10044.17308693469</v>
      </c>
      <c r="F109">
        <f t="shared" si="14"/>
        <v>10044</v>
      </c>
      <c r="G109">
        <f t="shared" si="12"/>
        <v>0.33712799999921117</v>
      </c>
      <c r="K109">
        <f t="shared" si="17"/>
        <v>0.33712799999921117</v>
      </c>
      <c r="O109">
        <f t="shared" ca="1" si="15"/>
        <v>0.3473342957762881</v>
      </c>
      <c r="Q109" s="2">
        <f t="shared" si="16"/>
        <v>44692.331599999998</v>
      </c>
    </row>
    <row r="110" spans="1:17" ht="12" customHeight="1">
      <c r="B110" s="5"/>
      <c r="C110" s="11"/>
      <c r="D110" s="11"/>
    </row>
    <row r="111" spans="1:17" ht="12" customHeight="1">
      <c r="B111" s="5"/>
      <c r="C111" s="11"/>
      <c r="D111" s="11"/>
    </row>
    <row r="112" spans="1:17">
      <c r="B112" s="5"/>
      <c r="C112" s="11"/>
      <c r="D112" s="11"/>
    </row>
    <row r="113" spans="2:4">
      <c r="B113" s="5"/>
      <c r="C113" s="11"/>
      <c r="D113" s="11"/>
    </row>
    <row r="114" spans="2:4">
      <c r="B114" s="5"/>
      <c r="C114" s="11"/>
      <c r="D114" s="11"/>
    </row>
    <row r="115" spans="2:4">
      <c r="B115" s="5"/>
      <c r="C115" s="11"/>
      <c r="D115" s="11"/>
    </row>
    <row r="116" spans="2:4">
      <c r="B116" s="5"/>
      <c r="C116" s="11"/>
      <c r="D116" s="11"/>
    </row>
    <row r="117" spans="2:4">
      <c r="B117" s="5"/>
      <c r="C117" s="11"/>
      <c r="D117" s="11"/>
    </row>
    <row r="118" spans="2:4">
      <c r="B118" s="5"/>
      <c r="C118" s="11"/>
      <c r="D118" s="11"/>
    </row>
    <row r="119" spans="2:4">
      <c r="B119" s="5"/>
      <c r="C119" s="11"/>
      <c r="D119" s="11"/>
    </row>
    <row r="120" spans="2:4">
      <c r="B120" s="5"/>
      <c r="C120" s="11"/>
      <c r="D120" s="11"/>
    </row>
    <row r="121" spans="2:4">
      <c r="B121" s="5"/>
      <c r="C121" s="11"/>
      <c r="D121" s="11"/>
    </row>
    <row r="122" spans="2:4">
      <c r="B122" s="5"/>
      <c r="C122" s="11"/>
      <c r="D122" s="11"/>
    </row>
    <row r="123" spans="2:4">
      <c r="B123" s="5"/>
      <c r="C123" s="11"/>
      <c r="D123" s="11"/>
    </row>
    <row r="124" spans="2:4">
      <c r="B124" s="5"/>
      <c r="C124" s="11"/>
      <c r="D124" s="11"/>
    </row>
    <row r="125" spans="2:4">
      <c r="B125" s="5"/>
      <c r="C125" s="11"/>
      <c r="D125" s="11"/>
    </row>
    <row r="126" spans="2:4">
      <c r="B126" s="5"/>
      <c r="C126" s="11"/>
      <c r="D126" s="11"/>
    </row>
    <row r="127" spans="2:4">
      <c r="B127" s="5"/>
      <c r="C127" s="11"/>
      <c r="D127" s="11"/>
    </row>
    <row r="128" spans="2:4">
      <c r="B128" s="5"/>
      <c r="C128" s="11"/>
      <c r="D128" s="11"/>
    </row>
    <row r="129" spans="2:4">
      <c r="B129" s="5"/>
      <c r="C129" s="11"/>
      <c r="D129" s="11"/>
    </row>
    <row r="130" spans="2:4">
      <c r="B130" s="5"/>
      <c r="C130" s="11"/>
      <c r="D130" s="11"/>
    </row>
    <row r="131" spans="2:4">
      <c r="B131" s="5"/>
      <c r="C131" s="11"/>
      <c r="D131" s="11"/>
    </row>
    <row r="132" spans="2:4">
      <c r="B132" s="5"/>
      <c r="C132" s="11"/>
      <c r="D132" s="11"/>
    </row>
    <row r="133" spans="2:4">
      <c r="B133" s="5"/>
      <c r="C133" s="11"/>
      <c r="D133" s="11"/>
    </row>
    <row r="134" spans="2:4">
      <c r="B134" s="5"/>
      <c r="C134" s="11"/>
      <c r="D134" s="11"/>
    </row>
    <row r="135" spans="2:4">
      <c r="B135" s="5"/>
      <c r="C135" s="11"/>
      <c r="D135" s="11"/>
    </row>
    <row r="136" spans="2:4">
      <c r="B136" s="5"/>
      <c r="C136" s="11"/>
      <c r="D136" s="11"/>
    </row>
    <row r="137" spans="2:4">
      <c r="B137" s="5"/>
      <c r="C137" s="11"/>
      <c r="D137" s="11"/>
    </row>
    <row r="138" spans="2:4">
      <c r="B138" s="5"/>
      <c r="C138" s="11"/>
      <c r="D138" s="11"/>
    </row>
    <row r="139" spans="2:4">
      <c r="B139" s="5"/>
      <c r="C139" s="11"/>
      <c r="D139" s="11"/>
    </row>
    <row r="140" spans="2:4">
      <c r="B140" s="5"/>
      <c r="C140" s="11"/>
      <c r="D140" s="11"/>
    </row>
    <row r="141" spans="2:4">
      <c r="B141" s="5"/>
      <c r="C141" s="11"/>
      <c r="D141" s="11"/>
    </row>
    <row r="142" spans="2:4">
      <c r="B142" s="5"/>
      <c r="C142" s="11"/>
      <c r="D142" s="11"/>
    </row>
    <row r="143" spans="2:4">
      <c r="B143" s="5"/>
      <c r="C143" s="11"/>
      <c r="D143" s="11"/>
    </row>
    <row r="144" spans="2:4">
      <c r="B144" s="5"/>
      <c r="C144" s="11"/>
      <c r="D144" s="11"/>
    </row>
    <row r="145" spans="2:4">
      <c r="B145" s="5"/>
      <c r="C145" s="11"/>
      <c r="D145" s="11"/>
    </row>
    <row r="146" spans="2:4">
      <c r="B146" s="5"/>
      <c r="C146" s="11"/>
      <c r="D146" s="11"/>
    </row>
    <row r="147" spans="2:4">
      <c r="B147" s="5"/>
      <c r="C147" s="11"/>
      <c r="D147" s="11"/>
    </row>
    <row r="148" spans="2:4">
      <c r="B148" s="5"/>
      <c r="C148" s="11"/>
      <c r="D148" s="11"/>
    </row>
    <row r="149" spans="2:4">
      <c r="B149" s="5"/>
      <c r="C149" s="11"/>
      <c r="D149" s="11"/>
    </row>
    <row r="150" spans="2:4">
      <c r="B150" s="5"/>
      <c r="C150" s="11"/>
      <c r="D150" s="11"/>
    </row>
    <row r="151" spans="2:4">
      <c r="B151" s="5"/>
      <c r="C151" s="11"/>
      <c r="D151" s="11"/>
    </row>
    <row r="152" spans="2:4">
      <c r="B152" s="5"/>
      <c r="C152" s="11"/>
      <c r="D152" s="11"/>
    </row>
    <row r="153" spans="2:4">
      <c r="B153" s="5"/>
      <c r="C153" s="11"/>
      <c r="D153" s="11"/>
    </row>
    <row r="154" spans="2:4">
      <c r="B154" s="5"/>
      <c r="C154" s="11"/>
      <c r="D154" s="11"/>
    </row>
    <row r="155" spans="2:4">
      <c r="B155" s="5"/>
      <c r="C155" s="11"/>
      <c r="D155" s="11"/>
    </row>
    <row r="156" spans="2:4">
      <c r="B156" s="5"/>
      <c r="C156" s="11"/>
      <c r="D156" s="11"/>
    </row>
    <row r="157" spans="2:4">
      <c r="B157" s="5"/>
      <c r="C157" s="11"/>
      <c r="D157" s="11"/>
    </row>
    <row r="158" spans="2:4">
      <c r="B158" s="5"/>
      <c r="C158" s="11"/>
      <c r="D158" s="11"/>
    </row>
    <row r="159" spans="2:4">
      <c r="B159" s="5"/>
      <c r="C159" s="11"/>
      <c r="D159" s="11"/>
    </row>
    <row r="160" spans="2:4">
      <c r="B160" s="5"/>
      <c r="C160" s="11"/>
      <c r="D160" s="11"/>
    </row>
    <row r="161" spans="2:4">
      <c r="B161" s="5"/>
      <c r="C161" s="11"/>
      <c r="D161" s="11"/>
    </row>
    <row r="162" spans="2:4">
      <c r="B162" s="5"/>
      <c r="C162" s="11"/>
      <c r="D162" s="11"/>
    </row>
    <row r="163" spans="2:4">
      <c r="B163" s="5"/>
      <c r="C163" s="11"/>
      <c r="D163" s="11"/>
    </row>
    <row r="164" spans="2:4">
      <c r="B164" s="5"/>
      <c r="C164" s="11"/>
      <c r="D164" s="11"/>
    </row>
    <row r="165" spans="2:4">
      <c r="B165" s="5"/>
      <c r="C165" s="11"/>
      <c r="D165" s="11"/>
    </row>
    <row r="166" spans="2:4">
      <c r="B166" s="5"/>
      <c r="C166" s="11"/>
      <c r="D166" s="11"/>
    </row>
    <row r="167" spans="2:4">
      <c r="B167" s="5"/>
      <c r="C167" s="11"/>
      <c r="D167" s="11"/>
    </row>
    <row r="168" spans="2:4">
      <c r="B168" s="5"/>
      <c r="C168" s="11"/>
      <c r="D168" s="11"/>
    </row>
    <row r="169" spans="2:4">
      <c r="B169" s="5"/>
      <c r="C169" s="11"/>
      <c r="D169" s="11"/>
    </row>
    <row r="170" spans="2:4">
      <c r="B170" s="5"/>
      <c r="C170" s="11"/>
      <c r="D170" s="11"/>
    </row>
    <row r="171" spans="2:4">
      <c r="B171" s="5"/>
      <c r="C171" s="11"/>
      <c r="D171" s="11"/>
    </row>
    <row r="172" spans="2:4">
      <c r="B172" s="5"/>
      <c r="C172" s="11"/>
      <c r="D172" s="11"/>
    </row>
    <row r="173" spans="2:4">
      <c r="B173" s="5"/>
      <c r="C173" s="11"/>
      <c r="D173" s="11"/>
    </row>
    <row r="174" spans="2:4">
      <c r="B174" s="5"/>
      <c r="C174" s="11"/>
      <c r="D174" s="11"/>
    </row>
    <row r="175" spans="2:4">
      <c r="B175" s="5"/>
      <c r="C175" s="11"/>
      <c r="D175" s="11"/>
    </row>
    <row r="176" spans="2:4">
      <c r="B176" s="5"/>
      <c r="C176" s="11"/>
      <c r="D176" s="11"/>
    </row>
    <row r="177" spans="2:4">
      <c r="B177" s="5"/>
      <c r="C177" s="11"/>
      <c r="D177" s="11"/>
    </row>
    <row r="178" spans="2:4">
      <c r="B178" s="5"/>
      <c r="C178" s="11"/>
      <c r="D178" s="11"/>
    </row>
    <row r="179" spans="2:4">
      <c r="B179" s="5"/>
      <c r="C179" s="11"/>
      <c r="D179" s="11"/>
    </row>
    <row r="180" spans="2:4">
      <c r="B180" s="5"/>
      <c r="C180" s="11"/>
      <c r="D180" s="11"/>
    </row>
    <row r="181" spans="2:4">
      <c r="B181" s="5"/>
      <c r="C181" s="11"/>
      <c r="D181" s="11"/>
    </row>
    <row r="182" spans="2:4">
      <c r="B182" s="5"/>
      <c r="C182" s="11"/>
      <c r="D182" s="11"/>
    </row>
    <row r="183" spans="2:4">
      <c r="B183" s="5"/>
      <c r="C183" s="11"/>
      <c r="D183" s="11"/>
    </row>
    <row r="184" spans="2:4">
      <c r="B184" s="5"/>
      <c r="C184" s="11"/>
      <c r="D184" s="11"/>
    </row>
    <row r="185" spans="2:4">
      <c r="B185" s="5"/>
      <c r="C185" s="11"/>
      <c r="D185" s="11"/>
    </row>
    <row r="186" spans="2:4">
      <c r="B186" s="5"/>
      <c r="C186" s="11"/>
      <c r="D186" s="11"/>
    </row>
    <row r="187" spans="2:4">
      <c r="B187" s="5"/>
      <c r="C187" s="11"/>
      <c r="D187" s="11"/>
    </row>
    <row r="188" spans="2:4">
      <c r="B188" s="5"/>
      <c r="C188" s="11"/>
      <c r="D188" s="11"/>
    </row>
    <row r="189" spans="2:4">
      <c r="B189" s="5"/>
      <c r="C189" s="11"/>
      <c r="D189" s="11"/>
    </row>
    <row r="190" spans="2:4">
      <c r="B190" s="5"/>
      <c r="C190" s="11"/>
      <c r="D190" s="11"/>
    </row>
    <row r="191" spans="2:4">
      <c r="B191" s="5"/>
      <c r="C191" s="11"/>
      <c r="D191" s="11"/>
    </row>
    <row r="192" spans="2:4">
      <c r="B192" s="5"/>
      <c r="C192" s="11"/>
      <c r="D192" s="11"/>
    </row>
    <row r="193" spans="2:4">
      <c r="B193" s="5"/>
      <c r="C193" s="11"/>
      <c r="D193" s="11"/>
    </row>
    <row r="194" spans="2:4">
      <c r="B194" s="5"/>
      <c r="C194" s="11"/>
      <c r="D194" s="11"/>
    </row>
    <row r="195" spans="2:4">
      <c r="B195" s="5"/>
      <c r="C195" s="11"/>
      <c r="D195" s="11"/>
    </row>
    <row r="196" spans="2:4">
      <c r="B196" s="5"/>
      <c r="C196" s="11"/>
      <c r="D196" s="11"/>
    </row>
    <row r="197" spans="2:4">
      <c r="B197" s="5"/>
      <c r="C197" s="11"/>
      <c r="D197" s="11"/>
    </row>
    <row r="198" spans="2:4">
      <c r="B198" s="5"/>
      <c r="C198" s="11"/>
      <c r="D198" s="11"/>
    </row>
    <row r="199" spans="2:4">
      <c r="B199" s="5"/>
      <c r="C199" s="11"/>
      <c r="D199" s="11"/>
    </row>
    <row r="200" spans="2:4">
      <c r="B200" s="5"/>
      <c r="C200" s="11"/>
      <c r="D200" s="11"/>
    </row>
    <row r="201" spans="2:4">
      <c r="B201" s="5"/>
      <c r="C201" s="11"/>
      <c r="D201" s="11"/>
    </row>
    <row r="202" spans="2:4">
      <c r="B202" s="5"/>
      <c r="C202" s="11"/>
      <c r="D202" s="11"/>
    </row>
    <row r="203" spans="2:4">
      <c r="B203" s="5"/>
      <c r="C203" s="11"/>
      <c r="D203" s="11"/>
    </row>
    <row r="204" spans="2:4">
      <c r="B204" s="5"/>
      <c r="C204" s="11"/>
      <c r="D204" s="11"/>
    </row>
    <row r="205" spans="2:4">
      <c r="B205" s="5"/>
      <c r="C205" s="11"/>
      <c r="D205" s="11"/>
    </row>
    <row r="206" spans="2:4">
      <c r="B206" s="5"/>
      <c r="C206" s="11"/>
      <c r="D206" s="11"/>
    </row>
    <row r="207" spans="2:4">
      <c r="B207" s="5"/>
      <c r="C207" s="11"/>
      <c r="D207" s="11"/>
    </row>
    <row r="208" spans="2:4">
      <c r="B208" s="5"/>
      <c r="C208" s="11"/>
      <c r="D208" s="11"/>
    </row>
    <row r="209" spans="2:4">
      <c r="B209" s="5"/>
      <c r="C209" s="11"/>
      <c r="D209" s="11"/>
    </row>
    <row r="210" spans="2:4">
      <c r="B210" s="5"/>
      <c r="C210" s="11"/>
      <c r="D210" s="11"/>
    </row>
    <row r="211" spans="2:4">
      <c r="B211" s="5"/>
      <c r="C211" s="11"/>
      <c r="D211" s="11"/>
    </row>
    <row r="212" spans="2:4">
      <c r="B212" s="5"/>
      <c r="C212" s="11"/>
      <c r="D212" s="11"/>
    </row>
    <row r="213" spans="2:4">
      <c r="B213" s="5"/>
      <c r="C213" s="11"/>
      <c r="D213" s="11"/>
    </row>
    <row r="214" spans="2:4">
      <c r="B214" s="5"/>
      <c r="C214" s="11"/>
      <c r="D214" s="11"/>
    </row>
    <row r="215" spans="2:4">
      <c r="B215" s="5"/>
      <c r="C215" s="11"/>
      <c r="D215" s="11"/>
    </row>
    <row r="216" spans="2:4">
      <c r="B216" s="5"/>
      <c r="C216" s="11"/>
      <c r="D216" s="11"/>
    </row>
    <row r="217" spans="2:4">
      <c r="B217" s="5"/>
      <c r="C217" s="11"/>
      <c r="D217" s="11"/>
    </row>
    <row r="218" spans="2:4">
      <c r="B218" s="5"/>
      <c r="C218" s="11"/>
      <c r="D218" s="11"/>
    </row>
    <row r="219" spans="2:4">
      <c r="B219" s="5"/>
      <c r="C219" s="11"/>
      <c r="D219" s="11"/>
    </row>
    <row r="220" spans="2:4">
      <c r="B220" s="5"/>
      <c r="C220" s="11"/>
      <c r="D220" s="11"/>
    </row>
    <row r="221" spans="2:4">
      <c r="B221" s="5"/>
      <c r="C221" s="11"/>
      <c r="D221" s="11"/>
    </row>
    <row r="222" spans="2:4">
      <c r="B222" s="5"/>
      <c r="C222" s="11"/>
      <c r="D222" s="11"/>
    </row>
    <row r="223" spans="2:4">
      <c r="B223" s="5"/>
      <c r="C223" s="11"/>
      <c r="D223" s="11"/>
    </row>
    <row r="224" spans="2:4">
      <c r="B224" s="5"/>
      <c r="C224" s="11"/>
      <c r="D224" s="11"/>
    </row>
    <row r="225" spans="2:4">
      <c r="B225" s="5"/>
      <c r="C225" s="11"/>
      <c r="D225" s="11"/>
    </row>
    <row r="226" spans="2:4">
      <c r="B226" s="5"/>
      <c r="C226" s="11"/>
      <c r="D226" s="11"/>
    </row>
    <row r="227" spans="2:4">
      <c r="B227" s="5"/>
      <c r="C227" s="11"/>
      <c r="D227" s="11"/>
    </row>
    <row r="228" spans="2:4">
      <c r="B228" s="5"/>
      <c r="C228" s="11"/>
      <c r="D228" s="11"/>
    </row>
    <row r="229" spans="2:4">
      <c r="B229" s="5"/>
      <c r="C229" s="11"/>
      <c r="D229" s="11"/>
    </row>
    <row r="230" spans="2:4">
      <c r="B230" s="5"/>
      <c r="C230" s="11"/>
      <c r="D230" s="11"/>
    </row>
    <row r="231" spans="2:4">
      <c r="B231" s="5"/>
      <c r="C231" s="11"/>
      <c r="D231" s="11"/>
    </row>
    <row r="232" spans="2:4">
      <c r="B232" s="5"/>
      <c r="C232" s="11"/>
      <c r="D232" s="11"/>
    </row>
    <row r="233" spans="2:4">
      <c r="B233" s="5"/>
      <c r="C233" s="11"/>
      <c r="D233" s="11"/>
    </row>
    <row r="234" spans="2:4">
      <c r="B234" s="5"/>
      <c r="C234" s="11"/>
      <c r="D234" s="11"/>
    </row>
    <row r="235" spans="2:4">
      <c r="B235" s="5"/>
      <c r="C235" s="11"/>
      <c r="D235" s="11"/>
    </row>
    <row r="236" spans="2:4">
      <c r="B236" s="5"/>
      <c r="C236" s="11"/>
      <c r="D236" s="11"/>
    </row>
    <row r="237" spans="2:4">
      <c r="B237" s="5"/>
      <c r="C237" s="11"/>
      <c r="D237" s="11"/>
    </row>
    <row r="238" spans="2:4">
      <c r="B238" s="5"/>
      <c r="C238" s="11"/>
      <c r="D238" s="11"/>
    </row>
    <row r="239" spans="2:4">
      <c r="B239" s="5"/>
      <c r="C239" s="11"/>
      <c r="D239" s="11"/>
    </row>
    <row r="240" spans="2:4">
      <c r="B240" s="5"/>
      <c r="C240" s="11"/>
      <c r="D240" s="11"/>
    </row>
    <row r="241" spans="2:4">
      <c r="B241" s="5"/>
      <c r="C241" s="11"/>
      <c r="D241" s="11"/>
    </row>
    <row r="242" spans="2:4">
      <c r="B242" s="5"/>
      <c r="C242" s="11"/>
      <c r="D242" s="11"/>
    </row>
    <row r="243" spans="2:4">
      <c r="B243" s="5"/>
      <c r="C243" s="11"/>
      <c r="D243" s="11"/>
    </row>
    <row r="244" spans="2:4">
      <c r="B244" s="5"/>
      <c r="C244" s="11"/>
      <c r="D244" s="11"/>
    </row>
    <row r="245" spans="2:4">
      <c r="B245" s="5"/>
      <c r="C245" s="11"/>
      <c r="D245" s="11"/>
    </row>
    <row r="246" spans="2:4">
      <c r="B246" s="5"/>
      <c r="C246" s="11"/>
      <c r="D246" s="11"/>
    </row>
    <row r="247" spans="2:4">
      <c r="B247" s="5"/>
      <c r="C247" s="11"/>
      <c r="D247" s="11"/>
    </row>
    <row r="248" spans="2:4">
      <c r="B248" s="5"/>
      <c r="C248" s="11"/>
      <c r="D248" s="11"/>
    </row>
    <row r="249" spans="2:4">
      <c r="B249" s="5"/>
      <c r="C249" s="11"/>
      <c r="D249" s="11"/>
    </row>
    <row r="250" spans="2:4">
      <c r="B250" s="5"/>
      <c r="C250" s="11"/>
      <c r="D250" s="11"/>
    </row>
    <row r="251" spans="2:4">
      <c r="B251" s="5"/>
      <c r="C251" s="11"/>
      <c r="D251" s="11"/>
    </row>
    <row r="252" spans="2:4">
      <c r="B252" s="5"/>
      <c r="C252" s="11"/>
      <c r="D252" s="11"/>
    </row>
    <row r="253" spans="2:4">
      <c r="B253" s="5"/>
      <c r="C253" s="11"/>
      <c r="D253" s="11"/>
    </row>
    <row r="254" spans="2:4">
      <c r="B254" s="5"/>
      <c r="C254" s="11"/>
      <c r="D254" s="11"/>
    </row>
    <row r="255" spans="2:4">
      <c r="B255" s="5"/>
      <c r="C255" s="11"/>
      <c r="D255" s="11"/>
    </row>
    <row r="256" spans="2:4">
      <c r="B256" s="5"/>
      <c r="C256" s="11"/>
      <c r="D256" s="11"/>
    </row>
    <row r="257" spans="2:4">
      <c r="B257" s="5"/>
      <c r="C257" s="11"/>
      <c r="D257" s="11"/>
    </row>
    <row r="258" spans="2:4">
      <c r="B258" s="5"/>
      <c r="C258" s="11"/>
      <c r="D258" s="11"/>
    </row>
    <row r="259" spans="2:4">
      <c r="B259" s="5"/>
      <c r="C259" s="11"/>
      <c r="D259" s="11"/>
    </row>
    <row r="260" spans="2:4">
      <c r="B260" s="5"/>
      <c r="C260" s="11"/>
      <c r="D260" s="11"/>
    </row>
    <row r="261" spans="2:4">
      <c r="B261" s="5"/>
      <c r="C261" s="11"/>
      <c r="D261" s="11"/>
    </row>
    <row r="262" spans="2:4">
      <c r="B262" s="5"/>
      <c r="C262" s="11"/>
      <c r="D262" s="11"/>
    </row>
    <row r="263" spans="2:4">
      <c r="B263" s="5"/>
      <c r="C263" s="11"/>
      <c r="D263" s="11"/>
    </row>
    <row r="264" spans="2:4">
      <c r="B264" s="5"/>
      <c r="C264" s="11"/>
      <c r="D264" s="11"/>
    </row>
    <row r="265" spans="2:4">
      <c r="B265" s="5"/>
      <c r="C265" s="11"/>
      <c r="D265" s="11"/>
    </row>
    <row r="266" spans="2:4">
      <c r="B266" s="5"/>
      <c r="C266" s="11"/>
      <c r="D266" s="11"/>
    </row>
    <row r="267" spans="2:4">
      <c r="B267" s="5"/>
      <c r="C267" s="11"/>
      <c r="D267" s="11"/>
    </row>
    <row r="268" spans="2:4">
      <c r="B268" s="5"/>
      <c r="C268" s="11"/>
      <c r="D268" s="11"/>
    </row>
    <row r="269" spans="2:4">
      <c r="B269" s="5"/>
      <c r="C269" s="11"/>
      <c r="D269" s="11"/>
    </row>
    <row r="270" spans="2:4">
      <c r="B270" s="5"/>
      <c r="C270" s="11"/>
      <c r="D270" s="11"/>
    </row>
    <row r="271" spans="2:4">
      <c r="B271" s="5"/>
      <c r="C271" s="11"/>
      <c r="D271" s="11"/>
    </row>
    <row r="272" spans="2:4">
      <c r="B272" s="5"/>
      <c r="C272" s="11"/>
      <c r="D272" s="11"/>
    </row>
    <row r="273" spans="2:4">
      <c r="B273" s="5"/>
      <c r="C273" s="11"/>
      <c r="D273" s="11"/>
    </row>
    <row r="274" spans="2:4">
      <c r="B274" s="5"/>
      <c r="C274" s="11"/>
      <c r="D274" s="11"/>
    </row>
    <row r="275" spans="2:4">
      <c r="B275" s="5"/>
      <c r="C275" s="11"/>
      <c r="D275" s="11"/>
    </row>
    <row r="276" spans="2:4">
      <c r="B276" s="5"/>
      <c r="C276" s="11"/>
      <c r="D276" s="11"/>
    </row>
    <row r="277" spans="2:4">
      <c r="B277" s="5"/>
      <c r="C277" s="11"/>
      <c r="D277" s="11"/>
    </row>
    <row r="278" spans="2:4">
      <c r="B278" s="5"/>
      <c r="C278" s="11"/>
      <c r="D278" s="11"/>
    </row>
    <row r="279" spans="2:4">
      <c r="B279" s="5"/>
      <c r="C279" s="11"/>
      <c r="D279" s="11"/>
    </row>
    <row r="280" spans="2:4">
      <c r="B280" s="5"/>
      <c r="C280" s="11"/>
      <c r="D280" s="11"/>
    </row>
    <row r="281" spans="2:4">
      <c r="B281" s="5"/>
      <c r="C281" s="11"/>
      <c r="D281" s="11"/>
    </row>
    <row r="282" spans="2:4">
      <c r="B282" s="5"/>
      <c r="C282" s="11"/>
      <c r="D282" s="11"/>
    </row>
    <row r="283" spans="2:4">
      <c r="B283" s="5"/>
      <c r="C283" s="11"/>
      <c r="D283" s="11"/>
    </row>
    <row r="284" spans="2:4">
      <c r="B284" s="5"/>
      <c r="C284" s="11"/>
      <c r="D284" s="11"/>
    </row>
    <row r="285" spans="2:4">
      <c r="B285" s="5"/>
      <c r="C285" s="11"/>
      <c r="D285" s="11"/>
    </row>
    <row r="286" spans="2:4">
      <c r="B286" s="5"/>
      <c r="C286" s="11"/>
      <c r="D286" s="11"/>
    </row>
    <row r="287" spans="2:4">
      <c r="B287" s="5"/>
      <c r="C287" s="11"/>
      <c r="D287" s="11"/>
    </row>
    <row r="288" spans="2:4">
      <c r="B288" s="5"/>
      <c r="C288" s="11"/>
      <c r="D288" s="11"/>
    </row>
    <row r="289" spans="2:4">
      <c r="B289" s="5"/>
      <c r="C289" s="11"/>
      <c r="D289" s="11"/>
    </row>
    <row r="290" spans="2:4">
      <c r="B290" s="5"/>
      <c r="C290" s="11"/>
      <c r="D290" s="11"/>
    </row>
    <row r="291" spans="2:4">
      <c r="B291" s="5"/>
      <c r="C291" s="11"/>
      <c r="D291" s="11"/>
    </row>
    <row r="292" spans="2:4">
      <c r="B292" s="5"/>
      <c r="C292" s="11"/>
      <c r="D292" s="11"/>
    </row>
    <row r="293" spans="2:4">
      <c r="B293" s="5"/>
      <c r="C293" s="11"/>
      <c r="D293" s="11"/>
    </row>
    <row r="294" spans="2:4">
      <c r="B294" s="5"/>
      <c r="C294" s="11"/>
      <c r="D294" s="11"/>
    </row>
    <row r="295" spans="2:4">
      <c r="B295" s="5"/>
      <c r="C295" s="11"/>
      <c r="D295" s="11"/>
    </row>
    <row r="296" spans="2:4">
      <c r="B296" s="5"/>
      <c r="C296" s="11"/>
      <c r="D296" s="11"/>
    </row>
    <row r="297" spans="2:4">
      <c r="B297" s="5"/>
      <c r="C297" s="11"/>
      <c r="D297" s="11"/>
    </row>
    <row r="298" spans="2:4">
      <c r="B298" s="5"/>
      <c r="C298" s="11"/>
      <c r="D298" s="11"/>
    </row>
    <row r="299" spans="2:4">
      <c r="B299" s="5"/>
      <c r="C299" s="11"/>
      <c r="D299" s="11"/>
    </row>
    <row r="300" spans="2:4">
      <c r="B300" s="5"/>
      <c r="C300" s="11"/>
      <c r="D300" s="11"/>
    </row>
    <row r="301" spans="2:4">
      <c r="B301" s="5"/>
      <c r="C301" s="11"/>
      <c r="D301" s="11"/>
    </row>
    <row r="302" spans="2:4">
      <c r="B302" s="5"/>
      <c r="C302" s="11"/>
      <c r="D302" s="11"/>
    </row>
    <row r="303" spans="2:4">
      <c r="B303" s="5"/>
      <c r="C303" s="11"/>
      <c r="D303" s="11"/>
    </row>
    <row r="304" spans="2:4">
      <c r="B304" s="5"/>
      <c r="C304" s="11"/>
      <c r="D304" s="11"/>
    </row>
    <row r="305" spans="2:4">
      <c r="B305" s="5"/>
      <c r="C305" s="11"/>
      <c r="D305" s="11"/>
    </row>
    <row r="306" spans="2:4">
      <c r="B306" s="5"/>
      <c r="C306" s="11"/>
      <c r="D306" s="11"/>
    </row>
    <row r="307" spans="2:4">
      <c r="B307" s="5"/>
      <c r="C307" s="11"/>
      <c r="D307" s="11"/>
    </row>
    <row r="308" spans="2:4">
      <c r="B308" s="5"/>
      <c r="C308" s="11"/>
      <c r="D308" s="11"/>
    </row>
    <row r="309" spans="2:4">
      <c r="B309" s="5"/>
      <c r="C309" s="11"/>
      <c r="D309" s="11"/>
    </row>
    <row r="310" spans="2:4">
      <c r="B310" s="5"/>
      <c r="C310" s="11"/>
      <c r="D310" s="11"/>
    </row>
    <row r="311" spans="2:4">
      <c r="B311" s="5"/>
      <c r="C311" s="11"/>
      <c r="D311" s="11"/>
    </row>
    <row r="312" spans="2:4">
      <c r="B312" s="5"/>
      <c r="C312" s="11"/>
      <c r="D312" s="11"/>
    </row>
    <row r="313" spans="2:4">
      <c r="B313" s="5"/>
      <c r="C313" s="11"/>
      <c r="D313" s="11"/>
    </row>
    <row r="314" spans="2:4">
      <c r="B314" s="5"/>
      <c r="C314" s="11"/>
      <c r="D314" s="11"/>
    </row>
    <row r="315" spans="2:4">
      <c r="B315" s="5"/>
      <c r="C315" s="11"/>
      <c r="D315" s="11"/>
    </row>
    <row r="316" spans="2:4">
      <c r="C316" s="11"/>
      <c r="D316" s="11"/>
    </row>
    <row r="317" spans="2:4">
      <c r="C317" s="11"/>
      <c r="D317" s="11"/>
    </row>
    <row r="318" spans="2:4">
      <c r="C318" s="11"/>
      <c r="D318" s="11"/>
    </row>
    <row r="319" spans="2:4">
      <c r="C319" s="11"/>
      <c r="D319" s="11"/>
    </row>
    <row r="320" spans="2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</sheetData>
  <sortState xmlns:xlrd2="http://schemas.microsoft.com/office/spreadsheetml/2017/richdata2" ref="A21:Q109">
    <sortCondition ref="C21:C109"/>
  </sortState>
  <phoneticPr fontId="8" type="noConversion"/>
  <hyperlinks>
    <hyperlink ref="H1110" r:id="rId1" display="http://vsolj.cetus-net.org/bulletin.html" xr:uid="{00000000-0004-0000-0000-000000000000}"/>
    <hyperlink ref="H64709" r:id="rId2" display="http://vsolj.cetus-net.org/bulletin.html" xr:uid="{00000000-0004-0000-0000-000001000000}"/>
    <hyperlink ref="H64702" r:id="rId3" display="https://www.aavso.org/ejaavso" xr:uid="{00000000-0004-0000-0000-000002000000}"/>
    <hyperlink ref="AP853" r:id="rId4" display="http://cdsbib.u-strasbg.fr/cgi-bin/cdsbib?1990RMxAA..21..381G" xr:uid="{00000000-0004-0000-0000-000003000000}"/>
    <hyperlink ref="AP857" r:id="rId5" display="http://cdsbib.u-strasbg.fr/cgi-bin/cdsbib?1990RMxAA..21..381G" xr:uid="{00000000-0004-0000-0000-000004000000}"/>
    <hyperlink ref="AP856" r:id="rId6" display="http://cdsbib.u-strasbg.fr/cgi-bin/cdsbib?1990RMxAA..21..381G" xr:uid="{00000000-0004-0000-0000-000005000000}"/>
    <hyperlink ref="AP837" r:id="rId7" display="http://cdsbib.u-strasbg.fr/cgi-bin/cdsbib?1990RMxAA..21..381G" xr:uid="{00000000-0004-0000-0000-000006000000}"/>
    <hyperlink ref="I64709" r:id="rId8" display="http://vsolj.cetus-net.org/bulletin.html" xr:uid="{00000000-0004-0000-0000-000007000000}"/>
    <hyperlink ref="AQ993" r:id="rId9" display="http://cdsbib.u-strasbg.fr/cgi-bin/cdsbib?1990RMxAA..21..381G" xr:uid="{00000000-0004-0000-0000-000008000000}"/>
    <hyperlink ref="AQ55759" r:id="rId10" display="http://cdsbib.u-strasbg.fr/cgi-bin/cdsbib?1990RMxAA..21..381G" xr:uid="{00000000-0004-0000-0000-000009000000}"/>
    <hyperlink ref="AQ994" r:id="rId11" display="http://cdsbib.u-strasbg.fr/cgi-bin/cdsbib?1990RMxAA..21..381G" xr:uid="{00000000-0004-0000-0000-00000A000000}"/>
    <hyperlink ref="H64706" r:id="rId12" display="https://www.aavso.org/ejaavso" xr:uid="{00000000-0004-0000-0000-00000B000000}"/>
    <hyperlink ref="H1879" r:id="rId13" display="http://vsolj.cetus-net.org/bulletin.html" xr:uid="{00000000-0004-0000-0000-00000C000000}"/>
    <hyperlink ref="AP3123" r:id="rId14" display="http://cdsbib.u-strasbg.fr/cgi-bin/cdsbib?1990RMxAA..21..381G" xr:uid="{00000000-0004-0000-0000-00000D000000}"/>
    <hyperlink ref="AP3126" r:id="rId15" display="http://cdsbib.u-strasbg.fr/cgi-bin/cdsbib?1990RMxAA..21..381G" xr:uid="{00000000-0004-0000-0000-00000E000000}"/>
    <hyperlink ref="AP3124" r:id="rId16" display="http://cdsbib.u-strasbg.fr/cgi-bin/cdsbib?1990RMxAA..21..381G" xr:uid="{00000000-0004-0000-0000-00000F000000}"/>
    <hyperlink ref="AP3108" r:id="rId17" display="http://cdsbib.u-strasbg.fr/cgi-bin/cdsbib?1990RMxAA..21..381G" xr:uid="{00000000-0004-0000-0000-000010000000}"/>
    <hyperlink ref="I1879" r:id="rId18" display="http://vsolj.cetus-net.org/bulletin.html" xr:uid="{00000000-0004-0000-0000-000011000000}"/>
    <hyperlink ref="AQ3337" r:id="rId19" display="http://cdsbib.u-strasbg.fr/cgi-bin/cdsbib?1990RMxAA..21..381G" xr:uid="{00000000-0004-0000-0000-000012000000}"/>
    <hyperlink ref="AQ42" r:id="rId20" display="http://cdsbib.u-strasbg.fr/cgi-bin/cdsbib?1990RMxAA..21..381G" xr:uid="{00000000-0004-0000-0000-000013000000}"/>
    <hyperlink ref="AQ334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7"/>
  <sheetViews>
    <sheetView topLeftCell="A40" workbookViewId="0">
      <selection activeCell="A42" sqref="A42:D87"/>
    </sheetView>
  </sheetViews>
  <sheetFormatPr defaultRowHeight="12.75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30" t="s">
        <v>66</v>
      </c>
      <c r="I1" s="31" t="s">
        <v>67</v>
      </c>
      <c r="J1" s="32" t="s">
        <v>68</v>
      </c>
    </row>
    <row r="2" spans="1:16">
      <c r="I2" s="33" t="s">
        <v>69</v>
      </c>
      <c r="J2" s="34" t="s">
        <v>70</v>
      </c>
    </row>
    <row r="3" spans="1:16">
      <c r="A3" s="35" t="s">
        <v>71</v>
      </c>
      <c r="I3" s="33" t="s">
        <v>72</v>
      </c>
      <c r="J3" s="34" t="s">
        <v>73</v>
      </c>
    </row>
    <row r="4" spans="1:16">
      <c r="I4" s="33" t="s">
        <v>74</v>
      </c>
      <c r="J4" s="34" t="s">
        <v>73</v>
      </c>
    </row>
    <row r="5" spans="1:16" ht="13.5" thickBot="1">
      <c r="I5" s="36" t="s">
        <v>75</v>
      </c>
      <c r="J5" s="37" t="s">
        <v>76</v>
      </c>
    </row>
    <row r="10" spans="1:16" ht="13.5" thickBot="1"/>
    <row r="11" spans="1:16" ht="12.75" customHeight="1" thickBot="1">
      <c r="A11" s="11" t="str">
        <f t="shared" ref="A11:A42" si="0">P11</f>
        <v> MSAI 40.391 </v>
      </c>
      <c r="B11" s="5" t="str">
        <f t="shared" ref="B11:B42" si="1">IF(H11=INT(H11),"I","II")</f>
        <v>I</v>
      </c>
      <c r="C11" s="11">
        <f t="shared" ref="C11:C42" si="2">1*G11</f>
        <v>40147.413999999997</v>
      </c>
      <c r="D11" s="14" t="str">
        <f t="shared" ref="D11:D42" si="3">VLOOKUP(F11,I$1:J$5,2,FALSE)</f>
        <v>vis</v>
      </c>
      <c r="E11" s="38">
        <f>VLOOKUP(C11,Active!C$21:E$969,3,FALSE)</f>
        <v>0</v>
      </c>
      <c r="F11" s="5" t="s">
        <v>75</v>
      </c>
      <c r="G11" s="14" t="str">
        <f t="shared" ref="G11:G42" si="4">MID(I11,3,LEN(I11)-3)</f>
        <v>40147.414</v>
      </c>
      <c r="H11" s="11">
        <f t="shared" ref="H11:H42" si="5">1*K11</f>
        <v>0</v>
      </c>
      <c r="I11" s="39" t="s">
        <v>166</v>
      </c>
      <c r="J11" s="40" t="s">
        <v>167</v>
      </c>
      <c r="K11" s="39">
        <v>0</v>
      </c>
      <c r="L11" s="39" t="s">
        <v>168</v>
      </c>
      <c r="M11" s="40" t="s">
        <v>80</v>
      </c>
      <c r="N11" s="40"/>
      <c r="O11" s="41" t="s">
        <v>123</v>
      </c>
      <c r="P11" s="41" t="s">
        <v>124</v>
      </c>
    </row>
    <row r="12" spans="1:16" ht="12.75" customHeight="1" thickBot="1">
      <c r="A12" s="11" t="str">
        <f t="shared" si="0"/>
        <v> BBS 84 </v>
      </c>
      <c r="B12" s="5" t="str">
        <f t="shared" si="1"/>
        <v>I</v>
      </c>
      <c r="C12" s="11">
        <f t="shared" si="2"/>
        <v>46972.406000000003</v>
      </c>
      <c r="D12" s="14" t="str">
        <f t="shared" si="3"/>
        <v>vis</v>
      </c>
      <c r="E12" s="38">
        <f>VLOOKUP(C12,Active!C$21:E$969,3,FALSE)</f>
        <v>3504.0606077408797</v>
      </c>
      <c r="F12" s="5" t="s">
        <v>75</v>
      </c>
      <c r="G12" s="14" t="str">
        <f t="shared" si="4"/>
        <v>46972.406</v>
      </c>
      <c r="H12" s="11">
        <f t="shared" si="5"/>
        <v>3504</v>
      </c>
      <c r="I12" s="39" t="s">
        <v>178</v>
      </c>
      <c r="J12" s="40" t="s">
        <v>179</v>
      </c>
      <c r="K12" s="39">
        <v>3504</v>
      </c>
      <c r="L12" s="39" t="s">
        <v>180</v>
      </c>
      <c r="M12" s="40" t="s">
        <v>86</v>
      </c>
      <c r="N12" s="40"/>
      <c r="O12" s="41" t="s">
        <v>181</v>
      </c>
      <c r="P12" s="41" t="s">
        <v>182</v>
      </c>
    </row>
    <row r="13" spans="1:16" ht="12.75" customHeight="1" thickBot="1">
      <c r="A13" s="11" t="str">
        <f t="shared" si="0"/>
        <v> BBS 86 </v>
      </c>
      <c r="B13" s="5" t="str">
        <f t="shared" si="1"/>
        <v>I</v>
      </c>
      <c r="C13" s="11">
        <f t="shared" si="2"/>
        <v>47048.358999999997</v>
      </c>
      <c r="D13" s="14" t="str">
        <f t="shared" si="3"/>
        <v>vis</v>
      </c>
      <c r="E13" s="38">
        <f>VLOOKUP(C13,Active!C$21:E$969,3,FALSE)</f>
        <v>3543.0560989209021</v>
      </c>
      <c r="F13" s="5" t="s">
        <v>75</v>
      </c>
      <c r="G13" s="14" t="str">
        <f t="shared" si="4"/>
        <v>47048.359</v>
      </c>
      <c r="H13" s="11">
        <f t="shared" si="5"/>
        <v>3543</v>
      </c>
      <c r="I13" s="39" t="s">
        <v>183</v>
      </c>
      <c r="J13" s="40" t="s">
        <v>184</v>
      </c>
      <c r="K13" s="39">
        <v>3543</v>
      </c>
      <c r="L13" s="39" t="s">
        <v>185</v>
      </c>
      <c r="M13" s="40" t="s">
        <v>86</v>
      </c>
      <c r="N13" s="40"/>
      <c r="O13" s="41" t="s">
        <v>181</v>
      </c>
      <c r="P13" s="41" t="s">
        <v>186</v>
      </c>
    </row>
    <row r="14" spans="1:16" ht="12.75" customHeight="1" thickBot="1">
      <c r="A14" s="11" t="str">
        <f t="shared" si="0"/>
        <v> BBS 88 </v>
      </c>
      <c r="B14" s="5" t="str">
        <f t="shared" si="1"/>
        <v>II</v>
      </c>
      <c r="C14" s="11">
        <f t="shared" si="2"/>
        <v>47304.525999999998</v>
      </c>
      <c r="D14" s="14" t="str">
        <f t="shared" si="3"/>
        <v>vis</v>
      </c>
      <c r="E14" s="38">
        <f>VLOOKUP(C14,Active!C$21:E$969,3,FALSE)</f>
        <v>3674.5763547253282</v>
      </c>
      <c r="F14" s="5" t="s">
        <v>75</v>
      </c>
      <c r="G14" s="14" t="str">
        <f t="shared" si="4"/>
        <v>47304.526</v>
      </c>
      <c r="H14" s="11">
        <f t="shared" si="5"/>
        <v>3674.5</v>
      </c>
      <c r="I14" s="39" t="s">
        <v>187</v>
      </c>
      <c r="J14" s="40" t="s">
        <v>188</v>
      </c>
      <c r="K14" s="39">
        <v>3674.5</v>
      </c>
      <c r="L14" s="39" t="s">
        <v>189</v>
      </c>
      <c r="M14" s="40" t="s">
        <v>86</v>
      </c>
      <c r="N14" s="40"/>
      <c r="O14" s="41" t="s">
        <v>181</v>
      </c>
      <c r="P14" s="41" t="s">
        <v>190</v>
      </c>
    </row>
    <row r="15" spans="1:16" ht="12.75" customHeight="1" thickBot="1">
      <c r="A15" s="11" t="str">
        <f t="shared" si="0"/>
        <v> BBS 91 </v>
      </c>
      <c r="B15" s="5" t="str">
        <f t="shared" si="1"/>
        <v>I</v>
      </c>
      <c r="C15" s="11">
        <f t="shared" si="2"/>
        <v>47640.504000000001</v>
      </c>
      <c r="D15" s="14" t="str">
        <f t="shared" si="3"/>
        <v>vis</v>
      </c>
      <c r="E15" s="38">
        <f>VLOOKUP(C15,Active!C$21:E$969,3,FALSE)</f>
        <v>3847.0728609289358</v>
      </c>
      <c r="F15" s="5" t="s">
        <v>75</v>
      </c>
      <c r="G15" s="14" t="str">
        <f t="shared" si="4"/>
        <v>47640.504</v>
      </c>
      <c r="H15" s="11">
        <f t="shared" si="5"/>
        <v>3847</v>
      </c>
      <c r="I15" s="39" t="s">
        <v>191</v>
      </c>
      <c r="J15" s="40" t="s">
        <v>192</v>
      </c>
      <c r="K15" s="39">
        <v>3847</v>
      </c>
      <c r="L15" s="39" t="s">
        <v>193</v>
      </c>
      <c r="M15" s="40" t="s">
        <v>86</v>
      </c>
      <c r="N15" s="40"/>
      <c r="O15" s="41" t="s">
        <v>181</v>
      </c>
      <c r="P15" s="41" t="s">
        <v>194</v>
      </c>
    </row>
    <row r="16" spans="1:16" ht="12.75" customHeight="1" thickBot="1">
      <c r="A16" s="11" t="str">
        <f t="shared" si="0"/>
        <v> BBS 92 </v>
      </c>
      <c r="B16" s="5" t="str">
        <f t="shared" si="1"/>
        <v>I</v>
      </c>
      <c r="C16" s="11">
        <f t="shared" si="2"/>
        <v>47749.557000000001</v>
      </c>
      <c r="D16" s="14" t="str">
        <f t="shared" si="3"/>
        <v>vis</v>
      </c>
      <c r="E16" s="38">
        <f>VLOOKUP(C16,Active!C$21:E$969,3,FALSE)</f>
        <v>3903.0624242069539</v>
      </c>
      <c r="F16" s="5" t="s">
        <v>75</v>
      </c>
      <c r="G16" s="14" t="str">
        <f t="shared" si="4"/>
        <v>47749.557</v>
      </c>
      <c r="H16" s="11">
        <f t="shared" si="5"/>
        <v>3903</v>
      </c>
      <c r="I16" s="39" t="s">
        <v>200</v>
      </c>
      <c r="J16" s="40" t="s">
        <v>201</v>
      </c>
      <c r="K16" s="39">
        <v>3903</v>
      </c>
      <c r="L16" s="39" t="s">
        <v>197</v>
      </c>
      <c r="M16" s="40" t="s">
        <v>86</v>
      </c>
      <c r="N16" s="40"/>
      <c r="O16" s="41" t="s">
        <v>181</v>
      </c>
      <c r="P16" s="41" t="s">
        <v>202</v>
      </c>
    </row>
    <row r="17" spans="1:16" ht="12.75" customHeight="1" thickBot="1">
      <c r="A17" s="11" t="str">
        <f t="shared" si="0"/>
        <v> BBS 96 </v>
      </c>
      <c r="B17" s="5" t="str">
        <f t="shared" si="1"/>
        <v>I</v>
      </c>
      <c r="C17" s="11">
        <f t="shared" si="2"/>
        <v>48127.432000000001</v>
      </c>
      <c r="D17" s="14" t="str">
        <f t="shared" si="3"/>
        <v>vis</v>
      </c>
      <c r="E17" s="38">
        <f>VLOOKUP(C17,Active!C$21:E$969,3,FALSE)</f>
        <v>4097.0695237244454</v>
      </c>
      <c r="F17" s="5" t="s">
        <v>75</v>
      </c>
      <c r="G17" s="14" t="str">
        <f t="shared" si="4"/>
        <v>48127.432</v>
      </c>
      <c r="H17" s="11">
        <f t="shared" si="5"/>
        <v>4097</v>
      </c>
      <c r="I17" s="39" t="s">
        <v>222</v>
      </c>
      <c r="J17" s="40" t="s">
        <v>223</v>
      </c>
      <c r="K17" s="39">
        <v>4097</v>
      </c>
      <c r="L17" s="39" t="s">
        <v>215</v>
      </c>
      <c r="M17" s="40" t="s">
        <v>86</v>
      </c>
      <c r="N17" s="40"/>
      <c r="O17" s="41" t="s">
        <v>181</v>
      </c>
      <c r="P17" s="41" t="s">
        <v>224</v>
      </c>
    </row>
    <row r="18" spans="1:16" ht="12.75" customHeight="1" thickBot="1">
      <c r="A18" s="11" t="str">
        <f t="shared" si="0"/>
        <v> BBS 97 </v>
      </c>
      <c r="B18" s="5" t="str">
        <f t="shared" si="1"/>
        <v>I</v>
      </c>
      <c r="C18" s="11">
        <f t="shared" si="2"/>
        <v>48304.675999999999</v>
      </c>
      <c r="D18" s="14" t="str">
        <f t="shared" si="3"/>
        <v>vis</v>
      </c>
      <c r="E18" s="38">
        <f>VLOOKUP(C18,Active!C$21:E$969,3,FALSE)</f>
        <v>4188.0694426047048</v>
      </c>
      <c r="F18" s="5" t="s">
        <v>75</v>
      </c>
      <c r="G18" s="14" t="str">
        <f t="shared" si="4"/>
        <v>48304.676</v>
      </c>
      <c r="H18" s="11">
        <f t="shared" si="5"/>
        <v>4188</v>
      </c>
      <c r="I18" s="39" t="s">
        <v>233</v>
      </c>
      <c r="J18" s="40" t="s">
        <v>234</v>
      </c>
      <c r="K18" s="39">
        <v>4188</v>
      </c>
      <c r="L18" s="39" t="s">
        <v>215</v>
      </c>
      <c r="M18" s="40" t="s">
        <v>86</v>
      </c>
      <c r="N18" s="40"/>
      <c r="O18" s="41" t="s">
        <v>181</v>
      </c>
      <c r="P18" s="41" t="s">
        <v>235</v>
      </c>
    </row>
    <row r="19" spans="1:16" ht="12.75" customHeight="1" thickBot="1">
      <c r="A19" s="11" t="str">
        <f t="shared" si="0"/>
        <v> BBS 98 </v>
      </c>
      <c r="B19" s="5" t="str">
        <f t="shared" si="1"/>
        <v>I</v>
      </c>
      <c r="C19" s="11">
        <f t="shared" si="2"/>
        <v>48460.504000000001</v>
      </c>
      <c r="D19" s="14" t="str">
        <f t="shared" si="3"/>
        <v>vis</v>
      </c>
      <c r="E19" s="38">
        <f>VLOOKUP(C19,Active!C$21:E$969,3,FALSE)</f>
        <v>4268.0740428127419</v>
      </c>
      <c r="F19" s="5" t="s">
        <v>75</v>
      </c>
      <c r="G19" s="14" t="str">
        <f t="shared" si="4"/>
        <v>48460.504</v>
      </c>
      <c r="H19" s="11">
        <f t="shared" si="5"/>
        <v>4268</v>
      </c>
      <c r="I19" s="39" t="s">
        <v>240</v>
      </c>
      <c r="J19" s="40" t="s">
        <v>241</v>
      </c>
      <c r="K19" s="39">
        <v>4268</v>
      </c>
      <c r="L19" s="39" t="s">
        <v>242</v>
      </c>
      <c r="M19" s="40" t="s">
        <v>86</v>
      </c>
      <c r="N19" s="40"/>
      <c r="O19" s="41" t="s">
        <v>181</v>
      </c>
      <c r="P19" s="41" t="s">
        <v>243</v>
      </c>
    </row>
    <row r="20" spans="1:16" ht="12.75" customHeight="1" thickBot="1">
      <c r="A20" s="11" t="str">
        <f t="shared" si="0"/>
        <v> BBS 98 </v>
      </c>
      <c r="B20" s="5" t="str">
        <f t="shared" si="1"/>
        <v>I</v>
      </c>
      <c r="C20" s="11">
        <f t="shared" si="2"/>
        <v>48499.464</v>
      </c>
      <c r="D20" s="14" t="str">
        <f t="shared" si="3"/>
        <v>vis</v>
      </c>
      <c r="E20" s="38">
        <f>VLOOKUP(C20,Active!C$21:E$969,3,FALSE)</f>
        <v>4288.0767331129764</v>
      </c>
      <c r="F20" s="5" t="s">
        <v>75</v>
      </c>
      <c r="G20" s="14" t="str">
        <f t="shared" si="4"/>
        <v>48499.464</v>
      </c>
      <c r="H20" s="11">
        <f t="shared" si="5"/>
        <v>4288</v>
      </c>
      <c r="I20" s="39" t="s">
        <v>244</v>
      </c>
      <c r="J20" s="40" t="s">
        <v>245</v>
      </c>
      <c r="K20" s="39">
        <v>4288</v>
      </c>
      <c r="L20" s="39" t="s">
        <v>189</v>
      </c>
      <c r="M20" s="40" t="s">
        <v>86</v>
      </c>
      <c r="N20" s="40"/>
      <c r="O20" s="41" t="s">
        <v>246</v>
      </c>
      <c r="P20" s="41" t="s">
        <v>243</v>
      </c>
    </row>
    <row r="21" spans="1:16" ht="12.75" customHeight="1" thickBot="1">
      <c r="A21" s="11" t="str">
        <f t="shared" si="0"/>
        <v> BBS 99 </v>
      </c>
      <c r="B21" s="5" t="str">
        <f t="shared" si="1"/>
        <v>I</v>
      </c>
      <c r="C21" s="11">
        <f t="shared" si="2"/>
        <v>48538.417000000001</v>
      </c>
      <c r="D21" s="14" t="str">
        <f t="shared" si="3"/>
        <v>vis</v>
      </c>
      <c r="E21" s="38">
        <f>VLOOKUP(C21,Active!C$21:E$969,3,FALSE)</f>
        <v>4308.0758295006844</v>
      </c>
      <c r="F21" s="5" t="s">
        <v>75</v>
      </c>
      <c r="G21" s="14" t="str">
        <f t="shared" si="4"/>
        <v>48538.417</v>
      </c>
      <c r="H21" s="11">
        <f t="shared" si="5"/>
        <v>4308</v>
      </c>
      <c r="I21" s="39" t="s">
        <v>247</v>
      </c>
      <c r="J21" s="40" t="s">
        <v>248</v>
      </c>
      <c r="K21" s="39">
        <v>4308</v>
      </c>
      <c r="L21" s="39" t="s">
        <v>249</v>
      </c>
      <c r="M21" s="40" t="s">
        <v>86</v>
      </c>
      <c r="N21" s="40"/>
      <c r="O21" s="41" t="s">
        <v>246</v>
      </c>
      <c r="P21" s="41" t="s">
        <v>250</v>
      </c>
    </row>
    <row r="22" spans="1:16" ht="12.75" customHeight="1" thickBot="1">
      <c r="A22" s="11" t="str">
        <f t="shared" si="0"/>
        <v> BBS 99 </v>
      </c>
      <c r="B22" s="5" t="str">
        <f t="shared" si="1"/>
        <v>I</v>
      </c>
      <c r="C22" s="11">
        <f t="shared" si="2"/>
        <v>48540.36</v>
      </c>
      <c r="D22" s="14" t="str">
        <f t="shared" si="3"/>
        <v>vis</v>
      </c>
      <c r="E22" s="38">
        <f>VLOOKUP(C22,Active!C$21:E$969,3,FALSE)</f>
        <v>4309.0733969353187</v>
      </c>
      <c r="F22" s="5" t="s">
        <v>75</v>
      </c>
      <c r="G22" s="14" t="str">
        <f t="shared" si="4"/>
        <v>48540.360</v>
      </c>
      <c r="H22" s="11">
        <f t="shared" si="5"/>
        <v>4309</v>
      </c>
      <c r="I22" s="39" t="s">
        <v>251</v>
      </c>
      <c r="J22" s="40" t="s">
        <v>252</v>
      </c>
      <c r="K22" s="39">
        <v>4309</v>
      </c>
      <c r="L22" s="39" t="s">
        <v>253</v>
      </c>
      <c r="M22" s="40" t="s">
        <v>86</v>
      </c>
      <c r="N22" s="40"/>
      <c r="O22" s="41" t="s">
        <v>246</v>
      </c>
      <c r="P22" s="41" t="s">
        <v>250</v>
      </c>
    </row>
    <row r="23" spans="1:16" ht="12.75" customHeight="1" thickBot="1">
      <c r="A23" s="11" t="str">
        <f t="shared" si="0"/>
        <v> BBS 104 </v>
      </c>
      <c r="B23" s="5" t="str">
        <f t="shared" si="1"/>
        <v>I</v>
      </c>
      <c r="C23" s="11">
        <f t="shared" si="2"/>
        <v>49132.495000000003</v>
      </c>
      <c r="D23" s="14" t="str">
        <f t="shared" si="3"/>
        <v>vis</v>
      </c>
      <c r="E23" s="38">
        <f>VLOOKUP(C23,Active!C$21:E$969,3,FALSE)</f>
        <v>4613.0850247825965</v>
      </c>
      <c r="F23" s="5" t="s">
        <v>75</v>
      </c>
      <c r="G23" s="14" t="str">
        <f t="shared" si="4"/>
        <v>49132.495</v>
      </c>
      <c r="H23" s="11">
        <f t="shared" si="5"/>
        <v>4613</v>
      </c>
      <c r="I23" s="39" t="s">
        <v>254</v>
      </c>
      <c r="J23" s="40" t="s">
        <v>255</v>
      </c>
      <c r="K23" s="39">
        <v>4613</v>
      </c>
      <c r="L23" s="39" t="s">
        <v>256</v>
      </c>
      <c r="M23" s="40" t="s">
        <v>86</v>
      </c>
      <c r="N23" s="40"/>
      <c r="O23" s="41" t="s">
        <v>246</v>
      </c>
      <c r="P23" s="41" t="s">
        <v>257</v>
      </c>
    </row>
    <row r="24" spans="1:16" ht="12.75" customHeight="1" thickBot="1">
      <c r="A24" s="11" t="str">
        <f t="shared" si="0"/>
        <v> BBS 104 </v>
      </c>
      <c r="B24" s="5" t="str">
        <f t="shared" si="1"/>
        <v>I</v>
      </c>
      <c r="C24" s="11">
        <f t="shared" si="2"/>
        <v>49167.546000000002</v>
      </c>
      <c r="D24" s="14" t="str">
        <f t="shared" si="3"/>
        <v>vis</v>
      </c>
      <c r="E24" s="38">
        <f>VLOOKUP(C24,Active!C$21:E$969,3,FALSE)</f>
        <v>4631.0807716438276</v>
      </c>
      <c r="F24" s="5" t="s">
        <v>75</v>
      </c>
      <c r="G24" s="14" t="str">
        <f t="shared" si="4"/>
        <v>49167.546</v>
      </c>
      <c r="H24" s="11">
        <f t="shared" si="5"/>
        <v>4631</v>
      </c>
      <c r="I24" s="39" t="s">
        <v>258</v>
      </c>
      <c r="J24" s="40" t="s">
        <v>259</v>
      </c>
      <c r="K24" s="39">
        <v>4631</v>
      </c>
      <c r="L24" s="39" t="s">
        <v>260</v>
      </c>
      <c r="M24" s="40" t="s">
        <v>86</v>
      </c>
      <c r="N24" s="40"/>
      <c r="O24" s="41" t="s">
        <v>181</v>
      </c>
      <c r="P24" s="41" t="s">
        <v>257</v>
      </c>
    </row>
    <row r="25" spans="1:16" ht="12.75" customHeight="1" thickBot="1">
      <c r="A25" s="11" t="str">
        <f t="shared" si="0"/>
        <v> BBS 105 </v>
      </c>
      <c r="B25" s="5" t="str">
        <f t="shared" si="1"/>
        <v>I</v>
      </c>
      <c r="C25" s="11">
        <f t="shared" si="2"/>
        <v>49249.355000000003</v>
      </c>
      <c r="D25" s="14" t="str">
        <f t="shared" si="3"/>
        <v>vis</v>
      </c>
      <c r="E25" s="38">
        <f>VLOOKUP(C25,Active!C$21:E$969,3,FALSE)</f>
        <v>4673.0828273617944</v>
      </c>
      <c r="F25" s="5" t="s">
        <v>75</v>
      </c>
      <c r="G25" s="14" t="str">
        <f t="shared" si="4"/>
        <v>49249.355</v>
      </c>
      <c r="H25" s="11">
        <f t="shared" si="5"/>
        <v>4673</v>
      </c>
      <c r="I25" s="39" t="s">
        <v>261</v>
      </c>
      <c r="J25" s="40" t="s">
        <v>262</v>
      </c>
      <c r="K25" s="39">
        <v>4673</v>
      </c>
      <c r="L25" s="39" t="s">
        <v>263</v>
      </c>
      <c r="M25" s="40" t="s">
        <v>86</v>
      </c>
      <c r="N25" s="40"/>
      <c r="O25" s="41" t="s">
        <v>246</v>
      </c>
      <c r="P25" s="41" t="s">
        <v>264</v>
      </c>
    </row>
    <row r="26" spans="1:16" ht="12.75" customHeight="1" thickBot="1">
      <c r="A26" s="11" t="str">
        <f t="shared" si="0"/>
        <v> BBS 107 </v>
      </c>
      <c r="B26" s="5" t="str">
        <f t="shared" si="1"/>
        <v>I</v>
      </c>
      <c r="C26" s="11">
        <f t="shared" si="2"/>
        <v>49504.519</v>
      </c>
      <c r="D26" s="14" t="str">
        <f t="shared" si="3"/>
        <v>vis</v>
      </c>
      <c r="E26" s="38">
        <f>VLOOKUP(C26,Active!C$21:E$969,3,FALSE)</f>
        <v>4804.0881268425237</v>
      </c>
      <c r="F26" s="5" t="s">
        <v>75</v>
      </c>
      <c r="G26" s="14" t="str">
        <f t="shared" si="4"/>
        <v>49504.519</v>
      </c>
      <c r="H26" s="11">
        <f t="shared" si="5"/>
        <v>4804</v>
      </c>
      <c r="I26" s="39" t="s">
        <v>265</v>
      </c>
      <c r="J26" s="40" t="s">
        <v>266</v>
      </c>
      <c r="K26" s="39">
        <v>4804</v>
      </c>
      <c r="L26" s="39" t="s">
        <v>267</v>
      </c>
      <c r="M26" s="40" t="s">
        <v>86</v>
      </c>
      <c r="N26" s="40"/>
      <c r="O26" s="41" t="s">
        <v>181</v>
      </c>
      <c r="P26" s="41" t="s">
        <v>268</v>
      </c>
    </row>
    <row r="27" spans="1:16" ht="12.75" customHeight="1" thickBot="1">
      <c r="A27" s="11" t="str">
        <f t="shared" si="0"/>
        <v> BBS 107 </v>
      </c>
      <c r="B27" s="5" t="str">
        <f t="shared" si="1"/>
        <v>I</v>
      </c>
      <c r="C27" s="11">
        <f t="shared" si="2"/>
        <v>49545.421999999999</v>
      </c>
      <c r="D27" s="14" t="str">
        <f t="shared" si="3"/>
        <v>vis</v>
      </c>
      <c r="E27" s="38">
        <f>VLOOKUP(C27,Active!C$21:E$969,3,FALSE)</f>
        <v>4825.0883845773924</v>
      </c>
      <c r="F27" s="5" t="s">
        <v>75</v>
      </c>
      <c r="G27" s="14" t="str">
        <f t="shared" si="4"/>
        <v>49545.422</v>
      </c>
      <c r="H27" s="11">
        <f t="shared" si="5"/>
        <v>4825</v>
      </c>
      <c r="I27" s="39" t="s">
        <v>269</v>
      </c>
      <c r="J27" s="40" t="s">
        <v>270</v>
      </c>
      <c r="K27" s="39">
        <v>4825</v>
      </c>
      <c r="L27" s="39" t="s">
        <v>267</v>
      </c>
      <c r="M27" s="40" t="s">
        <v>86</v>
      </c>
      <c r="N27" s="40"/>
      <c r="O27" s="41" t="s">
        <v>246</v>
      </c>
      <c r="P27" s="41" t="s">
        <v>268</v>
      </c>
    </row>
    <row r="28" spans="1:16" ht="12.75" customHeight="1" thickBot="1">
      <c r="A28" s="11" t="str">
        <f t="shared" si="0"/>
        <v> BBS 109 </v>
      </c>
      <c r="B28" s="5" t="str">
        <f t="shared" si="1"/>
        <v>I</v>
      </c>
      <c r="C28" s="11">
        <f t="shared" si="2"/>
        <v>49878.49</v>
      </c>
      <c r="D28" s="14" t="str">
        <f t="shared" si="3"/>
        <v>vis</v>
      </c>
      <c r="E28" s="38">
        <f>VLOOKUP(C28,Active!C$21:E$969,3,FALSE)</f>
        <v>4996.0908500013866</v>
      </c>
      <c r="F28" s="5" t="s">
        <v>75</v>
      </c>
      <c r="G28" s="14" t="str">
        <f t="shared" si="4"/>
        <v>49878.490</v>
      </c>
      <c r="H28" s="11">
        <f t="shared" si="5"/>
        <v>4996</v>
      </c>
      <c r="I28" s="39" t="s">
        <v>271</v>
      </c>
      <c r="J28" s="40" t="s">
        <v>272</v>
      </c>
      <c r="K28" s="39">
        <v>4996</v>
      </c>
      <c r="L28" s="39" t="s">
        <v>273</v>
      </c>
      <c r="M28" s="40" t="s">
        <v>86</v>
      </c>
      <c r="N28" s="40"/>
      <c r="O28" s="41" t="s">
        <v>246</v>
      </c>
      <c r="P28" s="41" t="s">
        <v>274</v>
      </c>
    </row>
    <row r="29" spans="1:16" ht="12.75" customHeight="1" thickBot="1">
      <c r="A29" s="11" t="str">
        <f t="shared" si="0"/>
        <v> BBS 110 </v>
      </c>
      <c r="B29" s="5" t="str">
        <f t="shared" si="1"/>
        <v>I</v>
      </c>
      <c r="C29" s="11">
        <f t="shared" si="2"/>
        <v>49917.451999999997</v>
      </c>
      <c r="D29" s="14" t="str">
        <f t="shared" si="3"/>
        <v>vis</v>
      </c>
      <c r="E29" s="38">
        <f>VLOOKUP(C29,Active!C$21:E$969,3,FALSE)</f>
        <v>5016.0945671337731</v>
      </c>
      <c r="F29" s="5" t="s">
        <v>75</v>
      </c>
      <c r="G29" s="14" t="str">
        <f t="shared" si="4"/>
        <v>49917.452</v>
      </c>
      <c r="H29" s="11">
        <f t="shared" si="5"/>
        <v>5016</v>
      </c>
      <c r="I29" s="39" t="s">
        <v>275</v>
      </c>
      <c r="J29" s="40" t="s">
        <v>276</v>
      </c>
      <c r="K29" s="39">
        <v>5016</v>
      </c>
      <c r="L29" s="39" t="s">
        <v>277</v>
      </c>
      <c r="M29" s="40" t="s">
        <v>86</v>
      </c>
      <c r="N29" s="40"/>
      <c r="O29" s="41" t="s">
        <v>246</v>
      </c>
      <c r="P29" s="41" t="s">
        <v>278</v>
      </c>
    </row>
    <row r="30" spans="1:16" ht="12.75" customHeight="1" thickBot="1">
      <c r="A30" s="11" t="str">
        <f t="shared" si="0"/>
        <v> BBS 110 </v>
      </c>
      <c r="B30" s="5" t="str">
        <f t="shared" si="1"/>
        <v>I</v>
      </c>
      <c r="C30" s="11">
        <f t="shared" si="2"/>
        <v>49993.415999999997</v>
      </c>
      <c r="D30" s="14" t="str">
        <f t="shared" si="3"/>
        <v>vis</v>
      </c>
      <c r="E30" s="38">
        <f>VLOOKUP(C30,Active!C$21:E$969,3,FALSE)</f>
        <v>5055.0957058906279</v>
      </c>
      <c r="F30" s="5" t="s">
        <v>75</v>
      </c>
      <c r="G30" s="14" t="str">
        <f t="shared" si="4"/>
        <v>49993.416</v>
      </c>
      <c r="H30" s="11">
        <f t="shared" si="5"/>
        <v>5055</v>
      </c>
      <c r="I30" s="39" t="s">
        <v>279</v>
      </c>
      <c r="J30" s="40" t="s">
        <v>280</v>
      </c>
      <c r="K30" s="39">
        <v>5055</v>
      </c>
      <c r="L30" s="39" t="s">
        <v>281</v>
      </c>
      <c r="M30" s="40" t="s">
        <v>86</v>
      </c>
      <c r="N30" s="40"/>
      <c r="O30" s="41" t="s">
        <v>246</v>
      </c>
      <c r="P30" s="41" t="s">
        <v>278</v>
      </c>
    </row>
    <row r="31" spans="1:16" ht="12.75" customHeight="1" thickBot="1">
      <c r="A31" s="11" t="str">
        <f t="shared" si="0"/>
        <v> BBS 111 </v>
      </c>
      <c r="B31" s="5" t="str">
        <f t="shared" si="1"/>
        <v>I</v>
      </c>
      <c r="C31" s="11">
        <f t="shared" si="2"/>
        <v>50034.315999999999</v>
      </c>
      <c r="D31" s="14" t="str">
        <f t="shared" si="3"/>
        <v>vis</v>
      </c>
      <c r="E31" s="38">
        <f>VLOOKUP(C31,Active!C$21:E$969,3,FALSE)</f>
        <v>5076.0944233772725</v>
      </c>
      <c r="F31" s="5" t="s">
        <v>75</v>
      </c>
      <c r="G31" s="14" t="str">
        <f t="shared" si="4"/>
        <v>50034.316</v>
      </c>
      <c r="H31" s="11">
        <f t="shared" si="5"/>
        <v>5076</v>
      </c>
      <c r="I31" s="39" t="s">
        <v>282</v>
      </c>
      <c r="J31" s="40" t="s">
        <v>283</v>
      </c>
      <c r="K31" s="39">
        <v>5076</v>
      </c>
      <c r="L31" s="39" t="s">
        <v>277</v>
      </c>
      <c r="M31" s="40" t="s">
        <v>86</v>
      </c>
      <c r="N31" s="40"/>
      <c r="O31" s="41" t="s">
        <v>181</v>
      </c>
      <c r="P31" s="41" t="s">
        <v>284</v>
      </c>
    </row>
    <row r="32" spans="1:16" ht="12.75" customHeight="1" thickBot="1">
      <c r="A32" s="11" t="str">
        <f t="shared" si="0"/>
        <v> BBS 112 </v>
      </c>
      <c r="B32" s="5" t="str">
        <f t="shared" si="1"/>
        <v>I</v>
      </c>
      <c r="C32" s="11">
        <f t="shared" si="2"/>
        <v>50252.468000000001</v>
      </c>
      <c r="D32" s="14" t="str">
        <f t="shared" si="3"/>
        <v>vis</v>
      </c>
      <c r="E32" s="38">
        <f>VLOOKUP(C32,Active!C$21:E$969,3,FALSE)</f>
        <v>5188.0971670727804</v>
      </c>
      <c r="F32" s="5" t="s">
        <v>75</v>
      </c>
      <c r="G32" s="14" t="str">
        <f t="shared" si="4"/>
        <v>50252.468</v>
      </c>
      <c r="H32" s="11">
        <f t="shared" si="5"/>
        <v>5188</v>
      </c>
      <c r="I32" s="39" t="s">
        <v>285</v>
      </c>
      <c r="J32" s="40" t="s">
        <v>286</v>
      </c>
      <c r="K32" s="39">
        <v>5188</v>
      </c>
      <c r="L32" s="39" t="s">
        <v>287</v>
      </c>
      <c r="M32" s="40" t="s">
        <v>86</v>
      </c>
      <c r="N32" s="40"/>
      <c r="O32" s="41" t="s">
        <v>181</v>
      </c>
      <c r="P32" s="41" t="s">
        <v>288</v>
      </c>
    </row>
    <row r="33" spans="1:16" ht="12.75" customHeight="1" thickBot="1">
      <c r="A33" s="11" t="str">
        <f t="shared" si="0"/>
        <v> BBS 113 </v>
      </c>
      <c r="B33" s="5" t="str">
        <f t="shared" si="1"/>
        <v>I</v>
      </c>
      <c r="C33" s="11">
        <f t="shared" si="2"/>
        <v>50369.338000000003</v>
      </c>
      <c r="D33" s="14" t="str">
        <f t="shared" si="3"/>
        <v>vis</v>
      </c>
      <c r="E33" s="38">
        <f>VLOOKUP(C33,Active!C$21:E$969,3,FALSE)</f>
        <v>5248.1001038127342</v>
      </c>
      <c r="F33" s="5" t="s">
        <v>75</v>
      </c>
      <c r="G33" s="14" t="str">
        <f t="shared" si="4"/>
        <v>50369.338</v>
      </c>
      <c r="H33" s="11">
        <f t="shared" si="5"/>
        <v>5248</v>
      </c>
      <c r="I33" s="39" t="s">
        <v>289</v>
      </c>
      <c r="J33" s="40" t="s">
        <v>290</v>
      </c>
      <c r="K33" s="39">
        <v>5248</v>
      </c>
      <c r="L33" s="39" t="s">
        <v>291</v>
      </c>
      <c r="M33" s="40" t="s">
        <v>86</v>
      </c>
      <c r="N33" s="40"/>
      <c r="O33" s="41" t="s">
        <v>181</v>
      </c>
      <c r="P33" s="41" t="s">
        <v>292</v>
      </c>
    </row>
    <row r="34" spans="1:16" ht="12.75" customHeight="1" thickBot="1">
      <c r="A34" s="11" t="str">
        <f t="shared" si="0"/>
        <v> BBS 113 </v>
      </c>
      <c r="B34" s="5" t="str">
        <f t="shared" si="1"/>
        <v>I</v>
      </c>
      <c r="C34" s="11">
        <f t="shared" si="2"/>
        <v>50369.339</v>
      </c>
      <c r="D34" s="14" t="str">
        <f t="shared" si="3"/>
        <v>vis</v>
      </c>
      <c r="E34" s="38">
        <f>VLOOKUP(C34,Active!C$21:E$969,3,FALSE)</f>
        <v>5248.1006172288071</v>
      </c>
      <c r="F34" s="5" t="s">
        <v>75</v>
      </c>
      <c r="G34" s="14" t="str">
        <f t="shared" si="4"/>
        <v>50369.339</v>
      </c>
      <c r="H34" s="11">
        <f t="shared" si="5"/>
        <v>5248</v>
      </c>
      <c r="I34" s="39" t="s">
        <v>293</v>
      </c>
      <c r="J34" s="40" t="s">
        <v>294</v>
      </c>
      <c r="K34" s="39">
        <v>5248</v>
      </c>
      <c r="L34" s="39" t="s">
        <v>295</v>
      </c>
      <c r="M34" s="40" t="s">
        <v>86</v>
      </c>
      <c r="N34" s="40"/>
      <c r="O34" s="41" t="s">
        <v>246</v>
      </c>
      <c r="P34" s="41" t="s">
        <v>292</v>
      </c>
    </row>
    <row r="35" spans="1:16" ht="12.75" customHeight="1" thickBot="1">
      <c r="A35" s="11" t="str">
        <f t="shared" si="0"/>
        <v> BBS 116 </v>
      </c>
      <c r="B35" s="5" t="str">
        <f t="shared" si="1"/>
        <v>I</v>
      </c>
      <c r="C35" s="11">
        <f t="shared" si="2"/>
        <v>50700.455000000002</v>
      </c>
      <c r="D35" s="14" t="str">
        <f t="shared" si="3"/>
        <v>vis</v>
      </c>
      <c r="E35" s="38">
        <f>VLOOKUP(C35,Active!C$21:E$969,3,FALSE)</f>
        <v>5418.1008944734895</v>
      </c>
      <c r="F35" s="5" t="s">
        <v>75</v>
      </c>
      <c r="G35" s="14" t="str">
        <f t="shared" si="4"/>
        <v>50700.455</v>
      </c>
      <c r="H35" s="11">
        <f t="shared" si="5"/>
        <v>5418</v>
      </c>
      <c r="I35" s="39" t="s">
        <v>296</v>
      </c>
      <c r="J35" s="40" t="s">
        <v>297</v>
      </c>
      <c r="K35" s="39">
        <v>5418</v>
      </c>
      <c r="L35" s="39" t="s">
        <v>298</v>
      </c>
      <c r="M35" s="40" t="s">
        <v>86</v>
      </c>
      <c r="N35" s="40"/>
      <c r="O35" s="41" t="s">
        <v>246</v>
      </c>
      <c r="P35" s="41" t="s">
        <v>299</v>
      </c>
    </row>
    <row r="36" spans="1:16" ht="12.75" customHeight="1" thickBot="1">
      <c r="A36" s="11" t="str">
        <f t="shared" si="0"/>
        <v> BBS 116 </v>
      </c>
      <c r="B36" s="5" t="str">
        <f t="shared" si="1"/>
        <v>I</v>
      </c>
      <c r="C36" s="11">
        <f t="shared" si="2"/>
        <v>50702.404999999999</v>
      </c>
      <c r="D36" s="14" t="str">
        <f t="shared" si="3"/>
        <v>vis</v>
      </c>
      <c r="E36" s="38">
        <f>VLOOKUP(C36,Active!C$21:E$969,3,FALSE)</f>
        <v>5419.1020558206501</v>
      </c>
      <c r="F36" s="5" t="s">
        <v>75</v>
      </c>
      <c r="G36" s="14" t="str">
        <f t="shared" si="4"/>
        <v>50702.405</v>
      </c>
      <c r="H36" s="11">
        <f t="shared" si="5"/>
        <v>5419</v>
      </c>
      <c r="I36" s="39" t="s">
        <v>300</v>
      </c>
      <c r="J36" s="40" t="s">
        <v>301</v>
      </c>
      <c r="K36" s="39">
        <v>5419</v>
      </c>
      <c r="L36" s="39" t="s">
        <v>302</v>
      </c>
      <c r="M36" s="40" t="s">
        <v>86</v>
      </c>
      <c r="N36" s="40"/>
      <c r="O36" s="41" t="s">
        <v>246</v>
      </c>
      <c r="P36" s="41" t="s">
        <v>299</v>
      </c>
    </row>
    <row r="37" spans="1:16" ht="12.75" customHeight="1" thickBot="1">
      <c r="A37" s="11" t="str">
        <f t="shared" si="0"/>
        <v> BBS 116 </v>
      </c>
      <c r="B37" s="5" t="str">
        <f t="shared" si="1"/>
        <v>I</v>
      </c>
      <c r="C37" s="11">
        <f t="shared" si="2"/>
        <v>50782.267</v>
      </c>
      <c r="D37" s="14" t="str">
        <f t="shared" si="3"/>
        <v>vis</v>
      </c>
      <c r="E37" s="38">
        <f>VLOOKUP(C37,Active!C$21:E$969,3,FALSE)</f>
        <v>5460.1044904396804</v>
      </c>
      <c r="F37" s="5" t="s">
        <v>75</v>
      </c>
      <c r="G37" s="14" t="str">
        <f t="shared" si="4"/>
        <v>50782.267</v>
      </c>
      <c r="H37" s="11">
        <f t="shared" si="5"/>
        <v>5460</v>
      </c>
      <c r="I37" s="39" t="s">
        <v>303</v>
      </c>
      <c r="J37" s="40" t="s">
        <v>304</v>
      </c>
      <c r="K37" s="39">
        <v>5460</v>
      </c>
      <c r="L37" s="39" t="s">
        <v>305</v>
      </c>
      <c r="M37" s="40" t="s">
        <v>86</v>
      </c>
      <c r="N37" s="40"/>
      <c r="O37" s="41" t="s">
        <v>246</v>
      </c>
      <c r="P37" s="41" t="s">
        <v>299</v>
      </c>
    </row>
    <row r="38" spans="1:16" ht="12.75" customHeight="1" thickBot="1">
      <c r="A38" s="11" t="str">
        <f t="shared" si="0"/>
        <v> BBS 116 </v>
      </c>
      <c r="B38" s="5" t="str">
        <f t="shared" si="1"/>
        <v>I</v>
      </c>
      <c r="C38" s="11">
        <f t="shared" si="2"/>
        <v>50782.271000000001</v>
      </c>
      <c r="D38" s="14" t="str">
        <f t="shared" si="3"/>
        <v>vis</v>
      </c>
      <c r="E38" s="38">
        <f>VLOOKUP(C38,Active!C$21:E$969,3,FALSE)</f>
        <v>5460.1065441039827</v>
      </c>
      <c r="F38" s="5" t="s">
        <v>75</v>
      </c>
      <c r="G38" s="14" t="str">
        <f t="shared" si="4"/>
        <v>50782.271</v>
      </c>
      <c r="H38" s="11">
        <f t="shared" si="5"/>
        <v>5460</v>
      </c>
      <c r="I38" s="39" t="s">
        <v>306</v>
      </c>
      <c r="J38" s="40" t="s">
        <v>307</v>
      </c>
      <c r="K38" s="39">
        <v>5460</v>
      </c>
      <c r="L38" s="39" t="s">
        <v>308</v>
      </c>
      <c r="M38" s="40" t="s">
        <v>86</v>
      </c>
      <c r="N38" s="40"/>
      <c r="O38" s="41" t="s">
        <v>181</v>
      </c>
      <c r="P38" s="41" t="s">
        <v>299</v>
      </c>
    </row>
    <row r="39" spans="1:16" ht="12.75" customHeight="1" thickBot="1">
      <c r="A39" s="11" t="str">
        <f t="shared" si="0"/>
        <v> BBS 118 </v>
      </c>
      <c r="B39" s="5" t="str">
        <f t="shared" si="1"/>
        <v>I</v>
      </c>
      <c r="C39" s="11">
        <f t="shared" si="2"/>
        <v>50961.464999999997</v>
      </c>
      <c r="D39" s="14" t="str">
        <f t="shared" si="3"/>
        <v>vis</v>
      </c>
      <c r="E39" s="38">
        <f>VLOOKUP(C39,Active!C$21:E$969,3,FALSE)</f>
        <v>5552.1076243314037</v>
      </c>
      <c r="F39" s="5" t="str">
        <f>LEFT(M39,1)</f>
        <v>V</v>
      </c>
      <c r="G39" s="14" t="str">
        <f t="shared" si="4"/>
        <v>50961.465</v>
      </c>
      <c r="H39" s="11">
        <f t="shared" si="5"/>
        <v>5552</v>
      </c>
      <c r="I39" s="39" t="s">
        <v>309</v>
      </c>
      <c r="J39" s="40" t="s">
        <v>310</v>
      </c>
      <c r="K39" s="39">
        <v>5552</v>
      </c>
      <c r="L39" s="39" t="s">
        <v>311</v>
      </c>
      <c r="M39" s="40" t="s">
        <v>86</v>
      </c>
      <c r="N39" s="40"/>
      <c r="O39" s="41" t="s">
        <v>181</v>
      </c>
      <c r="P39" s="41" t="s">
        <v>312</v>
      </c>
    </row>
    <row r="40" spans="1:16" ht="12.75" customHeight="1" thickBot="1">
      <c r="A40" s="11" t="str">
        <f t="shared" si="0"/>
        <v>OEJV 0074 </v>
      </c>
      <c r="B40" s="5" t="str">
        <f t="shared" si="1"/>
        <v>I</v>
      </c>
      <c r="C40" s="11">
        <f t="shared" si="2"/>
        <v>52040.532399999996</v>
      </c>
      <c r="D40" s="14" t="str">
        <f t="shared" si="3"/>
        <v>CCD</v>
      </c>
      <c r="E40" s="38">
        <f>VLOOKUP(C40,Active!C$21:E$969,3,FALSE)</f>
        <v>6106.1181740049224</v>
      </c>
      <c r="F40" s="5" t="str">
        <f>LEFT(M40,1)</f>
        <v>C</v>
      </c>
      <c r="G40" s="14" t="str">
        <f t="shared" si="4"/>
        <v>52040.53240</v>
      </c>
      <c r="H40" s="11">
        <f t="shared" si="5"/>
        <v>6106</v>
      </c>
      <c r="I40" s="39" t="s">
        <v>317</v>
      </c>
      <c r="J40" s="40" t="s">
        <v>318</v>
      </c>
      <c r="K40" s="39">
        <v>6106</v>
      </c>
      <c r="L40" s="39" t="s">
        <v>319</v>
      </c>
      <c r="M40" s="40" t="s">
        <v>320</v>
      </c>
      <c r="N40" s="40" t="s">
        <v>75</v>
      </c>
      <c r="O40" s="41" t="s">
        <v>321</v>
      </c>
      <c r="P40" s="42" t="s">
        <v>322</v>
      </c>
    </row>
    <row r="41" spans="1:16" ht="12.75" customHeight="1" thickBot="1">
      <c r="A41" s="11" t="str">
        <f t="shared" si="0"/>
        <v>BAVM 215 </v>
      </c>
      <c r="B41" s="5" t="str">
        <f t="shared" si="1"/>
        <v>I</v>
      </c>
      <c r="C41" s="11">
        <f t="shared" si="2"/>
        <v>55398.4908</v>
      </c>
      <c r="D41" s="14" t="str">
        <f t="shared" si="3"/>
        <v>vis</v>
      </c>
      <c r="E41" s="38">
        <f>VLOOKUP(C41,Active!C$21:E$969,3,FALSE)</f>
        <v>7830.1479973179157</v>
      </c>
      <c r="F41" s="5" t="s">
        <v>75</v>
      </c>
      <c r="G41" s="14" t="str">
        <f t="shared" si="4"/>
        <v>55398.4908</v>
      </c>
      <c r="H41" s="11">
        <f t="shared" si="5"/>
        <v>7830</v>
      </c>
      <c r="I41" s="39" t="s">
        <v>351</v>
      </c>
      <c r="J41" s="40" t="s">
        <v>352</v>
      </c>
      <c r="K41" s="39">
        <v>7830</v>
      </c>
      <c r="L41" s="39" t="s">
        <v>353</v>
      </c>
      <c r="M41" s="40" t="s">
        <v>320</v>
      </c>
      <c r="N41" s="40" t="s">
        <v>354</v>
      </c>
      <c r="O41" s="41" t="s">
        <v>355</v>
      </c>
      <c r="P41" s="42" t="s">
        <v>356</v>
      </c>
    </row>
    <row r="42" spans="1:16" ht="12.75" customHeight="1" thickBot="1">
      <c r="A42" s="11" t="str">
        <f t="shared" si="0"/>
        <v> KVBB 24.98 </v>
      </c>
      <c r="B42" s="5" t="str">
        <f t="shared" si="1"/>
        <v>I</v>
      </c>
      <c r="C42" s="11">
        <f t="shared" si="2"/>
        <v>25527.391</v>
      </c>
      <c r="D42" s="14" t="str">
        <f t="shared" si="3"/>
        <v>vis</v>
      </c>
      <c r="E42" s="38">
        <f>VLOOKUP(C42,Active!C$21:E$969,3,FALSE)</f>
        <v>-7506.1548319127096</v>
      </c>
      <c r="F42" s="5" t="s">
        <v>75</v>
      </c>
      <c r="G42" s="14" t="str">
        <f t="shared" si="4"/>
        <v>25527.391</v>
      </c>
      <c r="H42" s="11">
        <f t="shared" si="5"/>
        <v>-7506</v>
      </c>
      <c r="I42" s="39" t="s">
        <v>77</v>
      </c>
      <c r="J42" s="40" t="s">
        <v>78</v>
      </c>
      <c r="K42" s="39">
        <v>-7506</v>
      </c>
      <c r="L42" s="39" t="s">
        <v>79</v>
      </c>
      <c r="M42" s="40" t="s">
        <v>80</v>
      </c>
      <c r="N42" s="40"/>
      <c r="O42" s="41" t="s">
        <v>81</v>
      </c>
      <c r="P42" s="41" t="s">
        <v>82</v>
      </c>
    </row>
    <row r="43" spans="1:16" ht="12.75" customHeight="1" thickBot="1">
      <c r="A43" s="11" t="str">
        <f t="shared" ref="A43:A74" si="6">P43</f>
        <v> KVBB 24.98 </v>
      </c>
      <c r="B43" s="5" t="str">
        <f t="shared" ref="B43:B74" si="7">IF(H43=INT(H43),"I","II")</f>
        <v>I</v>
      </c>
      <c r="C43" s="11">
        <f t="shared" ref="C43:C74" si="8">1*G43</f>
        <v>28396.548999999999</v>
      </c>
      <c r="D43" s="14" t="str">
        <f t="shared" ref="D43:D74" si="9">VLOOKUP(F43,I$1:J$5,2,FALSE)</f>
        <v>vis</v>
      </c>
      <c r="E43" s="38">
        <f>VLOOKUP(C43,Active!C$21:E$969,3,FALSE)</f>
        <v>-6033.0829916549337</v>
      </c>
      <c r="F43" s="5" t="s">
        <v>75</v>
      </c>
      <c r="G43" s="14" t="str">
        <f t="shared" ref="G43:G74" si="10">MID(I43,3,LEN(I43)-3)</f>
        <v>28396.549</v>
      </c>
      <c r="H43" s="11">
        <f t="shared" ref="H43:H74" si="11">1*K43</f>
        <v>-6033</v>
      </c>
      <c r="I43" s="39" t="s">
        <v>83</v>
      </c>
      <c r="J43" s="40" t="s">
        <v>84</v>
      </c>
      <c r="K43" s="39">
        <v>-6033</v>
      </c>
      <c r="L43" s="39" t="s">
        <v>85</v>
      </c>
      <c r="M43" s="40" t="s">
        <v>86</v>
      </c>
      <c r="N43" s="40"/>
      <c r="O43" s="41" t="s">
        <v>81</v>
      </c>
      <c r="P43" s="41" t="s">
        <v>82</v>
      </c>
    </row>
    <row r="44" spans="1:16" ht="12.75" customHeight="1" thickBot="1">
      <c r="A44" s="11" t="str">
        <f t="shared" si="6"/>
        <v> KVBB 24.98 </v>
      </c>
      <c r="B44" s="5" t="str">
        <f t="shared" si="7"/>
        <v>I</v>
      </c>
      <c r="C44" s="11">
        <f t="shared" si="8"/>
        <v>28398.496999999999</v>
      </c>
      <c r="D44" s="14" t="str">
        <f t="shared" si="9"/>
        <v>vis</v>
      </c>
      <c r="E44" s="38">
        <f>VLOOKUP(C44,Active!C$21:E$969,3,FALSE)</f>
        <v>-6032.0828571399225</v>
      </c>
      <c r="F44" s="5" t="s">
        <v>75</v>
      </c>
      <c r="G44" s="14" t="str">
        <f t="shared" si="10"/>
        <v>28398.497</v>
      </c>
      <c r="H44" s="11">
        <f t="shared" si="11"/>
        <v>-6032</v>
      </c>
      <c r="I44" s="39" t="s">
        <v>87</v>
      </c>
      <c r="J44" s="40" t="s">
        <v>88</v>
      </c>
      <c r="K44" s="39">
        <v>-6032</v>
      </c>
      <c r="L44" s="39" t="s">
        <v>89</v>
      </c>
      <c r="M44" s="40" t="s">
        <v>86</v>
      </c>
      <c r="N44" s="40"/>
      <c r="O44" s="41" t="s">
        <v>81</v>
      </c>
      <c r="P44" s="41" t="s">
        <v>82</v>
      </c>
    </row>
    <row r="45" spans="1:16" ht="12.75" customHeight="1" thickBot="1">
      <c r="A45" s="11" t="str">
        <f t="shared" si="6"/>
        <v> KVBB 24.98 </v>
      </c>
      <c r="B45" s="5" t="str">
        <f t="shared" si="7"/>
        <v>I</v>
      </c>
      <c r="C45" s="11">
        <f t="shared" si="8"/>
        <v>28404.331999999999</v>
      </c>
      <c r="D45" s="14" t="str">
        <f t="shared" si="9"/>
        <v>vis</v>
      </c>
      <c r="E45" s="38">
        <f>VLOOKUP(C45,Active!C$21:E$969,3,FALSE)</f>
        <v>-6029.0870743395662</v>
      </c>
      <c r="F45" s="5" t="s">
        <v>75</v>
      </c>
      <c r="G45" s="14" t="str">
        <f t="shared" si="10"/>
        <v>28404.332</v>
      </c>
      <c r="H45" s="11">
        <f t="shared" si="11"/>
        <v>-6029</v>
      </c>
      <c r="I45" s="39" t="s">
        <v>90</v>
      </c>
      <c r="J45" s="40" t="s">
        <v>91</v>
      </c>
      <c r="K45" s="39">
        <v>-6029</v>
      </c>
      <c r="L45" s="39" t="s">
        <v>92</v>
      </c>
      <c r="M45" s="40" t="s">
        <v>86</v>
      </c>
      <c r="N45" s="40"/>
      <c r="O45" s="41" t="s">
        <v>81</v>
      </c>
      <c r="P45" s="41" t="s">
        <v>82</v>
      </c>
    </row>
    <row r="46" spans="1:16" ht="12.75" customHeight="1" thickBot="1">
      <c r="A46" s="11" t="str">
        <f t="shared" si="6"/>
        <v> KVBB 24.98 </v>
      </c>
      <c r="B46" s="5" t="str">
        <f t="shared" si="7"/>
        <v>I</v>
      </c>
      <c r="C46" s="11">
        <f t="shared" si="8"/>
        <v>28435.510999999999</v>
      </c>
      <c r="D46" s="14" t="str">
        <f t="shared" si="9"/>
        <v>vis</v>
      </c>
      <c r="E46" s="38">
        <f>VLOOKUP(C46,Active!C$21:E$969,3,FALSE)</f>
        <v>-6013.0792745225481</v>
      </c>
      <c r="F46" s="5" t="s">
        <v>75</v>
      </c>
      <c r="G46" s="14" t="str">
        <f t="shared" si="10"/>
        <v>28435.511</v>
      </c>
      <c r="H46" s="11">
        <f t="shared" si="11"/>
        <v>-6013</v>
      </c>
      <c r="I46" s="39" t="s">
        <v>93</v>
      </c>
      <c r="J46" s="40" t="s">
        <v>94</v>
      </c>
      <c r="K46" s="39">
        <v>-6013</v>
      </c>
      <c r="L46" s="39" t="s">
        <v>95</v>
      </c>
      <c r="M46" s="40" t="s">
        <v>86</v>
      </c>
      <c r="N46" s="40"/>
      <c r="O46" s="41" t="s">
        <v>81</v>
      </c>
      <c r="P46" s="41" t="s">
        <v>82</v>
      </c>
    </row>
    <row r="47" spans="1:16" ht="12.75" customHeight="1" thickBot="1">
      <c r="A47" s="11" t="str">
        <f t="shared" si="6"/>
        <v> KVBB 24.98 </v>
      </c>
      <c r="B47" s="5" t="str">
        <f t="shared" si="7"/>
        <v>I</v>
      </c>
      <c r="C47" s="11">
        <f t="shared" si="8"/>
        <v>29105.530999999999</v>
      </c>
      <c r="D47" s="14" t="str">
        <f t="shared" si="9"/>
        <v>vis</v>
      </c>
      <c r="E47" s="38">
        <f>VLOOKUP(C47,Active!C$21:E$969,3,FALSE)</f>
        <v>-5669.0802356374406</v>
      </c>
      <c r="F47" s="5" t="s">
        <v>75</v>
      </c>
      <c r="G47" s="14" t="str">
        <f t="shared" si="10"/>
        <v>29105.531</v>
      </c>
      <c r="H47" s="11">
        <f t="shared" si="11"/>
        <v>-5669</v>
      </c>
      <c r="I47" s="39" t="s">
        <v>96</v>
      </c>
      <c r="J47" s="40" t="s">
        <v>97</v>
      </c>
      <c r="K47" s="39">
        <v>-5669</v>
      </c>
      <c r="L47" s="39" t="s">
        <v>98</v>
      </c>
      <c r="M47" s="40" t="s">
        <v>86</v>
      </c>
      <c r="N47" s="40"/>
      <c r="O47" s="41" t="s">
        <v>81</v>
      </c>
      <c r="P47" s="41" t="s">
        <v>82</v>
      </c>
    </row>
    <row r="48" spans="1:16" ht="12.75" customHeight="1" thickBot="1">
      <c r="A48" s="11" t="str">
        <f t="shared" si="6"/>
        <v> KVBB 24.98 </v>
      </c>
      <c r="B48" s="5" t="str">
        <f t="shared" si="7"/>
        <v>I</v>
      </c>
      <c r="C48" s="11">
        <f t="shared" si="8"/>
        <v>29109.446</v>
      </c>
      <c r="D48" s="14" t="str">
        <f t="shared" si="9"/>
        <v>vis</v>
      </c>
      <c r="E48" s="38">
        <f>VLOOKUP(C48,Active!C$21:E$969,3,FALSE)</f>
        <v>-5667.0702117019828</v>
      </c>
      <c r="F48" s="5" t="s">
        <v>75</v>
      </c>
      <c r="G48" s="14" t="str">
        <f t="shared" si="10"/>
        <v>29109.446</v>
      </c>
      <c r="H48" s="11">
        <f t="shared" si="11"/>
        <v>-5667</v>
      </c>
      <c r="I48" s="39" t="s">
        <v>99</v>
      </c>
      <c r="J48" s="40" t="s">
        <v>100</v>
      </c>
      <c r="K48" s="39">
        <v>-5667</v>
      </c>
      <c r="L48" s="39" t="s">
        <v>101</v>
      </c>
      <c r="M48" s="40" t="s">
        <v>86</v>
      </c>
      <c r="N48" s="40"/>
      <c r="O48" s="41" t="s">
        <v>81</v>
      </c>
      <c r="P48" s="41" t="s">
        <v>82</v>
      </c>
    </row>
    <row r="49" spans="1:16" ht="12.75" customHeight="1" thickBot="1">
      <c r="A49" s="11" t="str">
        <f t="shared" si="6"/>
        <v> KVBB 24.98 </v>
      </c>
      <c r="B49" s="5" t="str">
        <f t="shared" si="7"/>
        <v>I</v>
      </c>
      <c r="C49" s="11">
        <f t="shared" si="8"/>
        <v>29187.375</v>
      </c>
      <c r="D49" s="14" t="str">
        <f t="shared" si="9"/>
        <v>vis</v>
      </c>
      <c r="E49" s="38">
        <f>VLOOKUP(C49,Active!C$21:E$969,3,FALSE)</f>
        <v>-5627.0602103568326</v>
      </c>
      <c r="F49" s="5" t="s">
        <v>75</v>
      </c>
      <c r="G49" s="14" t="str">
        <f t="shared" si="10"/>
        <v>29187.375</v>
      </c>
      <c r="H49" s="11">
        <f t="shared" si="11"/>
        <v>-5627</v>
      </c>
      <c r="I49" s="39" t="s">
        <v>102</v>
      </c>
      <c r="J49" s="40" t="s">
        <v>103</v>
      </c>
      <c r="K49" s="39">
        <v>-5627</v>
      </c>
      <c r="L49" s="39" t="s">
        <v>104</v>
      </c>
      <c r="M49" s="40" t="s">
        <v>86</v>
      </c>
      <c r="N49" s="40"/>
      <c r="O49" s="41" t="s">
        <v>81</v>
      </c>
      <c r="P49" s="41" t="s">
        <v>82</v>
      </c>
    </row>
    <row r="50" spans="1:16" ht="12.75" customHeight="1" thickBot="1">
      <c r="A50" s="11" t="str">
        <f t="shared" si="6"/>
        <v> PZ 14.262 </v>
      </c>
      <c r="B50" s="5" t="str">
        <f t="shared" si="7"/>
        <v>I</v>
      </c>
      <c r="C50" s="11">
        <f t="shared" si="8"/>
        <v>29491.199000000001</v>
      </c>
      <c r="D50" s="14" t="str">
        <f t="shared" si="9"/>
        <v>vis</v>
      </c>
      <c r="E50" s="38">
        <f>VLOOKUP(C50,Active!C$21:E$969,3,FALSE)</f>
        <v>-5471.0720846438262</v>
      </c>
      <c r="F50" s="5" t="s">
        <v>75</v>
      </c>
      <c r="G50" s="14" t="str">
        <f t="shared" si="10"/>
        <v>29491.199</v>
      </c>
      <c r="H50" s="11">
        <f t="shared" si="11"/>
        <v>-5471</v>
      </c>
      <c r="I50" s="39" t="s">
        <v>105</v>
      </c>
      <c r="J50" s="40" t="s">
        <v>106</v>
      </c>
      <c r="K50" s="39">
        <v>-5471</v>
      </c>
      <c r="L50" s="39" t="s">
        <v>107</v>
      </c>
      <c r="M50" s="40" t="s">
        <v>80</v>
      </c>
      <c r="N50" s="40"/>
      <c r="O50" s="41" t="s">
        <v>108</v>
      </c>
      <c r="P50" s="41" t="s">
        <v>109</v>
      </c>
    </row>
    <row r="51" spans="1:16" ht="12.75" customHeight="1" thickBot="1">
      <c r="A51" s="11" t="str">
        <f t="shared" si="6"/>
        <v> PZ 14.262 </v>
      </c>
      <c r="B51" s="5" t="str">
        <f t="shared" si="7"/>
        <v>I</v>
      </c>
      <c r="C51" s="11">
        <f t="shared" si="8"/>
        <v>29493.185000000001</v>
      </c>
      <c r="D51" s="14" t="str">
        <f t="shared" si="9"/>
        <v>vis</v>
      </c>
      <c r="E51" s="38">
        <f>VLOOKUP(C51,Active!C$21:E$969,3,FALSE)</f>
        <v>-5470.0524403179461</v>
      </c>
      <c r="F51" s="5" t="s">
        <v>75</v>
      </c>
      <c r="G51" s="14" t="str">
        <f t="shared" si="10"/>
        <v>29493.185</v>
      </c>
      <c r="H51" s="11">
        <f t="shared" si="11"/>
        <v>-5470</v>
      </c>
      <c r="I51" s="39" t="s">
        <v>110</v>
      </c>
      <c r="J51" s="40" t="s">
        <v>111</v>
      </c>
      <c r="K51" s="39">
        <v>-5470</v>
      </c>
      <c r="L51" s="39" t="s">
        <v>112</v>
      </c>
      <c r="M51" s="40" t="s">
        <v>80</v>
      </c>
      <c r="N51" s="40"/>
      <c r="O51" s="41" t="s">
        <v>108</v>
      </c>
      <c r="P51" s="41" t="s">
        <v>109</v>
      </c>
    </row>
    <row r="52" spans="1:16" ht="12.75" customHeight="1" thickBot="1">
      <c r="A52" s="11" t="str">
        <f t="shared" si="6"/>
        <v> NAZ 7.35 </v>
      </c>
      <c r="B52" s="5" t="str">
        <f t="shared" si="7"/>
        <v>I</v>
      </c>
      <c r="C52" s="11">
        <f t="shared" si="8"/>
        <v>29639.237000000001</v>
      </c>
      <c r="D52" s="14" t="str">
        <f t="shared" si="9"/>
        <v>vis</v>
      </c>
      <c r="E52" s="38">
        <f>VLOOKUP(C52,Active!C$21:E$969,3,FALSE)</f>
        <v>-5395.0669956636857</v>
      </c>
      <c r="F52" s="5" t="s">
        <v>75</v>
      </c>
      <c r="G52" s="14" t="str">
        <f t="shared" si="10"/>
        <v>29639.237</v>
      </c>
      <c r="H52" s="11">
        <f t="shared" si="11"/>
        <v>-5395</v>
      </c>
      <c r="I52" s="39" t="s">
        <v>113</v>
      </c>
      <c r="J52" s="40" t="s">
        <v>114</v>
      </c>
      <c r="K52" s="39">
        <v>-5395</v>
      </c>
      <c r="L52" s="39" t="s">
        <v>115</v>
      </c>
      <c r="M52" s="40" t="s">
        <v>86</v>
      </c>
      <c r="N52" s="40"/>
      <c r="O52" s="41" t="s">
        <v>81</v>
      </c>
      <c r="P52" s="41" t="s">
        <v>116</v>
      </c>
    </row>
    <row r="53" spans="1:16" ht="12.75" customHeight="1" thickBot="1">
      <c r="A53" s="11" t="str">
        <f t="shared" si="6"/>
        <v> NAZ 7.35 </v>
      </c>
      <c r="B53" s="5" t="str">
        <f t="shared" si="7"/>
        <v>I</v>
      </c>
      <c r="C53" s="11">
        <f t="shared" si="8"/>
        <v>29641.241000000002</v>
      </c>
      <c r="D53" s="14" t="str">
        <f t="shared" si="9"/>
        <v>vis</v>
      </c>
      <c r="E53" s="38">
        <f>VLOOKUP(C53,Active!C$21:E$969,3,FALSE)</f>
        <v>-5394.0381098484477</v>
      </c>
      <c r="F53" s="5" t="s">
        <v>75</v>
      </c>
      <c r="G53" s="14" t="str">
        <f t="shared" si="10"/>
        <v>29641.241</v>
      </c>
      <c r="H53" s="11">
        <f t="shared" si="11"/>
        <v>-5394</v>
      </c>
      <c r="I53" s="39" t="s">
        <v>117</v>
      </c>
      <c r="J53" s="40" t="s">
        <v>118</v>
      </c>
      <c r="K53" s="39">
        <v>-5394</v>
      </c>
      <c r="L53" s="39" t="s">
        <v>119</v>
      </c>
      <c r="M53" s="40" t="s">
        <v>86</v>
      </c>
      <c r="N53" s="40"/>
      <c r="O53" s="41" t="s">
        <v>81</v>
      </c>
      <c r="P53" s="41" t="s">
        <v>116</v>
      </c>
    </row>
    <row r="54" spans="1:16" ht="12.75" customHeight="1" thickBot="1">
      <c r="A54" s="11" t="str">
        <f t="shared" si="6"/>
        <v> MSAI 40.391 </v>
      </c>
      <c r="B54" s="5" t="str">
        <f t="shared" si="7"/>
        <v>I</v>
      </c>
      <c r="C54" s="11">
        <f t="shared" si="8"/>
        <v>34510.552000000003</v>
      </c>
      <c r="D54" s="14" t="str">
        <f t="shared" si="9"/>
        <v>vis</v>
      </c>
      <c r="E54" s="38">
        <f>VLOOKUP(C54,Active!C$21:E$969,3,FALSE)</f>
        <v>-2894.0555659950128</v>
      </c>
      <c r="F54" s="5" t="s">
        <v>75</v>
      </c>
      <c r="G54" s="14" t="str">
        <f t="shared" si="10"/>
        <v>34510.552</v>
      </c>
      <c r="H54" s="11">
        <f t="shared" si="11"/>
        <v>-2894</v>
      </c>
      <c r="I54" s="39" t="s">
        <v>120</v>
      </c>
      <c r="J54" s="40" t="s">
        <v>121</v>
      </c>
      <c r="K54" s="39">
        <v>-2894</v>
      </c>
      <c r="L54" s="39" t="s">
        <v>122</v>
      </c>
      <c r="M54" s="40" t="s">
        <v>80</v>
      </c>
      <c r="N54" s="40"/>
      <c r="O54" s="41" t="s">
        <v>123</v>
      </c>
      <c r="P54" s="41" t="s">
        <v>124</v>
      </c>
    </row>
    <row r="55" spans="1:16" ht="12.75" customHeight="1" thickBot="1">
      <c r="A55" s="11" t="str">
        <f t="shared" si="6"/>
        <v> MSAI 40.391 </v>
      </c>
      <c r="B55" s="5" t="str">
        <f t="shared" si="7"/>
        <v>I</v>
      </c>
      <c r="C55" s="11">
        <f t="shared" si="8"/>
        <v>34590.464</v>
      </c>
      <c r="D55" s="14" t="str">
        <f t="shared" si="9"/>
        <v>vis</v>
      </c>
      <c r="E55" s="38">
        <f>VLOOKUP(C55,Active!C$21:E$969,3,FALSE)</f>
        <v>-2853.0274605722111</v>
      </c>
      <c r="F55" s="5" t="s">
        <v>75</v>
      </c>
      <c r="G55" s="14" t="str">
        <f t="shared" si="10"/>
        <v>34590.464</v>
      </c>
      <c r="H55" s="11">
        <f t="shared" si="11"/>
        <v>-2853</v>
      </c>
      <c r="I55" s="39" t="s">
        <v>125</v>
      </c>
      <c r="J55" s="40" t="s">
        <v>126</v>
      </c>
      <c r="K55" s="39">
        <v>-2853</v>
      </c>
      <c r="L55" s="39" t="s">
        <v>127</v>
      </c>
      <c r="M55" s="40" t="s">
        <v>80</v>
      </c>
      <c r="N55" s="40"/>
      <c r="O55" s="41" t="s">
        <v>123</v>
      </c>
      <c r="P55" s="41" t="s">
        <v>124</v>
      </c>
    </row>
    <row r="56" spans="1:16" ht="12.75" customHeight="1" thickBot="1">
      <c r="A56" s="11" t="str">
        <f t="shared" si="6"/>
        <v> MSAI 40.391 </v>
      </c>
      <c r="B56" s="5" t="str">
        <f t="shared" si="7"/>
        <v>I</v>
      </c>
      <c r="C56" s="11">
        <f t="shared" si="8"/>
        <v>34596.392999999996</v>
      </c>
      <c r="D56" s="14" t="str">
        <f t="shared" si="9"/>
        <v>vis</v>
      </c>
      <c r="E56" s="38">
        <f>VLOOKUP(C56,Active!C$21:E$969,3,FALSE)</f>
        <v>-2849.9834166607629</v>
      </c>
      <c r="F56" s="5" t="s">
        <v>75</v>
      </c>
      <c r="G56" s="14" t="str">
        <f t="shared" si="10"/>
        <v>34596.393</v>
      </c>
      <c r="H56" s="11">
        <f t="shared" si="11"/>
        <v>-2850</v>
      </c>
      <c r="I56" s="39" t="s">
        <v>128</v>
      </c>
      <c r="J56" s="40" t="s">
        <v>129</v>
      </c>
      <c r="K56" s="39">
        <v>-2850</v>
      </c>
      <c r="L56" s="39" t="s">
        <v>130</v>
      </c>
      <c r="M56" s="40" t="s">
        <v>80</v>
      </c>
      <c r="N56" s="40"/>
      <c r="O56" s="41" t="s">
        <v>123</v>
      </c>
      <c r="P56" s="41" t="s">
        <v>124</v>
      </c>
    </row>
    <row r="57" spans="1:16" ht="12.75" customHeight="1" thickBot="1">
      <c r="A57" s="11" t="str">
        <f t="shared" si="6"/>
        <v> MSAI 40.391 </v>
      </c>
      <c r="B57" s="5" t="str">
        <f t="shared" si="7"/>
        <v>I</v>
      </c>
      <c r="C57" s="11">
        <f t="shared" si="8"/>
        <v>34629.440000000002</v>
      </c>
      <c r="D57" s="14" t="str">
        <f t="shared" si="9"/>
        <v>vis</v>
      </c>
      <c r="E57" s="38">
        <f>VLOOKUP(C57,Active!C$21:E$969,3,FALSE)</f>
        <v>-2833.0165556147667</v>
      </c>
      <c r="F57" s="5" t="s">
        <v>75</v>
      </c>
      <c r="G57" s="14" t="str">
        <f t="shared" si="10"/>
        <v>34629.440</v>
      </c>
      <c r="H57" s="11">
        <f t="shared" si="11"/>
        <v>-2833</v>
      </c>
      <c r="I57" s="39" t="s">
        <v>131</v>
      </c>
      <c r="J57" s="40" t="s">
        <v>132</v>
      </c>
      <c r="K57" s="39">
        <v>-2833</v>
      </c>
      <c r="L57" s="39" t="s">
        <v>133</v>
      </c>
      <c r="M57" s="40" t="s">
        <v>80</v>
      </c>
      <c r="N57" s="40"/>
      <c r="O57" s="41" t="s">
        <v>123</v>
      </c>
      <c r="P57" s="41" t="s">
        <v>124</v>
      </c>
    </row>
    <row r="58" spans="1:16" ht="12.75" customHeight="1" thickBot="1">
      <c r="A58" s="11" t="str">
        <f t="shared" si="6"/>
        <v> PZ 14.262 </v>
      </c>
      <c r="B58" s="5" t="str">
        <f t="shared" si="7"/>
        <v>I</v>
      </c>
      <c r="C58" s="11">
        <f t="shared" si="8"/>
        <v>34678.337</v>
      </c>
      <c r="D58" s="14" t="str">
        <f t="shared" si="9"/>
        <v>vis</v>
      </c>
      <c r="E58" s="38">
        <f>VLOOKUP(C58,Active!C$21:E$969,3,FALSE)</f>
        <v>-2807.9120497726067</v>
      </c>
      <c r="F58" s="5" t="s">
        <v>75</v>
      </c>
      <c r="G58" s="14" t="str">
        <f t="shared" si="10"/>
        <v>34678.337</v>
      </c>
      <c r="H58" s="11">
        <f t="shared" si="11"/>
        <v>-2808</v>
      </c>
      <c r="I58" s="39" t="s">
        <v>134</v>
      </c>
      <c r="J58" s="40" t="s">
        <v>135</v>
      </c>
      <c r="K58" s="39">
        <v>-2808</v>
      </c>
      <c r="L58" s="39" t="s">
        <v>136</v>
      </c>
      <c r="M58" s="40" t="s">
        <v>80</v>
      </c>
      <c r="N58" s="40"/>
      <c r="O58" s="41" t="s">
        <v>108</v>
      </c>
      <c r="P58" s="41" t="s">
        <v>109</v>
      </c>
    </row>
    <row r="59" spans="1:16" ht="12.75" customHeight="1" thickBot="1">
      <c r="A59" s="11" t="str">
        <f t="shared" si="6"/>
        <v> PZ 14.262 </v>
      </c>
      <c r="B59" s="5" t="str">
        <f t="shared" si="7"/>
        <v>I</v>
      </c>
      <c r="C59" s="11">
        <f t="shared" si="8"/>
        <v>36084.387999999999</v>
      </c>
      <c r="D59" s="14" t="str">
        <f t="shared" si="9"/>
        <v>vis</v>
      </c>
      <c r="E59" s="38">
        <f>VLOOKUP(C59,Active!C$21:E$969,3,FALSE)</f>
        <v>-2086.0228634446717</v>
      </c>
      <c r="F59" s="5" t="s">
        <v>75</v>
      </c>
      <c r="G59" s="14" t="str">
        <f t="shared" si="10"/>
        <v>36084.388</v>
      </c>
      <c r="H59" s="11">
        <f t="shared" si="11"/>
        <v>-2086</v>
      </c>
      <c r="I59" s="39" t="s">
        <v>137</v>
      </c>
      <c r="J59" s="40" t="s">
        <v>138</v>
      </c>
      <c r="K59" s="39">
        <v>-2086</v>
      </c>
      <c r="L59" s="39" t="s">
        <v>139</v>
      </c>
      <c r="M59" s="40" t="s">
        <v>80</v>
      </c>
      <c r="N59" s="40"/>
      <c r="O59" s="41" t="s">
        <v>108</v>
      </c>
      <c r="P59" s="41" t="s">
        <v>109</v>
      </c>
    </row>
    <row r="60" spans="1:16" ht="12.75" customHeight="1" thickBot="1">
      <c r="A60" s="11" t="str">
        <f t="shared" si="6"/>
        <v> PZ 14.262 </v>
      </c>
      <c r="B60" s="5" t="str">
        <f t="shared" si="7"/>
        <v>I</v>
      </c>
      <c r="C60" s="11">
        <f t="shared" si="8"/>
        <v>36166.173000000003</v>
      </c>
      <c r="D60" s="14" t="str">
        <f t="shared" si="9"/>
        <v>vis</v>
      </c>
      <c r="E60" s="38">
        <f>VLOOKUP(C60,Active!C$21:E$969,3,FALSE)</f>
        <v>-2044.0331297125151</v>
      </c>
      <c r="F60" s="5" t="s">
        <v>75</v>
      </c>
      <c r="G60" s="14" t="str">
        <f t="shared" si="10"/>
        <v>36166.173</v>
      </c>
      <c r="H60" s="11">
        <f t="shared" si="11"/>
        <v>-2044</v>
      </c>
      <c r="I60" s="39" t="s">
        <v>140</v>
      </c>
      <c r="J60" s="40" t="s">
        <v>141</v>
      </c>
      <c r="K60" s="39">
        <v>-2044</v>
      </c>
      <c r="L60" s="39" t="s">
        <v>142</v>
      </c>
      <c r="M60" s="40" t="s">
        <v>80</v>
      </c>
      <c r="N60" s="40"/>
      <c r="O60" s="41" t="s">
        <v>108</v>
      </c>
      <c r="P60" s="41" t="s">
        <v>109</v>
      </c>
    </row>
    <row r="61" spans="1:16" ht="12.75" customHeight="1" thickBot="1">
      <c r="A61" s="11" t="str">
        <f t="shared" si="6"/>
        <v> MSAI 40.391 </v>
      </c>
      <c r="B61" s="5" t="str">
        <f t="shared" si="7"/>
        <v>I</v>
      </c>
      <c r="C61" s="11">
        <f t="shared" si="8"/>
        <v>36752.502</v>
      </c>
      <c r="D61" s="14" t="str">
        <f t="shared" si="9"/>
        <v>vis</v>
      </c>
      <c r="E61" s="38">
        <f>VLOOKUP(C61,Active!C$21:E$969,3,FALSE)</f>
        <v>-1743.0023955994063</v>
      </c>
      <c r="F61" s="5" t="s">
        <v>75</v>
      </c>
      <c r="G61" s="14" t="str">
        <f t="shared" si="10"/>
        <v>36752.502</v>
      </c>
      <c r="H61" s="11">
        <f t="shared" si="11"/>
        <v>-1743</v>
      </c>
      <c r="I61" s="39" t="s">
        <v>143</v>
      </c>
      <c r="J61" s="40" t="s">
        <v>144</v>
      </c>
      <c r="K61" s="39">
        <v>-1743</v>
      </c>
      <c r="L61" s="39" t="s">
        <v>145</v>
      </c>
      <c r="M61" s="40" t="s">
        <v>80</v>
      </c>
      <c r="N61" s="40"/>
      <c r="O61" s="41" t="s">
        <v>123</v>
      </c>
      <c r="P61" s="41" t="s">
        <v>124</v>
      </c>
    </row>
    <row r="62" spans="1:16" ht="12.75" customHeight="1" thickBot="1">
      <c r="A62" s="11" t="str">
        <f t="shared" si="6"/>
        <v> MSAI 40.391 </v>
      </c>
      <c r="B62" s="5" t="str">
        <f t="shared" si="7"/>
        <v>I</v>
      </c>
      <c r="C62" s="11">
        <f t="shared" si="8"/>
        <v>37249.213000000003</v>
      </c>
      <c r="D62" s="14" t="str">
        <f t="shared" si="9"/>
        <v>vis</v>
      </c>
      <c r="E62" s="38">
        <f>VLOOKUP(C62,Active!C$21:E$969,3,FALSE)</f>
        <v>-1487.9829833375913</v>
      </c>
      <c r="F62" s="5" t="s">
        <v>75</v>
      </c>
      <c r="G62" s="14" t="str">
        <f t="shared" si="10"/>
        <v>37249.213</v>
      </c>
      <c r="H62" s="11">
        <f t="shared" si="11"/>
        <v>-1488</v>
      </c>
      <c r="I62" s="39" t="s">
        <v>146</v>
      </c>
      <c r="J62" s="40" t="s">
        <v>147</v>
      </c>
      <c r="K62" s="39">
        <v>-1488</v>
      </c>
      <c r="L62" s="39" t="s">
        <v>148</v>
      </c>
      <c r="M62" s="40" t="s">
        <v>80</v>
      </c>
      <c r="N62" s="40"/>
      <c r="O62" s="41" t="s">
        <v>123</v>
      </c>
      <c r="P62" s="41" t="s">
        <v>124</v>
      </c>
    </row>
    <row r="63" spans="1:16" ht="12.75" customHeight="1" thickBot="1">
      <c r="A63" s="11" t="str">
        <f t="shared" si="6"/>
        <v> MSAI 40.391 </v>
      </c>
      <c r="B63" s="5" t="str">
        <f t="shared" si="7"/>
        <v>I</v>
      </c>
      <c r="C63" s="11">
        <f t="shared" si="8"/>
        <v>37494.552000000003</v>
      </c>
      <c r="D63" s="14" t="str">
        <f t="shared" si="9"/>
        <v>vis</v>
      </c>
      <c r="E63" s="38">
        <f>VLOOKUP(C63,Active!C$21:E$969,3,FALSE)</f>
        <v>-1362.0219967983342</v>
      </c>
      <c r="F63" s="5" t="s">
        <v>75</v>
      </c>
      <c r="G63" s="14" t="str">
        <f t="shared" si="10"/>
        <v>37494.552</v>
      </c>
      <c r="H63" s="11">
        <f t="shared" si="11"/>
        <v>-1362</v>
      </c>
      <c r="I63" s="39" t="s">
        <v>149</v>
      </c>
      <c r="J63" s="40" t="s">
        <v>150</v>
      </c>
      <c r="K63" s="39">
        <v>-1362</v>
      </c>
      <c r="L63" s="39" t="s">
        <v>151</v>
      </c>
      <c r="M63" s="40" t="s">
        <v>80</v>
      </c>
      <c r="N63" s="40"/>
      <c r="O63" s="41" t="s">
        <v>123</v>
      </c>
      <c r="P63" s="41" t="s">
        <v>124</v>
      </c>
    </row>
    <row r="64" spans="1:16" ht="12.75" customHeight="1" thickBot="1">
      <c r="A64" s="11" t="str">
        <f t="shared" si="6"/>
        <v> MSAI 40.391 </v>
      </c>
      <c r="B64" s="5" t="str">
        <f t="shared" si="7"/>
        <v>I</v>
      </c>
      <c r="C64" s="11">
        <f t="shared" si="8"/>
        <v>37543.370999999999</v>
      </c>
      <c r="D64" s="14" t="str">
        <f t="shared" si="9"/>
        <v>vis</v>
      </c>
      <c r="E64" s="38">
        <f>VLOOKUP(C64,Active!C$21:E$969,3,FALSE)</f>
        <v>-1336.9575374100611</v>
      </c>
      <c r="F64" s="5" t="s">
        <v>75</v>
      </c>
      <c r="G64" s="14" t="str">
        <f t="shared" si="10"/>
        <v>37543.371</v>
      </c>
      <c r="H64" s="11">
        <f t="shared" si="11"/>
        <v>-1337</v>
      </c>
      <c r="I64" s="39" t="s">
        <v>152</v>
      </c>
      <c r="J64" s="40" t="s">
        <v>153</v>
      </c>
      <c r="K64" s="39">
        <v>-1337</v>
      </c>
      <c r="L64" s="39" t="s">
        <v>154</v>
      </c>
      <c r="M64" s="40" t="s">
        <v>80</v>
      </c>
      <c r="N64" s="40"/>
      <c r="O64" s="41" t="s">
        <v>123</v>
      </c>
      <c r="P64" s="41" t="s">
        <v>124</v>
      </c>
    </row>
    <row r="65" spans="1:16" ht="12.75" customHeight="1" thickBot="1">
      <c r="A65" s="11" t="str">
        <f t="shared" si="6"/>
        <v> MSAI 40.391 </v>
      </c>
      <c r="B65" s="5" t="str">
        <f t="shared" si="7"/>
        <v>I</v>
      </c>
      <c r="C65" s="11">
        <f t="shared" si="8"/>
        <v>37578.356</v>
      </c>
      <c r="D65" s="14" t="str">
        <f t="shared" si="9"/>
        <v>vis</v>
      </c>
      <c r="E65" s="38">
        <f>VLOOKUP(C65,Active!C$21:E$969,3,FALSE)</f>
        <v>-1318.9956760098109</v>
      </c>
      <c r="F65" s="5" t="s">
        <v>75</v>
      </c>
      <c r="G65" s="14" t="str">
        <f t="shared" si="10"/>
        <v>37578.356</v>
      </c>
      <c r="H65" s="11">
        <f t="shared" si="11"/>
        <v>-1319</v>
      </c>
      <c r="I65" s="39" t="s">
        <v>155</v>
      </c>
      <c r="J65" s="40" t="s">
        <v>156</v>
      </c>
      <c r="K65" s="39">
        <v>-1319</v>
      </c>
      <c r="L65" s="39" t="s">
        <v>157</v>
      </c>
      <c r="M65" s="40" t="s">
        <v>80</v>
      </c>
      <c r="N65" s="40"/>
      <c r="O65" s="41" t="s">
        <v>123</v>
      </c>
      <c r="P65" s="41" t="s">
        <v>124</v>
      </c>
    </row>
    <row r="66" spans="1:16" ht="12.75" customHeight="1" thickBot="1">
      <c r="A66" s="11" t="str">
        <f t="shared" si="6"/>
        <v> MSAI 40.391 </v>
      </c>
      <c r="B66" s="5" t="str">
        <f t="shared" si="7"/>
        <v>I</v>
      </c>
      <c r="C66" s="11">
        <f t="shared" si="8"/>
        <v>37582.347000000002</v>
      </c>
      <c r="D66" s="14" t="str">
        <f t="shared" si="9"/>
        <v>vis</v>
      </c>
      <c r="E66" s="38">
        <f>VLOOKUP(C66,Active!C$21:E$969,3,FALSE)</f>
        <v>-1316.946632452617</v>
      </c>
      <c r="F66" s="5" t="s">
        <v>75</v>
      </c>
      <c r="G66" s="14" t="str">
        <f t="shared" si="10"/>
        <v>37582.347</v>
      </c>
      <c r="H66" s="11">
        <f t="shared" si="11"/>
        <v>-1317</v>
      </c>
      <c r="I66" s="39" t="s">
        <v>158</v>
      </c>
      <c r="J66" s="40" t="s">
        <v>159</v>
      </c>
      <c r="K66" s="39">
        <v>-1317</v>
      </c>
      <c r="L66" s="39" t="s">
        <v>160</v>
      </c>
      <c r="M66" s="40" t="s">
        <v>80</v>
      </c>
      <c r="N66" s="40"/>
      <c r="O66" s="41" t="s">
        <v>123</v>
      </c>
      <c r="P66" s="41" t="s">
        <v>124</v>
      </c>
    </row>
    <row r="67" spans="1:16" ht="12.75" customHeight="1" thickBot="1">
      <c r="A67" s="11" t="str">
        <f t="shared" si="6"/>
        <v> MSAI 40.391 </v>
      </c>
      <c r="B67" s="5" t="str">
        <f t="shared" si="7"/>
        <v>I</v>
      </c>
      <c r="C67" s="11">
        <f t="shared" si="8"/>
        <v>37870.463000000003</v>
      </c>
      <c r="D67" s="14" t="str">
        <f t="shared" si="9"/>
        <v>vis</v>
      </c>
      <c r="E67" s="38">
        <f>VLOOKUP(C67,Active!C$21:E$969,3,FALSE)</f>
        <v>-1169.0232464530618</v>
      </c>
      <c r="F67" s="5" t="s">
        <v>75</v>
      </c>
      <c r="G67" s="14" t="str">
        <f t="shared" si="10"/>
        <v>37870.463</v>
      </c>
      <c r="H67" s="11">
        <f t="shared" si="11"/>
        <v>-1169</v>
      </c>
      <c r="I67" s="39" t="s">
        <v>161</v>
      </c>
      <c r="J67" s="40" t="s">
        <v>162</v>
      </c>
      <c r="K67" s="39">
        <v>-1169</v>
      </c>
      <c r="L67" s="39" t="s">
        <v>139</v>
      </c>
      <c r="M67" s="40" t="s">
        <v>80</v>
      </c>
      <c r="N67" s="40"/>
      <c r="O67" s="41" t="s">
        <v>123</v>
      </c>
      <c r="P67" s="41" t="s">
        <v>124</v>
      </c>
    </row>
    <row r="68" spans="1:16" ht="12.75" customHeight="1" thickBot="1">
      <c r="A68" s="11" t="str">
        <f t="shared" si="6"/>
        <v> MSAI 40.391 </v>
      </c>
      <c r="B68" s="5" t="str">
        <f t="shared" si="7"/>
        <v>I</v>
      </c>
      <c r="C68" s="11">
        <f t="shared" si="8"/>
        <v>39773.419000000002</v>
      </c>
      <c r="D68" s="14" t="str">
        <f t="shared" si="9"/>
        <v>vis</v>
      </c>
      <c r="E68" s="38">
        <f>VLOOKUP(C68,Active!C$21:E$969,3,FALSE)</f>
        <v>-192.01504514467314</v>
      </c>
      <c r="F68" s="5" t="s">
        <v>75</v>
      </c>
      <c r="G68" s="14" t="str">
        <f t="shared" si="10"/>
        <v>39773.419</v>
      </c>
      <c r="H68" s="11">
        <f t="shared" si="11"/>
        <v>-192</v>
      </c>
      <c r="I68" s="39" t="s">
        <v>163</v>
      </c>
      <c r="J68" s="40" t="s">
        <v>164</v>
      </c>
      <c r="K68" s="39">
        <v>-192</v>
      </c>
      <c r="L68" s="39" t="s">
        <v>165</v>
      </c>
      <c r="M68" s="40" t="s">
        <v>80</v>
      </c>
      <c r="N68" s="40"/>
      <c r="O68" s="41" t="s">
        <v>123</v>
      </c>
      <c r="P68" s="41" t="s">
        <v>124</v>
      </c>
    </row>
    <row r="69" spans="1:16" ht="12.75" customHeight="1" thickBot="1">
      <c r="A69" s="11" t="str">
        <f t="shared" si="6"/>
        <v> BRNO 27 </v>
      </c>
      <c r="B69" s="5" t="str">
        <f t="shared" si="7"/>
        <v>I</v>
      </c>
      <c r="C69" s="11">
        <f t="shared" si="8"/>
        <v>45889.436999999998</v>
      </c>
      <c r="D69" s="14" t="str">
        <f t="shared" si="9"/>
        <v>vis</v>
      </c>
      <c r="E69" s="38">
        <f>VLOOKUP(C69,Active!C$21:E$969,3,FALSE)</f>
        <v>2948.0469139073125</v>
      </c>
      <c r="F69" s="5" t="s">
        <v>75</v>
      </c>
      <c r="G69" s="14" t="str">
        <f t="shared" si="10"/>
        <v>45889.437</v>
      </c>
      <c r="H69" s="11">
        <f t="shared" si="11"/>
        <v>2948</v>
      </c>
      <c r="I69" s="39" t="s">
        <v>169</v>
      </c>
      <c r="J69" s="40" t="s">
        <v>170</v>
      </c>
      <c r="K69" s="39">
        <v>2948</v>
      </c>
      <c r="L69" s="39" t="s">
        <v>171</v>
      </c>
      <c r="M69" s="40" t="s">
        <v>86</v>
      </c>
      <c r="N69" s="40"/>
      <c r="O69" s="41" t="s">
        <v>172</v>
      </c>
      <c r="P69" s="41" t="s">
        <v>173</v>
      </c>
    </row>
    <row r="70" spans="1:16" ht="12.75" customHeight="1" thickBot="1">
      <c r="A70" s="11" t="str">
        <f t="shared" si="6"/>
        <v> BRNO 27 </v>
      </c>
      <c r="B70" s="5" t="str">
        <f t="shared" si="7"/>
        <v>I</v>
      </c>
      <c r="C70" s="11">
        <f t="shared" si="8"/>
        <v>45965.400999999998</v>
      </c>
      <c r="D70" s="14" t="str">
        <f t="shared" si="9"/>
        <v>vis</v>
      </c>
      <c r="E70" s="38">
        <f>VLOOKUP(C70,Active!C$21:E$969,3,FALSE)</f>
        <v>2987.0480526641677</v>
      </c>
      <c r="F70" s="5" t="s">
        <v>75</v>
      </c>
      <c r="G70" s="14" t="str">
        <f t="shared" si="10"/>
        <v>45965.401</v>
      </c>
      <c r="H70" s="11">
        <f t="shared" si="11"/>
        <v>2987</v>
      </c>
      <c r="I70" s="39" t="s">
        <v>174</v>
      </c>
      <c r="J70" s="40" t="s">
        <v>175</v>
      </c>
      <c r="K70" s="39">
        <v>2987</v>
      </c>
      <c r="L70" s="39" t="s">
        <v>176</v>
      </c>
      <c r="M70" s="40" t="s">
        <v>86</v>
      </c>
      <c r="N70" s="40"/>
      <c r="O70" s="41" t="s">
        <v>177</v>
      </c>
      <c r="P70" s="41" t="s">
        <v>173</v>
      </c>
    </row>
    <row r="71" spans="1:16" ht="12.75" customHeight="1" thickBot="1">
      <c r="A71" s="11" t="str">
        <f t="shared" si="6"/>
        <v> BRNO 30 </v>
      </c>
      <c r="B71" s="5" t="str">
        <f t="shared" si="7"/>
        <v>I</v>
      </c>
      <c r="C71" s="11">
        <f t="shared" si="8"/>
        <v>47714.498</v>
      </c>
      <c r="D71" s="14" t="str">
        <f t="shared" si="9"/>
        <v>vis</v>
      </c>
      <c r="E71" s="38">
        <f>VLOOKUP(C71,Active!C$21:E$969,3,FALSE)</f>
        <v>3885.0625700171186</v>
      </c>
      <c r="F71" s="5" t="s">
        <v>75</v>
      </c>
      <c r="G71" s="14" t="str">
        <f t="shared" si="10"/>
        <v>47714.498</v>
      </c>
      <c r="H71" s="11">
        <f t="shared" si="11"/>
        <v>3885</v>
      </c>
      <c r="I71" s="39" t="s">
        <v>195</v>
      </c>
      <c r="J71" s="40" t="s">
        <v>196</v>
      </c>
      <c r="K71" s="39">
        <v>3885</v>
      </c>
      <c r="L71" s="39" t="s">
        <v>197</v>
      </c>
      <c r="M71" s="40" t="s">
        <v>86</v>
      </c>
      <c r="N71" s="40"/>
      <c r="O71" s="41" t="s">
        <v>198</v>
      </c>
      <c r="P71" s="41" t="s">
        <v>199</v>
      </c>
    </row>
    <row r="72" spans="1:16" ht="12.75" customHeight="1" thickBot="1">
      <c r="A72" s="11" t="str">
        <f t="shared" si="6"/>
        <v> BRNO 30 </v>
      </c>
      <c r="B72" s="5" t="str">
        <f t="shared" si="7"/>
        <v>I</v>
      </c>
      <c r="C72" s="11">
        <f t="shared" si="8"/>
        <v>47714.498</v>
      </c>
      <c r="D72" s="14" t="str">
        <f t="shared" si="9"/>
        <v>vis</v>
      </c>
      <c r="E72" s="38">
        <f>VLOOKUP(C72,Active!C$21:E$969,3,FALSE)</f>
        <v>3885.0625700171186</v>
      </c>
      <c r="F72" s="5" t="s">
        <v>75</v>
      </c>
      <c r="G72" s="14" t="str">
        <f t="shared" si="10"/>
        <v>47714.498</v>
      </c>
      <c r="H72" s="11">
        <f t="shared" si="11"/>
        <v>3885</v>
      </c>
      <c r="I72" s="39" t="s">
        <v>195</v>
      </c>
      <c r="J72" s="40" t="s">
        <v>196</v>
      </c>
      <c r="K72" s="39">
        <v>3885</v>
      </c>
      <c r="L72" s="39" t="s">
        <v>197</v>
      </c>
      <c r="M72" s="40" t="s">
        <v>86</v>
      </c>
      <c r="N72" s="40"/>
      <c r="O72" s="41" t="s">
        <v>172</v>
      </c>
      <c r="P72" s="41" t="s">
        <v>199</v>
      </c>
    </row>
    <row r="73" spans="1:16" ht="12.75" customHeight="1" thickBot="1">
      <c r="A73" s="11" t="str">
        <f t="shared" si="6"/>
        <v> BRNO 30 </v>
      </c>
      <c r="B73" s="5" t="str">
        <f t="shared" si="7"/>
        <v>I</v>
      </c>
      <c r="C73" s="11">
        <f t="shared" si="8"/>
        <v>47792.411999999997</v>
      </c>
      <c r="D73" s="14" t="str">
        <f t="shared" si="9"/>
        <v>vis</v>
      </c>
      <c r="E73" s="38">
        <f>VLOOKUP(C73,Active!C$21:E$969,3,FALSE)</f>
        <v>3925.0648701211353</v>
      </c>
      <c r="F73" s="5" t="s">
        <v>75</v>
      </c>
      <c r="G73" s="14" t="str">
        <f t="shared" si="10"/>
        <v>47792.412</v>
      </c>
      <c r="H73" s="11">
        <f t="shared" si="11"/>
        <v>3925</v>
      </c>
      <c r="I73" s="39" t="s">
        <v>203</v>
      </c>
      <c r="J73" s="40" t="s">
        <v>204</v>
      </c>
      <c r="K73" s="39">
        <v>3925</v>
      </c>
      <c r="L73" s="39" t="s">
        <v>205</v>
      </c>
      <c r="M73" s="40" t="s">
        <v>86</v>
      </c>
      <c r="N73" s="40"/>
      <c r="O73" s="41" t="s">
        <v>172</v>
      </c>
      <c r="P73" s="41" t="s">
        <v>199</v>
      </c>
    </row>
    <row r="74" spans="1:16" ht="12.75" customHeight="1" thickBot="1">
      <c r="A74" s="11" t="str">
        <f t="shared" si="6"/>
        <v> BRNO 30 </v>
      </c>
      <c r="B74" s="5" t="str">
        <f t="shared" si="7"/>
        <v>I</v>
      </c>
      <c r="C74" s="11">
        <f t="shared" si="8"/>
        <v>47792.413999999997</v>
      </c>
      <c r="D74" s="14" t="str">
        <f t="shared" si="9"/>
        <v>vis</v>
      </c>
      <c r="E74" s="38">
        <f>VLOOKUP(C74,Active!C$21:E$969,3,FALSE)</f>
        <v>3925.0658969532865</v>
      </c>
      <c r="F74" s="5" t="s">
        <v>75</v>
      </c>
      <c r="G74" s="14" t="str">
        <f t="shared" si="10"/>
        <v>47792.414</v>
      </c>
      <c r="H74" s="11">
        <f t="shared" si="11"/>
        <v>3925</v>
      </c>
      <c r="I74" s="39" t="s">
        <v>206</v>
      </c>
      <c r="J74" s="40" t="s">
        <v>207</v>
      </c>
      <c r="K74" s="39">
        <v>3925</v>
      </c>
      <c r="L74" s="39" t="s">
        <v>208</v>
      </c>
      <c r="M74" s="40" t="s">
        <v>86</v>
      </c>
      <c r="N74" s="40"/>
      <c r="O74" s="41" t="s">
        <v>177</v>
      </c>
      <c r="P74" s="41" t="s">
        <v>199</v>
      </c>
    </row>
    <row r="75" spans="1:16" ht="12.75" customHeight="1" thickBot="1">
      <c r="A75" s="11" t="str">
        <f t="shared" ref="A75:A87" si="12">P75</f>
        <v> BRNO 30 </v>
      </c>
      <c r="B75" s="5" t="str">
        <f t="shared" ref="B75:B87" si="13">IF(H75=INT(H75),"I","II")</f>
        <v>I</v>
      </c>
      <c r="C75" s="11">
        <f t="shared" ref="C75:C87" si="14">1*G75</f>
        <v>47792.415999999997</v>
      </c>
      <c r="D75" s="14" t="str">
        <f t="shared" ref="D75:D87" si="15">VLOOKUP(F75,I$1:J$5,2,FALSE)</f>
        <v>vis</v>
      </c>
      <c r="E75" s="38">
        <f>VLOOKUP(C75,Active!C$21:E$969,3,FALSE)</f>
        <v>3925.0669237854377</v>
      </c>
      <c r="F75" s="5" t="s">
        <v>75</v>
      </c>
      <c r="G75" s="14" t="str">
        <f t="shared" ref="G75:G87" si="16">MID(I75,3,LEN(I75)-3)</f>
        <v>47792.416</v>
      </c>
      <c r="H75" s="11">
        <f t="shared" ref="H75:H87" si="17">1*K75</f>
        <v>3925</v>
      </c>
      <c r="I75" s="39" t="s">
        <v>209</v>
      </c>
      <c r="J75" s="40" t="s">
        <v>210</v>
      </c>
      <c r="K75" s="39">
        <v>3925</v>
      </c>
      <c r="L75" s="39" t="s">
        <v>211</v>
      </c>
      <c r="M75" s="40" t="s">
        <v>86</v>
      </c>
      <c r="N75" s="40"/>
      <c r="O75" s="41" t="s">
        <v>212</v>
      </c>
      <c r="P75" s="41" t="s">
        <v>199</v>
      </c>
    </row>
    <row r="76" spans="1:16" ht="12.75" customHeight="1" thickBot="1">
      <c r="A76" s="11" t="str">
        <f t="shared" si="12"/>
        <v> BRNO 31 </v>
      </c>
      <c r="B76" s="5" t="str">
        <f t="shared" si="13"/>
        <v>I</v>
      </c>
      <c r="C76" s="11">
        <f t="shared" si="14"/>
        <v>48125.483999999997</v>
      </c>
      <c r="D76" s="14" t="str">
        <f t="shared" si="15"/>
        <v>vis</v>
      </c>
      <c r="E76" s="38">
        <f>VLOOKUP(C76,Active!C$21:E$969,3,FALSE)</f>
        <v>4096.0693892094314</v>
      </c>
      <c r="F76" s="5" t="s">
        <v>75</v>
      </c>
      <c r="G76" s="14" t="str">
        <f t="shared" si="16"/>
        <v>48125.484</v>
      </c>
      <c r="H76" s="11">
        <f t="shared" si="17"/>
        <v>4096</v>
      </c>
      <c r="I76" s="39" t="s">
        <v>213</v>
      </c>
      <c r="J76" s="40" t="s">
        <v>214</v>
      </c>
      <c r="K76" s="39">
        <v>4096</v>
      </c>
      <c r="L76" s="39" t="s">
        <v>215</v>
      </c>
      <c r="M76" s="40" t="s">
        <v>86</v>
      </c>
      <c r="N76" s="40"/>
      <c r="O76" s="41" t="s">
        <v>216</v>
      </c>
      <c r="P76" s="41" t="s">
        <v>217</v>
      </c>
    </row>
    <row r="77" spans="1:16" ht="12.75" customHeight="1" thickBot="1">
      <c r="A77" s="11" t="str">
        <f t="shared" si="12"/>
        <v> BRNO 31 </v>
      </c>
      <c r="B77" s="5" t="str">
        <f t="shared" si="13"/>
        <v>I</v>
      </c>
      <c r="C77" s="11">
        <f t="shared" si="14"/>
        <v>48127.428999999996</v>
      </c>
      <c r="D77" s="14" t="str">
        <f t="shared" si="15"/>
        <v>vis</v>
      </c>
      <c r="E77" s="38">
        <f>VLOOKUP(C77,Active!C$21:E$969,3,FALSE)</f>
        <v>4097.0679834762168</v>
      </c>
      <c r="F77" s="5" t="s">
        <v>75</v>
      </c>
      <c r="G77" s="14" t="str">
        <f t="shared" si="16"/>
        <v>48127.429</v>
      </c>
      <c r="H77" s="11">
        <f t="shared" si="17"/>
        <v>4097</v>
      </c>
      <c r="I77" s="39" t="s">
        <v>218</v>
      </c>
      <c r="J77" s="40" t="s">
        <v>219</v>
      </c>
      <c r="K77" s="39">
        <v>4097</v>
      </c>
      <c r="L77" s="39" t="s">
        <v>220</v>
      </c>
      <c r="M77" s="40" t="s">
        <v>86</v>
      </c>
      <c r="N77" s="40"/>
      <c r="O77" s="41" t="s">
        <v>221</v>
      </c>
      <c r="P77" s="41" t="s">
        <v>217</v>
      </c>
    </row>
    <row r="78" spans="1:16" ht="12.75" customHeight="1" thickBot="1">
      <c r="A78" s="11" t="str">
        <f t="shared" si="12"/>
        <v> BRNO 31 </v>
      </c>
      <c r="B78" s="5" t="str">
        <f t="shared" si="13"/>
        <v>I</v>
      </c>
      <c r="C78" s="11">
        <f t="shared" si="14"/>
        <v>48127.432999999997</v>
      </c>
      <c r="D78" s="14" t="str">
        <f t="shared" si="15"/>
        <v>vis</v>
      </c>
      <c r="E78" s="38">
        <f>VLOOKUP(C78,Active!C$21:E$969,3,FALSE)</f>
        <v>4097.0700371405192</v>
      </c>
      <c r="F78" s="5" t="s">
        <v>75</v>
      </c>
      <c r="G78" s="14" t="str">
        <f t="shared" si="16"/>
        <v>48127.433</v>
      </c>
      <c r="H78" s="11">
        <f t="shared" si="17"/>
        <v>4097</v>
      </c>
      <c r="I78" s="39" t="s">
        <v>225</v>
      </c>
      <c r="J78" s="40" t="s">
        <v>226</v>
      </c>
      <c r="K78" s="39">
        <v>4097</v>
      </c>
      <c r="L78" s="39" t="s">
        <v>227</v>
      </c>
      <c r="M78" s="40" t="s">
        <v>86</v>
      </c>
      <c r="N78" s="40"/>
      <c r="O78" s="41" t="s">
        <v>228</v>
      </c>
      <c r="P78" s="41" t="s">
        <v>217</v>
      </c>
    </row>
    <row r="79" spans="1:16" ht="12.75" customHeight="1" thickBot="1">
      <c r="A79" s="11" t="str">
        <f t="shared" si="12"/>
        <v> BRNO 31 </v>
      </c>
      <c r="B79" s="5" t="str">
        <f t="shared" si="13"/>
        <v>I</v>
      </c>
      <c r="C79" s="11">
        <f t="shared" si="14"/>
        <v>48127.434999999998</v>
      </c>
      <c r="D79" s="14" t="str">
        <f t="shared" si="15"/>
        <v>vis</v>
      </c>
      <c r="E79" s="38">
        <f>VLOOKUP(C79,Active!C$21:E$969,3,FALSE)</f>
        <v>4097.0710639726703</v>
      </c>
      <c r="F79" s="5" t="s">
        <v>75</v>
      </c>
      <c r="G79" s="14" t="str">
        <f t="shared" si="16"/>
        <v>48127.435</v>
      </c>
      <c r="H79" s="11">
        <f t="shared" si="17"/>
        <v>4097</v>
      </c>
      <c r="I79" s="39" t="s">
        <v>229</v>
      </c>
      <c r="J79" s="40" t="s">
        <v>230</v>
      </c>
      <c r="K79" s="39">
        <v>4097</v>
      </c>
      <c r="L79" s="39" t="s">
        <v>231</v>
      </c>
      <c r="M79" s="40" t="s">
        <v>86</v>
      </c>
      <c r="N79" s="40"/>
      <c r="O79" s="41" t="s">
        <v>232</v>
      </c>
      <c r="P79" s="41" t="s">
        <v>217</v>
      </c>
    </row>
    <row r="80" spans="1:16" ht="12.75" customHeight="1" thickBot="1">
      <c r="A80" s="11" t="str">
        <f t="shared" si="12"/>
        <v> BRNO 31 </v>
      </c>
      <c r="B80" s="5" t="str">
        <f t="shared" si="13"/>
        <v>I</v>
      </c>
      <c r="C80" s="11">
        <f t="shared" si="14"/>
        <v>48460.493000000002</v>
      </c>
      <c r="D80" s="14" t="str">
        <f t="shared" si="15"/>
        <v>vis</v>
      </c>
      <c r="E80" s="38">
        <f>VLOOKUP(C80,Active!C$21:E$969,3,FALSE)</f>
        <v>4268.0683952359122</v>
      </c>
      <c r="F80" s="5" t="s">
        <v>75</v>
      </c>
      <c r="G80" s="14" t="str">
        <f t="shared" si="16"/>
        <v>48460.493</v>
      </c>
      <c r="H80" s="11">
        <f t="shared" si="17"/>
        <v>4268</v>
      </c>
      <c r="I80" s="39" t="s">
        <v>236</v>
      </c>
      <c r="J80" s="40" t="s">
        <v>237</v>
      </c>
      <c r="K80" s="39">
        <v>4268</v>
      </c>
      <c r="L80" s="39" t="s">
        <v>238</v>
      </c>
      <c r="M80" s="40" t="s">
        <v>86</v>
      </c>
      <c r="N80" s="40"/>
      <c r="O80" s="41" t="s">
        <v>239</v>
      </c>
      <c r="P80" s="41" t="s">
        <v>217</v>
      </c>
    </row>
    <row r="81" spans="1:16" ht="12.75" customHeight="1" thickBot="1">
      <c r="A81" s="11" t="str">
        <f t="shared" si="12"/>
        <v> BBS 123 </v>
      </c>
      <c r="B81" s="5" t="str">
        <f t="shared" si="13"/>
        <v>I</v>
      </c>
      <c r="C81" s="11">
        <f t="shared" si="14"/>
        <v>51742.516000000003</v>
      </c>
      <c r="D81" s="14" t="str">
        <f t="shared" si="15"/>
        <v>vis</v>
      </c>
      <c r="E81" s="38">
        <f>VLOOKUP(C81,Active!C$21:E$969,3,FALSE)</f>
        <v>5953.1117634918073</v>
      </c>
      <c r="F81" s="5" t="str">
        <f>LEFT(M81,1)</f>
        <v>V</v>
      </c>
      <c r="G81" s="14" t="str">
        <f t="shared" si="16"/>
        <v>51742.516</v>
      </c>
      <c r="H81" s="11">
        <f t="shared" si="17"/>
        <v>5953</v>
      </c>
      <c r="I81" s="39" t="s">
        <v>313</v>
      </c>
      <c r="J81" s="40" t="s">
        <v>314</v>
      </c>
      <c r="K81" s="39">
        <v>5953</v>
      </c>
      <c r="L81" s="39" t="s">
        <v>315</v>
      </c>
      <c r="M81" s="40" t="s">
        <v>86</v>
      </c>
      <c r="N81" s="40"/>
      <c r="O81" s="41" t="s">
        <v>181</v>
      </c>
      <c r="P81" s="41" t="s">
        <v>316</v>
      </c>
    </row>
    <row r="82" spans="1:16" ht="12.75" customHeight="1" thickBot="1">
      <c r="A82" s="11" t="str">
        <f t="shared" si="12"/>
        <v> BBS 126 </v>
      </c>
      <c r="B82" s="5" t="str">
        <f t="shared" si="13"/>
        <v>I</v>
      </c>
      <c r="C82" s="11">
        <f t="shared" si="14"/>
        <v>52196.348599999998</v>
      </c>
      <c r="D82" s="14" t="str">
        <f t="shared" si="15"/>
        <v>PE</v>
      </c>
      <c r="E82" s="38">
        <f>VLOOKUP(C82,Active!C$21:E$969,3,FALSE)</f>
        <v>6186.1167159032684</v>
      </c>
      <c r="F82" s="5" t="str">
        <f>LEFT(M82,1)</f>
        <v>E</v>
      </c>
      <c r="G82" s="14" t="str">
        <f t="shared" si="16"/>
        <v>52196.3486</v>
      </c>
      <c r="H82" s="11">
        <f t="shared" si="17"/>
        <v>6186</v>
      </c>
      <c r="I82" s="39" t="s">
        <v>323</v>
      </c>
      <c r="J82" s="40" t="s">
        <v>324</v>
      </c>
      <c r="K82" s="39">
        <v>6186</v>
      </c>
      <c r="L82" s="39" t="s">
        <v>325</v>
      </c>
      <c r="M82" s="40" t="s">
        <v>326</v>
      </c>
      <c r="N82" s="40" t="s">
        <v>327</v>
      </c>
      <c r="O82" s="41" t="s">
        <v>328</v>
      </c>
      <c r="P82" s="41" t="s">
        <v>329</v>
      </c>
    </row>
    <row r="83" spans="1:16" ht="12.75" customHeight="1" thickBot="1">
      <c r="A83" s="11" t="str">
        <f t="shared" si="12"/>
        <v> BBS 128 </v>
      </c>
      <c r="B83" s="5" t="str">
        <f t="shared" si="13"/>
        <v>I</v>
      </c>
      <c r="C83" s="11">
        <f t="shared" si="14"/>
        <v>52412.553999999996</v>
      </c>
      <c r="D83" s="14" t="str">
        <f t="shared" si="15"/>
        <v>vis</v>
      </c>
      <c r="E83" s="38">
        <f>VLOOKUP(C83,Active!C$21:E$969,3,FALSE)</f>
        <v>6297.120043866269</v>
      </c>
      <c r="F83" s="5" t="str">
        <f>LEFT(M83,1)</f>
        <v>V</v>
      </c>
      <c r="G83" s="14" t="str">
        <f t="shared" si="16"/>
        <v>52412.554</v>
      </c>
      <c r="H83" s="11">
        <f t="shared" si="17"/>
        <v>6297</v>
      </c>
      <c r="I83" s="39" t="s">
        <v>330</v>
      </c>
      <c r="J83" s="40" t="s">
        <v>331</v>
      </c>
      <c r="K83" s="39">
        <v>6297</v>
      </c>
      <c r="L83" s="39" t="s">
        <v>332</v>
      </c>
      <c r="M83" s="40" t="s">
        <v>86</v>
      </c>
      <c r="N83" s="40"/>
      <c r="O83" s="41" t="s">
        <v>181</v>
      </c>
      <c r="P83" s="41" t="s">
        <v>333</v>
      </c>
    </row>
    <row r="84" spans="1:16" ht="12.75" customHeight="1" thickBot="1">
      <c r="A84" s="11" t="str">
        <f t="shared" si="12"/>
        <v> BBS 128 </v>
      </c>
      <c r="B84" s="5" t="str">
        <f t="shared" si="13"/>
        <v>I</v>
      </c>
      <c r="C84" s="11">
        <f t="shared" si="14"/>
        <v>52455.401899999997</v>
      </c>
      <c r="D84" s="14" t="str">
        <f t="shared" si="15"/>
        <v>vis</v>
      </c>
      <c r="E84" s="38">
        <f>VLOOKUP(C84,Active!C$21:E$969,3,FALSE)</f>
        <v>6319.1188445263169</v>
      </c>
      <c r="F84" s="5" t="s">
        <v>75</v>
      </c>
      <c r="G84" s="14" t="str">
        <f t="shared" si="16"/>
        <v>52455.4019</v>
      </c>
      <c r="H84" s="11">
        <f t="shared" si="17"/>
        <v>6319</v>
      </c>
      <c r="I84" s="39" t="s">
        <v>334</v>
      </c>
      <c r="J84" s="40" t="s">
        <v>335</v>
      </c>
      <c r="K84" s="39">
        <v>6319</v>
      </c>
      <c r="L84" s="39" t="s">
        <v>336</v>
      </c>
      <c r="M84" s="40" t="s">
        <v>326</v>
      </c>
      <c r="N84" s="40" t="s">
        <v>327</v>
      </c>
      <c r="O84" s="41" t="s">
        <v>328</v>
      </c>
      <c r="P84" s="41" t="s">
        <v>333</v>
      </c>
    </row>
    <row r="85" spans="1:16" ht="12.75" customHeight="1" thickBot="1">
      <c r="A85" s="11" t="str">
        <f t="shared" si="12"/>
        <v> arXiv 1102.2742 </v>
      </c>
      <c r="B85" s="5" t="str">
        <f t="shared" si="13"/>
        <v>I</v>
      </c>
      <c r="C85" s="11">
        <f t="shared" si="14"/>
        <v>53968.826399999998</v>
      </c>
      <c r="D85" s="14" t="str">
        <f t="shared" si="15"/>
        <v>vis</v>
      </c>
      <c r="E85" s="38">
        <f>VLOOKUP(C85,Active!C$21:E$969,3,FALSE)</f>
        <v>7096.1353118335228</v>
      </c>
      <c r="F85" s="5" t="s">
        <v>75</v>
      </c>
      <c r="G85" s="14" t="str">
        <f t="shared" si="16"/>
        <v>53968.8264</v>
      </c>
      <c r="H85" s="11">
        <f t="shared" si="17"/>
        <v>7096</v>
      </c>
      <c r="I85" s="39" t="s">
        <v>337</v>
      </c>
      <c r="J85" s="40" t="s">
        <v>338</v>
      </c>
      <c r="K85" s="39">
        <v>7096</v>
      </c>
      <c r="L85" s="39" t="s">
        <v>339</v>
      </c>
      <c r="M85" s="40" t="s">
        <v>320</v>
      </c>
      <c r="N85" s="40" t="s">
        <v>75</v>
      </c>
      <c r="O85" s="41" t="s">
        <v>340</v>
      </c>
      <c r="P85" s="41" t="s">
        <v>341</v>
      </c>
    </row>
    <row r="86" spans="1:16" ht="12.75" customHeight="1" thickBot="1">
      <c r="A86" s="11" t="str">
        <f t="shared" si="12"/>
        <v> arXiv 1102.2742 </v>
      </c>
      <c r="B86" s="5" t="str">
        <f t="shared" si="13"/>
        <v>I</v>
      </c>
      <c r="C86" s="11">
        <f t="shared" si="14"/>
        <v>54060.3704</v>
      </c>
      <c r="D86" s="14" t="str">
        <f t="shared" si="15"/>
        <v>vis</v>
      </c>
      <c r="E86" s="38">
        <f>VLOOKUP(C86,Active!C$21:E$969,3,FALSE)</f>
        <v>7143.1354730461708</v>
      </c>
      <c r="F86" s="5" t="s">
        <v>75</v>
      </c>
      <c r="G86" s="14" t="str">
        <f t="shared" si="16"/>
        <v>54060.3704</v>
      </c>
      <c r="H86" s="11">
        <f t="shared" si="17"/>
        <v>7143</v>
      </c>
      <c r="I86" s="39" t="s">
        <v>342</v>
      </c>
      <c r="J86" s="40" t="s">
        <v>343</v>
      </c>
      <c r="K86" s="39">
        <v>7143</v>
      </c>
      <c r="L86" s="39" t="s">
        <v>344</v>
      </c>
      <c r="M86" s="40" t="s">
        <v>320</v>
      </c>
      <c r="N86" s="40" t="s">
        <v>75</v>
      </c>
      <c r="O86" s="41" t="s">
        <v>340</v>
      </c>
      <c r="P86" s="41" t="s">
        <v>341</v>
      </c>
    </row>
    <row r="87" spans="1:16" ht="12.75" customHeight="1" thickBot="1">
      <c r="A87" s="11" t="str">
        <f t="shared" si="12"/>
        <v>BAVM 193 </v>
      </c>
      <c r="B87" s="5" t="str">
        <f t="shared" si="13"/>
        <v>I</v>
      </c>
      <c r="C87" s="11">
        <f t="shared" si="14"/>
        <v>54317.480499999998</v>
      </c>
      <c r="D87" s="14" t="str">
        <f t="shared" si="15"/>
        <v>vis</v>
      </c>
      <c r="E87" s="38">
        <f>VLOOKUP(C87,Active!C$21:E$969,3,FALSE)</f>
        <v>7275.139931551369</v>
      </c>
      <c r="F87" s="5" t="s">
        <v>75</v>
      </c>
      <c r="G87" s="14" t="str">
        <f t="shared" si="16"/>
        <v>54317.4805</v>
      </c>
      <c r="H87" s="11">
        <f t="shared" si="17"/>
        <v>7275</v>
      </c>
      <c r="I87" s="39" t="s">
        <v>345</v>
      </c>
      <c r="J87" s="40" t="s">
        <v>346</v>
      </c>
      <c r="K87" s="39">
        <v>7275</v>
      </c>
      <c r="L87" s="39" t="s">
        <v>347</v>
      </c>
      <c r="M87" s="40" t="s">
        <v>320</v>
      </c>
      <c r="N87" s="40" t="s">
        <v>348</v>
      </c>
      <c r="O87" s="41" t="s">
        <v>349</v>
      </c>
      <c r="P87" s="42" t="s">
        <v>350</v>
      </c>
    </row>
    <row r="88" spans="1:16">
      <c r="B88" s="5"/>
      <c r="F88" s="5"/>
    </row>
    <row r="89" spans="1:16">
      <c r="B89" s="5"/>
      <c r="F89" s="5"/>
    </row>
    <row r="90" spans="1:16">
      <c r="B90" s="5"/>
      <c r="F90" s="5"/>
    </row>
    <row r="91" spans="1:16">
      <c r="B91" s="5"/>
      <c r="F91" s="5"/>
    </row>
    <row r="92" spans="1:16">
      <c r="B92" s="5"/>
      <c r="F92" s="5"/>
    </row>
    <row r="93" spans="1:16">
      <c r="B93" s="5"/>
      <c r="F93" s="5"/>
    </row>
    <row r="94" spans="1:16">
      <c r="B94" s="5"/>
      <c r="F94" s="5"/>
    </row>
    <row r="95" spans="1:16">
      <c r="B95" s="5"/>
      <c r="F95" s="5"/>
    </row>
    <row r="96" spans="1:1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</sheetData>
  <phoneticPr fontId="8" type="noConversion"/>
  <hyperlinks>
    <hyperlink ref="P40" r:id="rId1" display="http://var.astro.cz/oejv/issues/oejv0074.pdf" xr:uid="{00000000-0004-0000-0100-000000000000}"/>
    <hyperlink ref="P87" r:id="rId2" display="http://www.bav-astro.de/sfs/BAVM_link.php?BAVMnr=193" xr:uid="{00000000-0004-0000-0100-000001000000}"/>
    <hyperlink ref="P41" r:id="rId3" display="http://www.bav-astro.de/sfs/BAVM_link.php?BAVMnr=215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2023-01-12T07:01:48Z</dcterms:modified>
</cp:coreProperties>
</file>