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FBBB6B3C-A550-4289-AD3F-195338F27FBF}" xr6:coauthVersionLast="47" xr6:coauthVersionMax="47" xr10:uidLastSave="{00000000-0000-0000-0000-000000000000}"/>
  <bookViews>
    <workbookView xWindow="14160" yWindow="1155" windowWidth="12975" windowHeight="14640" xr2:uid="{00000000-000D-0000-FFFF-FFFF00000000}"/>
  </bookViews>
  <sheets>
    <sheet name="Active 1" sheetId="1" r:id="rId1"/>
    <sheet name="Active 2" sheetId="4" r:id="rId2"/>
    <sheet name="BAV" sheetId="3" r:id="rId3"/>
    <sheet name="A (2)" sheetId="2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4" l="1"/>
  <c r="F63" i="4" s="1"/>
  <c r="G63" i="4" s="1"/>
  <c r="K63" i="4" s="1"/>
  <c r="Q63" i="4"/>
  <c r="E64" i="4"/>
  <c r="F64" i="4"/>
  <c r="G64" i="4" s="1"/>
  <c r="K64" i="4" s="1"/>
  <c r="Q64" i="4"/>
  <c r="E65" i="4"/>
  <c r="F65" i="4" s="1"/>
  <c r="G65" i="4" s="1"/>
  <c r="K65" i="4" s="1"/>
  <c r="Q65" i="4"/>
  <c r="E66" i="4"/>
  <c r="F66" i="4" s="1"/>
  <c r="G66" i="4" s="1"/>
  <c r="K66" i="4" s="1"/>
  <c r="Q66" i="4"/>
  <c r="E67" i="4"/>
  <c r="F67" i="4" s="1"/>
  <c r="G67" i="4" s="1"/>
  <c r="K67" i="4" s="1"/>
  <c r="Q67" i="4"/>
  <c r="E63" i="1"/>
  <c r="F63" i="1" s="1"/>
  <c r="G63" i="1" s="1"/>
  <c r="J63" i="1" s="1"/>
  <c r="Q63" i="1"/>
  <c r="E64" i="1"/>
  <c r="F64" i="1" s="1"/>
  <c r="G64" i="1" s="1"/>
  <c r="J64" i="1" s="1"/>
  <c r="Q64" i="1"/>
  <c r="E65" i="1"/>
  <c r="F65" i="1"/>
  <c r="G65" i="1"/>
  <c r="J65" i="1" s="1"/>
  <c r="Q65" i="1"/>
  <c r="E66" i="1"/>
  <c r="F66" i="1"/>
  <c r="G66" i="1" s="1"/>
  <c r="J66" i="1" s="1"/>
  <c r="Q66" i="1"/>
  <c r="E67" i="1"/>
  <c r="F67" i="1" s="1"/>
  <c r="G67" i="1" s="1"/>
  <c r="J67" i="1" s="1"/>
  <c r="Q67" i="1"/>
  <c r="E58" i="1"/>
  <c r="F58" i="1"/>
  <c r="G58" i="1"/>
  <c r="J58" i="1"/>
  <c r="Q58" i="1"/>
  <c r="E59" i="1"/>
  <c r="F59" i="1"/>
  <c r="G59" i="1"/>
  <c r="J59" i="1"/>
  <c r="Q59" i="1"/>
  <c r="E60" i="1"/>
  <c r="F60" i="1"/>
  <c r="G60" i="1"/>
  <c r="J60" i="1"/>
  <c r="Q60" i="1"/>
  <c r="E61" i="1"/>
  <c r="F61" i="1"/>
  <c r="G61" i="1"/>
  <c r="J61" i="1"/>
  <c r="Q61" i="1"/>
  <c r="E62" i="1"/>
  <c r="F62" i="1"/>
  <c r="G62" i="1"/>
  <c r="J62" i="1"/>
  <c r="Q62" i="1"/>
  <c r="Q27" i="1"/>
  <c r="Q34" i="1"/>
  <c r="Q35" i="1"/>
  <c r="E36" i="1"/>
  <c r="F36" i="1"/>
  <c r="G36" i="1"/>
  <c r="J36" i="1"/>
  <c r="Q36" i="1"/>
  <c r="Q37" i="1"/>
  <c r="Q38" i="1"/>
  <c r="Q39" i="1"/>
  <c r="E40" i="1"/>
  <c r="F40" i="1"/>
  <c r="G40" i="1"/>
  <c r="J40" i="1"/>
  <c r="Q40" i="1"/>
  <c r="Q43" i="1"/>
  <c r="Q44" i="1"/>
  <c r="E45" i="1"/>
  <c r="F45" i="1"/>
  <c r="G45" i="1"/>
  <c r="J45" i="1"/>
  <c r="Q45" i="1"/>
  <c r="Q46" i="1"/>
  <c r="Q56" i="1"/>
  <c r="Q57" i="1"/>
  <c r="Q62" i="4"/>
  <c r="E42" i="4"/>
  <c r="F42" i="4"/>
  <c r="G42" i="4"/>
  <c r="J42" i="4"/>
  <c r="E54" i="4"/>
  <c r="F54" i="4"/>
  <c r="G54" i="4"/>
  <c r="J54" i="4"/>
  <c r="D9" i="4"/>
  <c r="C9" i="4"/>
  <c r="Q61" i="4"/>
  <c r="Q60" i="4"/>
  <c r="Q59" i="4"/>
  <c r="Q58" i="4"/>
  <c r="E23" i="4"/>
  <c r="F23" i="4"/>
  <c r="E39" i="4"/>
  <c r="F39" i="4"/>
  <c r="G39" i="4"/>
  <c r="K39" i="4"/>
  <c r="E56" i="4"/>
  <c r="F56" i="4"/>
  <c r="G56" i="4"/>
  <c r="K56" i="4"/>
  <c r="Q27" i="4"/>
  <c r="Q34" i="4"/>
  <c r="Q35" i="4"/>
  <c r="Q36" i="4"/>
  <c r="Q37" i="4"/>
  <c r="Q38" i="4"/>
  <c r="Q39" i="4"/>
  <c r="Q40" i="4"/>
  <c r="Q43" i="4"/>
  <c r="Q44" i="4"/>
  <c r="Q45" i="4"/>
  <c r="Q46" i="4"/>
  <c r="Q56" i="4"/>
  <c r="Q57" i="4"/>
  <c r="F16" i="4"/>
  <c r="F17" i="4" s="1"/>
  <c r="C7" i="4"/>
  <c r="E60" i="4"/>
  <c r="F60" i="4"/>
  <c r="C8" i="4"/>
  <c r="E33" i="4"/>
  <c r="F33" i="4"/>
  <c r="Q22" i="4"/>
  <c r="Q23" i="4"/>
  <c r="Q24" i="4"/>
  <c r="Q25" i="4"/>
  <c r="Q26" i="4"/>
  <c r="Q28" i="4"/>
  <c r="Q29" i="4"/>
  <c r="Q30" i="4"/>
  <c r="Q31" i="4"/>
  <c r="Q32" i="4"/>
  <c r="Q33" i="4"/>
  <c r="Q47" i="4"/>
  <c r="Q48" i="4"/>
  <c r="Q49" i="4"/>
  <c r="Q50" i="4"/>
  <c r="Q51" i="4"/>
  <c r="Q52" i="4"/>
  <c r="Q53" i="4"/>
  <c r="Q54" i="4"/>
  <c r="Q55" i="4"/>
  <c r="Q41" i="4"/>
  <c r="Q42" i="4"/>
  <c r="F11" i="1"/>
  <c r="G44" i="3"/>
  <c r="C44" i="3"/>
  <c r="C21" i="1"/>
  <c r="G43" i="3"/>
  <c r="C43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42" i="3"/>
  <c r="C42" i="3"/>
  <c r="G41" i="3"/>
  <c r="C41" i="3"/>
  <c r="G40" i="3"/>
  <c r="C40" i="3"/>
  <c r="G39" i="3"/>
  <c r="C39" i="3"/>
  <c r="G21" i="3"/>
  <c r="C21" i="3"/>
  <c r="G20" i="3"/>
  <c r="C20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19" i="3"/>
  <c r="C19" i="3"/>
  <c r="G18" i="3"/>
  <c r="C18" i="3"/>
  <c r="G17" i="3"/>
  <c r="C17" i="3"/>
  <c r="G16" i="3"/>
  <c r="C16" i="3"/>
  <c r="G15" i="3"/>
  <c r="C15" i="3"/>
  <c r="G14" i="3"/>
  <c r="C14" i="3"/>
  <c r="G31" i="3"/>
  <c r="C31" i="3"/>
  <c r="G13" i="3"/>
  <c r="C13" i="3"/>
  <c r="G12" i="3"/>
  <c r="C12" i="3"/>
  <c r="G11" i="3"/>
  <c r="C11" i="3"/>
  <c r="H44" i="3"/>
  <c r="B44" i="3"/>
  <c r="D44" i="3"/>
  <c r="A44" i="3"/>
  <c r="H43" i="3"/>
  <c r="B43" i="3"/>
  <c r="D43" i="3"/>
  <c r="A43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21" i="3"/>
  <c r="B21" i="3"/>
  <c r="D21" i="3"/>
  <c r="A21" i="3"/>
  <c r="H20" i="3"/>
  <c r="B20" i="3"/>
  <c r="D20" i="3"/>
  <c r="A20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31" i="3"/>
  <c r="B31" i="3"/>
  <c r="D31" i="3"/>
  <c r="A31" i="3"/>
  <c r="H13" i="3"/>
  <c r="B13" i="3"/>
  <c r="D13" i="3"/>
  <c r="A13" i="3"/>
  <c r="H12" i="3"/>
  <c r="B12" i="3"/>
  <c r="D12" i="3"/>
  <c r="A12" i="3"/>
  <c r="H11" i="3"/>
  <c r="B11" i="3"/>
  <c r="D11" i="3"/>
  <c r="A11" i="3"/>
  <c r="G11" i="1"/>
  <c r="Q41" i="1"/>
  <c r="Q42" i="1"/>
  <c r="Q55" i="1"/>
  <c r="D13" i="2"/>
  <c r="Q21" i="2"/>
  <c r="C13" i="2"/>
  <c r="D14" i="2"/>
  <c r="C14" i="2"/>
  <c r="F12" i="2"/>
  <c r="F13" i="2" s="1"/>
  <c r="C7" i="2"/>
  <c r="C8" i="2"/>
  <c r="E23" i="2"/>
  <c r="F23" i="2"/>
  <c r="C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E14" i="1"/>
  <c r="E15" i="1" s="1"/>
  <c r="Q54" i="1"/>
  <c r="Q48" i="1"/>
  <c r="Q49" i="1"/>
  <c r="Q50" i="1"/>
  <c r="Q51" i="1"/>
  <c r="Q52" i="1"/>
  <c r="Q53" i="1"/>
  <c r="Q33" i="1"/>
  <c r="Q32" i="1"/>
  <c r="Q47" i="1"/>
  <c r="C17" i="1"/>
  <c r="Q25" i="1"/>
  <c r="Q26" i="1"/>
  <c r="C7" i="1"/>
  <c r="E49" i="1"/>
  <c r="F49" i="1"/>
  <c r="C8" i="1"/>
  <c r="Q30" i="1"/>
  <c r="Q31" i="1"/>
  <c r="Q24" i="1"/>
  <c r="Q28" i="1"/>
  <c r="Q29" i="1"/>
  <c r="Q22" i="1"/>
  <c r="Q23" i="1"/>
  <c r="Q21" i="1"/>
  <c r="Q21" i="4"/>
  <c r="C17" i="4"/>
  <c r="E57" i="1"/>
  <c r="F57" i="1"/>
  <c r="G57" i="1"/>
  <c r="J57" i="1"/>
  <c r="E39" i="1"/>
  <c r="F39" i="1"/>
  <c r="G39" i="1"/>
  <c r="J39" i="1"/>
  <c r="E44" i="3"/>
  <c r="E44" i="1"/>
  <c r="F44" i="1"/>
  <c r="G44" i="1"/>
  <c r="J44" i="1"/>
  <c r="E35" i="1"/>
  <c r="F35" i="1"/>
  <c r="G35" i="1"/>
  <c r="J35" i="1"/>
  <c r="E38" i="3"/>
  <c r="E34" i="3"/>
  <c r="E56" i="1"/>
  <c r="F56" i="1"/>
  <c r="G56" i="1"/>
  <c r="J56" i="1"/>
  <c r="E38" i="1"/>
  <c r="F38" i="1"/>
  <c r="G38" i="1"/>
  <c r="J38" i="1"/>
  <c r="E34" i="1"/>
  <c r="E31" i="3"/>
  <c r="E36" i="3"/>
  <c r="E43" i="1"/>
  <c r="F43" i="1"/>
  <c r="G43" i="1"/>
  <c r="J43" i="1"/>
  <c r="E37" i="3"/>
  <c r="E46" i="1"/>
  <c r="F46" i="1"/>
  <c r="G46" i="1"/>
  <c r="J46" i="1"/>
  <c r="E37" i="1"/>
  <c r="F37" i="1"/>
  <c r="G37" i="1"/>
  <c r="J37" i="1"/>
  <c r="E27" i="1"/>
  <c r="F27" i="1"/>
  <c r="G27" i="1"/>
  <c r="J27" i="1"/>
  <c r="E40" i="3"/>
  <c r="E43" i="3"/>
  <c r="E33" i="3"/>
  <c r="E41" i="3"/>
  <c r="E47" i="1"/>
  <c r="F47" i="1"/>
  <c r="E52" i="1"/>
  <c r="F52" i="1"/>
  <c r="G52" i="1"/>
  <c r="K52" i="1"/>
  <c r="E33" i="1"/>
  <c r="F33" i="1"/>
  <c r="E30" i="1"/>
  <c r="F30" i="1"/>
  <c r="E26" i="1"/>
  <c r="E23" i="1"/>
  <c r="F23" i="1"/>
  <c r="G23" i="1"/>
  <c r="I23" i="1"/>
  <c r="E48" i="1"/>
  <c r="F48" i="1"/>
  <c r="G48" i="1"/>
  <c r="K48" i="1"/>
  <c r="E41" i="1"/>
  <c r="F41" i="1"/>
  <c r="E33" i="2"/>
  <c r="F33" i="2"/>
  <c r="E36" i="2"/>
  <c r="F36" i="2"/>
  <c r="E30" i="2"/>
  <c r="F30" i="2"/>
  <c r="E16" i="3"/>
  <c r="E20" i="3"/>
  <c r="G30" i="1"/>
  <c r="J30" i="1"/>
  <c r="E22" i="1"/>
  <c r="F22" i="1"/>
  <c r="G22" i="1"/>
  <c r="I22" i="1"/>
  <c r="E32" i="1"/>
  <c r="F32" i="1"/>
  <c r="G32" i="1"/>
  <c r="J32" i="1"/>
  <c r="E29" i="1"/>
  <c r="F29" i="1"/>
  <c r="G29" i="1"/>
  <c r="J29" i="1"/>
  <c r="E25" i="1"/>
  <c r="F25" i="1"/>
  <c r="G25" i="1"/>
  <c r="J25" i="1"/>
  <c r="E54" i="1"/>
  <c r="F54" i="1"/>
  <c r="G54" i="1"/>
  <c r="J54" i="1"/>
  <c r="E21" i="2"/>
  <c r="F21" i="2"/>
  <c r="C17" i="2"/>
  <c r="E21" i="1"/>
  <c r="F21" i="1"/>
  <c r="G21" i="1"/>
  <c r="G47" i="1"/>
  <c r="J47" i="1"/>
  <c r="E18" i="3"/>
  <c r="E22" i="3"/>
  <c r="E53" i="1"/>
  <c r="F53" i="1"/>
  <c r="G53" i="1"/>
  <c r="K53" i="1"/>
  <c r="E50" i="1"/>
  <c r="E28" i="1"/>
  <c r="F28" i="1"/>
  <c r="G28" i="1"/>
  <c r="J28" i="1"/>
  <c r="E24" i="1"/>
  <c r="F24" i="1"/>
  <c r="G24" i="1"/>
  <c r="J24" i="1"/>
  <c r="E24" i="2"/>
  <c r="F24" i="2"/>
  <c r="G21" i="2"/>
  <c r="E40" i="2"/>
  <c r="F40" i="2"/>
  <c r="G40" i="2"/>
  <c r="E26" i="2"/>
  <c r="F26" i="2"/>
  <c r="E34" i="2"/>
  <c r="F34" i="2"/>
  <c r="E25" i="2"/>
  <c r="F25" i="2"/>
  <c r="E19" i="3"/>
  <c r="E27" i="3"/>
  <c r="E42" i="1"/>
  <c r="E51" i="1"/>
  <c r="F51" i="1"/>
  <c r="G51" i="1"/>
  <c r="K51" i="1"/>
  <c r="E31" i="1"/>
  <c r="F31" i="1"/>
  <c r="G31" i="1"/>
  <c r="J31" i="1"/>
  <c r="G33" i="1"/>
  <c r="J33" i="1"/>
  <c r="G41" i="1"/>
  <c r="J41" i="1"/>
  <c r="E55" i="1"/>
  <c r="F55" i="1"/>
  <c r="G55" i="1"/>
  <c r="J55" i="1"/>
  <c r="G49" i="1"/>
  <c r="K49" i="1"/>
  <c r="E24" i="3"/>
  <c r="G33" i="2"/>
  <c r="G26" i="2"/>
  <c r="E37" i="2"/>
  <c r="F37" i="2"/>
  <c r="E28" i="2"/>
  <c r="F28" i="2"/>
  <c r="G36" i="2"/>
  <c r="G34" i="2"/>
  <c r="G30" i="2"/>
  <c r="G25" i="2"/>
  <c r="G23" i="2"/>
  <c r="E44" i="4"/>
  <c r="F44" i="4"/>
  <c r="G44" i="4"/>
  <c r="K44" i="4"/>
  <c r="E25" i="4"/>
  <c r="F25" i="4"/>
  <c r="G25" i="4"/>
  <c r="K25" i="4"/>
  <c r="E59" i="4"/>
  <c r="F59" i="4"/>
  <c r="E49" i="4"/>
  <c r="F49" i="4"/>
  <c r="E62" i="4"/>
  <c r="F62" i="4"/>
  <c r="E46" i="4"/>
  <c r="F46" i="4"/>
  <c r="G46" i="4"/>
  <c r="K46" i="4"/>
  <c r="E34" i="4"/>
  <c r="F34" i="4"/>
  <c r="G34" i="4"/>
  <c r="K34" i="4"/>
  <c r="E22" i="4"/>
  <c r="F22" i="4"/>
  <c r="E51" i="4"/>
  <c r="F51" i="4"/>
  <c r="G51" i="4"/>
  <c r="K51" i="4"/>
  <c r="E21" i="4"/>
  <c r="F21" i="4"/>
  <c r="G21" i="4"/>
  <c r="H21" i="4"/>
  <c r="E43" i="4"/>
  <c r="F43" i="4"/>
  <c r="G43" i="4"/>
  <c r="K43" i="4"/>
  <c r="E32" i="4"/>
  <c r="F32" i="4"/>
  <c r="G32" i="4"/>
  <c r="E29" i="4"/>
  <c r="F29" i="4"/>
  <c r="G29" i="4"/>
  <c r="K29" i="4"/>
  <c r="E58" i="4"/>
  <c r="F58" i="4"/>
  <c r="G58" i="4"/>
  <c r="K58" i="4"/>
  <c r="E48" i="4"/>
  <c r="F48" i="4"/>
  <c r="G48" i="4"/>
  <c r="K48" i="4"/>
  <c r="E61" i="4"/>
  <c r="F61" i="4"/>
  <c r="G61" i="4"/>
  <c r="K61" i="4"/>
  <c r="E39" i="2"/>
  <c r="F39" i="2"/>
  <c r="G39" i="2"/>
  <c r="E31" i="2"/>
  <c r="F31" i="2"/>
  <c r="G31" i="2"/>
  <c r="E22" i="2"/>
  <c r="F22" i="2"/>
  <c r="G22" i="2"/>
  <c r="G24" i="2"/>
  <c r="E38" i="4"/>
  <c r="F38" i="4"/>
  <c r="G38" i="4"/>
  <c r="K38" i="4"/>
  <c r="E36" i="4"/>
  <c r="F36" i="4"/>
  <c r="G36" i="4"/>
  <c r="K36" i="4"/>
  <c r="E31" i="4"/>
  <c r="F31" i="4"/>
  <c r="G31" i="4"/>
  <c r="K31" i="4"/>
  <c r="E28" i="4"/>
  <c r="F28" i="4"/>
  <c r="G28" i="4"/>
  <c r="K28" i="4"/>
  <c r="E53" i="4"/>
  <c r="F53" i="4"/>
  <c r="G53" i="4"/>
  <c r="K53" i="4"/>
  <c r="E41" i="4"/>
  <c r="F41" i="4"/>
  <c r="G41" i="4"/>
  <c r="J41" i="4"/>
  <c r="G23" i="4"/>
  <c r="J23" i="4"/>
  <c r="G60" i="4"/>
  <c r="K60" i="4"/>
  <c r="E45" i="4"/>
  <c r="F45" i="4"/>
  <c r="G45" i="4"/>
  <c r="K45" i="4"/>
  <c r="E30" i="4"/>
  <c r="F30" i="4"/>
  <c r="G30" i="4"/>
  <c r="K30" i="4"/>
  <c r="E24" i="4"/>
  <c r="F24" i="4"/>
  <c r="G24" i="4"/>
  <c r="K24" i="4"/>
  <c r="E50" i="4"/>
  <c r="F50" i="4"/>
  <c r="G50" i="4"/>
  <c r="K50" i="4"/>
  <c r="G33" i="4"/>
  <c r="J33" i="4"/>
  <c r="G37" i="2"/>
  <c r="G28" i="2"/>
  <c r="E38" i="2"/>
  <c r="F38" i="2"/>
  <c r="G38" i="2"/>
  <c r="E29" i="2"/>
  <c r="F29" i="2"/>
  <c r="G29" i="2"/>
  <c r="E35" i="2"/>
  <c r="F35" i="2"/>
  <c r="G35" i="2"/>
  <c r="E32" i="2"/>
  <c r="F32" i="2"/>
  <c r="G32" i="2"/>
  <c r="E27" i="2"/>
  <c r="F27" i="2"/>
  <c r="G27" i="2"/>
  <c r="E57" i="4"/>
  <c r="F57" i="4"/>
  <c r="G57" i="4"/>
  <c r="K57" i="4"/>
  <c r="E40" i="4"/>
  <c r="F40" i="4"/>
  <c r="G40" i="4"/>
  <c r="K40" i="4"/>
  <c r="E27" i="4"/>
  <c r="F27" i="4"/>
  <c r="G27" i="4"/>
  <c r="I27" i="4"/>
  <c r="G59" i="4"/>
  <c r="I59" i="4"/>
  <c r="E55" i="4"/>
  <c r="F55" i="4"/>
  <c r="G55" i="4"/>
  <c r="J55" i="4"/>
  <c r="G49" i="4"/>
  <c r="K49" i="4"/>
  <c r="E47" i="4"/>
  <c r="F47" i="4"/>
  <c r="G47" i="4"/>
  <c r="J47" i="4"/>
  <c r="G22" i="4"/>
  <c r="I22" i="4"/>
  <c r="G62" i="4"/>
  <c r="K62" i="4"/>
  <c r="E37" i="4"/>
  <c r="F37" i="4"/>
  <c r="G37" i="4"/>
  <c r="I37" i="4"/>
  <c r="E35" i="4"/>
  <c r="F35" i="4"/>
  <c r="G35" i="4"/>
  <c r="K35" i="4"/>
  <c r="E26" i="4"/>
  <c r="F26" i="4"/>
  <c r="G26" i="4"/>
  <c r="K26" i="4"/>
  <c r="E52" i="4"/>
  <c r="F52" i="4"/>
  <c r="G52" i="4"/>
  <c r="K52" i="4"/>
  <c r="E39" i="3"/>
  <c r="F34" i="1"/>
  <c r="G34" i="1"/>
  <c r="J34" i="1"/>
  <c r="E32" i="3"/>
  <c r="E28" i="3"/>
  <c r="E14" i="3"/>
  <c r="E35" i="3"/>
  <c r="E42" i="3"/>
  <c r="E23" i="3"/>
  <c r="E15" i="3"/>
  <c r="E12" i="3"/>
  <c r="E11" i="3"/>
  <c r="E17" i="3"/>
  <c r="J32" i="4"/>
  <c r="R40" i="2"/>
  <c r="J40" i="2"/>
  <c r="S32" i="2"/>
  <c r="J32" i="2"/>
  <c r="S35" i="2"/>
  <c r="K35" i="2"/>
  <c r="R38" i="2"/>
  <c r="K38" i="2"/>
  <c r="S27" i="2"/>
  <c r="J27" i="2"/>
  <c r="R29" i="2"/>
  <c r="J29" i="2"/>
  <c r="J31" i="2"/>
  <c r="R31" i="2"/>
  <c r="J25" i="2"/>
  <c r="S25" i="2"/>
  <c r="E30" i="3"/>
  <c r="I22" i="2"/>
  <c r="R22" i="2"/>
  <c r="J30" i="2"/>
  <c r="S30" i="2"/>
  <c r="F50" i="1"/>
  <c r="G50" i="1"/>
  <c r="K50" i="1"/>
  <c r="E25" i="3"/>
  <c r="E29" i="3"/>
  <c r="E13" i="3"/>
  <c r="F26" i="1"/>
  <c r="G26" i="1"/>
  <c r="K34" i="2"/>
  <c r="S34" i="2"/>
  <c r="H21" i="1"/>
  <c r="S36" i="2"/>
  <c r="K36" i="2"/>
  <c r="F42" i="1"/>
  <c r="G42" i="1"/>
  <c r="J42" i="1"/>
  <c r="E21" i="3"/>
  <c r="R21" i="2"/>
  <c r="H21" i="2"/>
  <c r="K39" i="2"/>
  <c r="R39" i="2"/>
  <c r="E26" i="3"/>
  <c r="R28" i="2"/>
  <c r="J28" i="2"/>
  <c r="S24" i="2"/>
  <c r="J24" i="2"/>
  <c r="J26" i="2"/>
  <c r="R26" i="2"/>
  <c r="R37" i="2"/>
  <c r="K37" i="2"/>
  <c r="I23" i="2"/>
  <c r="S23" i="2"/>
  <c r="R33" i="2"/>
  <c r="J33" i="2"/>
  <c r="R19" i="2"/>
  <c r="E18" i="2"/>
  <c r="J26" i="1"/>
  <c r="S19" i="2"/>
  <c r="E19" i="2"/>
  <c r="C12" i="4"/>
  <c r="C11" i="4"/>
  <c r="C11" i="2"/>
  <c r="C12" i="2"/>
  <c r="D11" i="2"/>
  <c r="D12" i="2"/>
  <c r="C11" i="1"/>
  <c r="O65" i="4" l="1"/>
  <c r="O64" i="4"/>
  <c r="O63" i="4"/>
  <c r="O67" i="4"/>
  <c r="O66" i="4"/>
  <c r="C16" i="2"/>
  <c r="D18" i="2" s="1"/>
  <c r="O24" i="2"/>
  <c r="O39" i="2"/>
  <c r="O37" i="2"/>
  <c r="O21" i="2"/>
  <c r="O32" i="2"/>
  <c r="C15" i="2"/>
  <c r="O25" i="2"/>
  <c r="O40" i="2"/>
  <c r="O29" i="2"/>
  <c r="O30" i="2"/>
  <c r="O27" i="2"/>
  <c r="O28" i="2"/>
  <c r="O34" i="2"/>
  <c r="O22" i="2"/>
  <c r="O31" i="2"/>
  <c r="O36" i="2"/>
  <c r="O35" i="2"/>
  <c r="O26" i="2"/>
  <c r="O23" i="2"/>
  <c r="O38" i="2"/>
  <c r="O33" i="2"/>
  <c r="C16" i="4"/>
  <c r="D18" i="4" s="1"/>
  <c r="O59" i="4"/>
  <c r="C15" i="4"/>
  <c r="O27" i="4"/>
  <c r="O33" i="4"/>
  <c r="O29" i="4"/>
  <c r="O21" i="4"/>
  <c r="O58" i="4"/>
  <c r="O30" i="4"/>
  <c r="O43" i="4"/>
  <c r="O54" i="4"/>
  <c r="O36" i="4"/>
  <c r="O60" i="4"/>
  <c r="O55" i="4"/>
  <c r="O56" i="4"/>
  <c r="O51" i="4"/>
  <c r="O23" i="4"/>
  <c r="O57" i="4"/>
  <c r="O46" i="4"/>
  <c r="O24" i="4"/>
  <c r="O49" i="4"/>
  <c r="O31" i="4"/>
  <c r="O32" i="4"/>
  <c r="O35" i="4"/>
  <c r="O26" i="4"/>
  <c r="O39" i="4"/>
  <c r="O50" i="4"/>
  <c r="O40" i="4"/>
  <c r="O53" i="4"/>
  <c r="O45" i="4"/>
  <c r="O48" i="4"/>
  <c r="O38" i="4"/>
  <c r="O22" i="4"/>
  <c r="O34" i="4"/>
  <c r="O25" i="4"/>
  <c r="O41" i="4"/>
  <c r="O62" i="4"/>
  <c r="O28" i="4"/>
  <c r="O61" i="4"/>
  <c r="O42" i="4"/>
  <c r="O52" i="4"/>
  <c r="O44" i="4"/>
  <c r="O47" i="4"/>
  <c r="O37" i="4"/>
  <c r="D16" i="2"/>
  <c r="D19" i="2" s="1"/>
  <c r="P40" i="2"/>
  <c r="P24" i="2"/>
  <c r="P37" i="2"/>
  <c r="P29" i="2"/>
  <c r="P35" i="2"/>
  <c r="P25" i="2"/>
  <c r="D15" i="2"/>
  <c r="C19" i="2" s="1"/>
  <c r="P28" i="2"/>
  <c r="P30" i="2"/>
  <c r="P21" i="2"/>
  <c r="P23" i="2"/>
  <c r="P36" i="2"/>
  <c r="P22" i="2"/>
  <c r="P38" i="2"/>
  <c r="P33" i="2"/>
  <c r="P34" i="2"/>
  <c r="P31" i="2"/>
  <c r="P39" i="2"/>
  <c r="P32" i="2"/>
  <c r="P27" i="2"/>
  <c r="P26" i="2"/>
  <c r="C12" i="1"/>
  <c r="O63" i="1" l="1"/>
  <c r="O59" i="1"/>
  <c r="O58" i="1"/>
  <c r="O25" i="1"/>
  <c r="O48" i="1"/>
  <c r="O45" i="1"/>
  <c r="C16" i="1"/>
  <c r="D18" i="1" s="1"/>
  <c r="C15" i="1"/>
  <c r="E16" i="1" s="1"/>
  <c r="E17" i="1" s="1"/>
  <c r="O67" i="1"/>
  <c r="O44" i="1"/>
  <c r="O57" i="1"/>
  <c r="O41" i="1"/>
  <c r="O39" i="1"/>
  <c r="O43" i="1"/>
  <c r="O32" i="1"/>
  <c r="O66" i="1"/>
  <c r="O61" i="1"/>
  <c r="O46" i="1"/>
  <c r="O51" i="1"/>
  <c r="O60" i="1"/>
  <c r="O37" i="1"/>
  <c r="O52" i="1"/>
  <c r="O30" i="1"/>
  <c r="O38" i="1"/>
  <c r="O55" i="1"/>
  <c r="O23" i="1"/>
  <c r="O29" i="1"/>
  <c r="O49" i="1"/>
  <c r="O47" i="1"/>
  <c r="O64" i="1"/>
  <c r="O40" i="1"/>
  <c r="O24" i="1"/>
  <c r="O34" i="1"/>
  <c r="O35" i="1"/>
  <c r="O53" i="1"/>
  <c r="O26" i="1"/>
  <c r="O50" i="1"/>
  <c r="O21" i="1"/>
  <c r="O28" i="1"/>
  <c r="O62" i="1"/>
  <c r="O27" i="1"/>
  <c r="O33" i="1"/>
  <c r="O31" i="1"/>
  <c r="O65" i="1"/>
  <c r="O22" i="1"/>
  <c r="O54" i="1"/>
  <c r="O56" i="1"/>
  <c r="O42" i="1"/>
  <c r="O36" i="1"/>
  <c r="C18" i="2"/>
  <c r="F14" i="2"/>
  <c r="F15" i="2" s="1"/>
  <c r="F18" i="4"/>
  <c r="F19" i="4" s="1"/>
  <c r="C18" i="4"/>
  <c r="C18" i="1" l="1"/>
</calcChain>
</file>

<file path=xl/sharedStrings.xml><?xml version="1.0" encoding="utf-8"?>
<sst xmlns="http://schemas.openxmlformats.org/spreadsheetml/2006/main" count="688" uniqueCount="235">
  <si>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</si>
  <si>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</si>
  <si>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</si>
  <si>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</si>
  <si>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</si>
  <si>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</si>
  <si>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</si>
  <si>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</si>
  <si>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</si>
  <si>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</si>
  <si>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</si>
  <si>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</si>
  <si>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</si>
  <si>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</si>
  <si>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</si>
  <si>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</si>
  <si>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</si>
  <si>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</si>
  <si>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</si>
  <si>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</si>
  <si>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</si>
  <si>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</si>
  <si>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</si>
  <si>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</si>
  <si>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</si>
  <si>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</si>
  <si>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</si>
  <si>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</si>
  <si>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</si>
  <si>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 xml:space="preserve">Displaced secondary, yes. </t>
  </si>
  <si>
    <t>ROTSE</t>
  </si>
  <si>
    <t>II</t>
  </si>
  <si>
    <t>IBVS 5595</t>
  </si>
  <si>
    <t>IBVS 5690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</si>
  <si>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</si>
  <si>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</si>
  <si>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</si>
  <si>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</si>
  <si>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</si>
  <si>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</si>
  <si>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</si>
  <si>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5745</t>
  </si>
  <si>
    <t>Add cycle</t>
  </si>
  <si>
    <t>Old Cycle</t>
  </si>
  <si>
    <t>Start of linear fit &gt;&gt;&gt;&gt;&gt;&gt;&gt;&gt;&gt;&gt;&gt;&gt;&gt;&gt;&gt;&gt;&gt;&gt;&gt;&gt;&gt;</t>
  </si>
  <si>
    <t>IBVS 5713</t>
  </si>
  <si>
    <t>IBVS 5731</t>
  </si>
  <si>
    <t>IBVS 6010</t>
  </si>
  <si>
    <t>IBVS 6070</t>
  </si>
  <si>
    <t>OEJV 0160</t>
  </si>
  <si>
    <t>IBVS</t>
  </si>
  <si>
    <t>OEJV</t>
  </si>
  <si>
    <t>V0490 Cyg / gsc 2671-2133</t>
  </si>
  <si>
    <t>Start of Lin fit (row)</t>
  </si>
  <si>
    <t>Primary</t>
  </si>
  <si>
    <t>Secondary</t>
  </si>
  <si>
    <t>Start cell (x)</t>
  </si>
  <si>
    <t>Start cell (y)</t>
  </si>
  <si>
    <t># of data points =</t>
  </si>
  <si>
    <t>Prim. Ephem. =</t>
  </si>
  <si>
    <t>Sec. Ephem. =</t>
  </si>
  <si>
    <t>Prim. Fit</t>
  </si>
  <si>
    <t>Sec. Fit</t>
  </si>
  <si>
    <t>See page A(2)</t>
  </si>
  <si>
    <t>Displaced secondary, yes.   But it is EW.</t>
  </si>
  <si>
    <t>Apsidal motion?  Not convinced</t>
  </si>
  <si>
    <t>IBVS 6118</t>
  </si>
  <si>
    <t>V490 Cyg / gsc 2671-2133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</si>
  <si>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</si>
  <si>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</si>
  <si>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</si>
  <si>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</si>
  <si>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</si>
  <si>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</si>
  <si>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</si>
  <si>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</si>
  <si>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</si>
  <si>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</si>
  <si>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</si>
  <si>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</si>
  <si>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2451487.6184 </t>
  </si>
  <si>
    <t> 05.11.1999 02:50 </t>
  </si>
  <si>
    <t> 0.2481 </t>
  </si>
  <si>
    <t>E </t>
  </si>
  <si>
    <t>?</t>
  </si>
  <si>
    <t> D.Caton et al. </t>
  </si>
  <si>
    <t>IBVS 5595 </t>
  </si>
  <si>
    <t>2451491.5776 </t>
  </si>
  <si>
    <t> 09.11.1999 01:51 </t>
  </si>
  <si>
    <t> -0.3537 </t>
  </si>
  <si>
    <t> Smith &amp; Caton </t>
  </si>
  <si>
    <t>IBVS 5745 </t>
  </si>
  <si>
    <t>2451495.5994 </t>
  </si>
  <si>
    <t> 13.11.1999 02:23 </t>
  </si>
  <si>
    <t> 0.2474 </t>
  </si>
  <si>
    <t>2452613.024 </t>
  </si>
  <si>
    <t> 04.12.2002 12:34 </t>
  </si>
  <si>
    <t> 0.225 </t>
  </si>
  <si>
    <t>C </t>
  </si>
  <si>
    <t> P.Sobotka (ESA INTEGRAL) </t>
  </si>
  <si>
    <t>IBVS 5809 </t>
  </si>
  <si>
    <t>2452813.7080 </t>
  </si>
  <si>
    <t> 23.06.2003 04:59 </t>
  </si>
  <si>
    <t> 0.2246 </t>
  </si>
  <si>
    <t>2452841.6237 </t>
  </si>
  <si>
    <t> 21.07.2003 02:58 </t>
  </si>
  <si>
    <t> 0.2719 </t>
  </si>
  <si>
    <t>2453256.6755 </t>
  </si>
  <si>
    <t> 08.09.2004 04:12 </t>
  </si>
  <si>
    <t> 0.2720 </t>
  </si>
  <si>
    <t> T.Krajci </t>
  </si>
  <si>
    <t>IBVS 5690 </t>
  </si>
  <si>
    <t>2453260.6752 </t>
  </si>
  <si>
    <t> 12.09.2004 04:12 </t>
  </si>
  <si>
    <t> 0.2131 </t>
  </si>
  <si>
    <t>2453660.3244 </t>
  </si>
  <si>
    <t> 16.10.2005 19:47 </t>
  </si>
  <si>
    <t> 0.2717 </t>
  </si>
  <si>
    <t>-I</t>
  </si>
  <si>
    <t> F.Agerer </t>
  </si>
  <si>
    <t>BAVM 178 </t>
  </si>
  <si>
    <t>2453660.331 </t>
  </si>
  <si>
    <t> 16.10.2005 19:56 </t>
  </si>
  <si>
    <t>22418.5</t>
  </si>
  <si>
    <t> 0.278 </t>
  </si>
  <si>
    <t> R.Diethelm </t>
  </si>
  <si>
    <t>IBVS 5713 </t>
  </si>
  <si>
    <t>2453913.46115 </t>
  </si>
  <si>
    <t> 26.06.2006 23:04 </t>
  </si>
  <si>
    <t>22640.5</t>
  </si>
  <si>
    <t> 0.27247 </t>
  </si>
  <si>
    <t>R</t>
  </si>
  <si>
    <t> P.Zasche &amp; M.Wolf </t>
  </si>
  <si>
    <t> arXiv 1101.5269 </t>
  </si>
  <si>
    <t>2453934.54462 </t>
  </si>
  <si>
    <t> 18.07.2006 01:04 </t>
  </si>
  <si>
    <t>22659</t>
  </si>
  <si>
    <t> 0.19355 </t>
  </si>
  <si>
    <t>2454335.35387 </t>
  </si>
  <si>
    <t> 22.08.2007 20:29 </t>
  </si>
  <si>
    <t>23010.5</t>
  </si>
  <si>
    <t> 0.27195 </t>
  </si>
  <si>
    <t>2454685.4130 </t>
  </si>
  <si>
    <t> 06.08.2008 21:54 </t>
  </si>
  <si>
    <t>23317.5</t>
  </si>
  <si>
    <t> 0.2737 </t>
  </si>
  <si>
    <t>BAVM 203 </t>
  </si>
  <si>
    <t>2455096.4362 </t>
  </si>
  <si>
    <t> 21.09.2009 22:28 </t>
  </si>
  <si>
    <t>23678</t>
  </si>
  <si>
    <t> 0.1683 </t>
  </si>
  <si>
    <t>BAVM 212 </t>
  </si>
  <si>
    <t>2455376.3966 </t>
  </si>
  <si>
    <t> 28.06.2010 21:31 </t>
  </si>
  <si>
    <t>23923.5</t>
  </si>
  <si>
    <t> 0.2646 </t>
  </si>
  <si>
    <t>2455392.35998 </t>
  </si>
  <si>
    <t> 14.07.2010 20:38 </t>
  </si>
  <si>
    <t>23937.5</t>
  </si>
  <si>
    <t> 0.26446 </t>
  </si>
  <si>
    <t>2455393.5007 </t>
  </si>
  <si>
    <t> 16.07.2010 00:01 </t>
  </si>
  <si>
    <t>23938.5</t>
  </si>
  <si>
    <t> 0.2649 </t>
  </si>
  <si>
    <t>BAVM 215 </t>
  </si>
  <si>
    <t>2455397.4590 </t>
  </si>
  <si>
    <t> 19.07.2010 23:00 </t>
  </si>
  <si>
    <t>23942</t>
  </si>
  <si>
    <t> 0.1646 </t>
  </si>
  <si>
    <t>2455405.44030 </t>
  </si>
  <si>
    <t> 27.07.2010 22:34 </t>
  </si>
  <si>
    <t>23949</t>
  </si>
  <si>
    <t> 0.16415 </t>
  </si>
  <si>
    <t>2455445.34892 </t>
  </si>
  <si>
    <t> 05.09.2010 20:22 </t>
  </si>
  <si>
    <t>23984</t>
  </si>
  <si>
    <t> 0.16395 </t>
  </si>
  <si>
    <t>2455462.45268 </t>
  </si>
  <si>
    <t> 22.09.2010 22:51 </t>
  </si>
  <si>
    <t>23999</t>
  </si>
  <si>
    <t> 0.16393 </t>
  </si>
  <si>
    <t>2455470.43426 </t>
  </si>
  <si>
    <t> 30.09.2010 22:25 </t>
  </si>
  <si>
    <t>24006</t>
  </si>
  <si>
    <t> 0.16375 </t>
  </si>
  <si>
    <t>2455690.5031 </t>
  </si>
  <si>
    <t> 09.05.2011 00:04 </t>
  </si>
  <si>
    <t>24199</t>
  </si>
  <si>
    <t> 0.1640 </t>
  </si>
  <si>
    <t>BAVM 220 </t>
  </si>
  <si>
    <t>2455739.5315 </t>
  </si>
  <si>
    <t> 27.06.2011 00:45 </t>
  </si>
  <si>
    <t>24242</t>
  </si>
  <si>
    <t> 0.1615 </t>
  </si>
  <si>
    <t> J.Trnka </t>
  </si>
  <si>
    <t>OEJV 0160 </t>
  </si>
  <si>
    <t>2455739.5316 </t>
  </si>
  <si>
    <t> 0.1616 </t>
  </si>
  <si>
    <t>2455739.53251 </t>
  </si>
  <si>
    <t> 27.06.2011 00:46 </t>
  </si>
  <si>
    <t> 0.16253 </t>
  </si>
  <si>
    <t>2455807.40422 </t>
  </si>
  <si>
    <t> 02.09.2011 21:42 </t>
  </si>
  <si>
    <t>24301.5</t>
  </si>
  <si>
    <t> 0.25697 </t>
  </si>
  <si>
    <t> J.Rozehnal </t>
  </si>
  <si>
    <t>2455815.38581 </t>
  </si>
  <si>
    <t> 10.09.2011 21:15 </t>
  </si>
  <si>
    <t>24308.5</t>
  </si>
  <si>
    <t> 0.25680 </t>
  </si>
  <si>
    <t>2456133.50792 </t>
  </si>
  <si>
    <t> 25.07.2012 00:11 </t>
  </si>
  <si>
    <t>24587.5</t>
  </si>
  <si>
    <t> 0.24860 </t>
  </si>
  <si>
    <t>2456186.5111 </t>
  </si>
  <si>
    <t> 16.09.2012 00:15 </t>
  </si>
  <si>
    <t>24634</t>
  </si>
  <si>
    <t> 0.1623 </t>
  </si>
  <si>
    <t> P.Frank </t>
  </si>
  <si>
    <t>BAVM 231 </t>
  </si>
  <si>
    <t>2456559.373 </t>
  </si>
  <si>
    <t> 23.09.2013 20:57 </t>
  </si>
  <si>
    <t> 0.162 </t>
  </si>
  <si>
    <t>BAVM 234 </t>
  </si>
  <si>
    <t>2457198.4753 </t>
  </si>
  <si>
    <t> 24.06.2015 23:24 </t>
  </si>
  <si>
    <t> 0.2206 </t>
  </si>
  <si>
    <t>BAVM 241 (=IBVS 6157) </t>
  </si>
  <si>
    <t>2457214.4369 </t>
  </si>
  <si>
    <t> 10.07.2015 22:29 </t>
  </si>
  <si>
    <t> 0.2187 </t>
  </si>
  <si>
    <t>IBVS 6157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</si>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</sst>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1" fillId="0" borderId="0" xfId="0" applyFont="1" applyAlignment="1">
      <alignment horizontal="right"/>
    </xf>
    <xf numFmtId="0" fontId="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20" fillId="0" borderId="0" xfId="0" applyFont="1">
      <alignment vertical="top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6" fillId="0" borderId="0" xfId="0" applyFont="1">
      <alignment vertical="top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V490 Cyg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52613.023999999998</c:v>
                  </c:pt>
                  <c:pt idx="7">
                    <c:v>52813.707999999999</c:v>
                  </c:pt>
                  <c:pt idx="8">
                    <c:v>52841.623699999996</c:v>
                  </c:pt>
                  <c:pt idx="9">
                    <c:v>53256.675499999998</c:v>
                  </c:pt>
                  <c:pt idx="10">
                    <c:v>53260.675199999998</c:v>
                  </c:pt>
                  <c:pt idx="11">
                    <c:v>53660.324399999998</c:v>
                  </c:pt>
                  <c:pt idx="12">
                    <c:v>53660.330999999998</c:v>
                  </c:pt>
                  <c:pt idx="13">
                    <c:v>53913.461150000003</c:v>
                  </c:pt>
                  <c:pt idx="14">
                    <c:v>53934.544620000001</c:v>
                  </c:pt>
                  <c:pt idx="15">
                    <c:v>54335.353869999999</c:v>
                  </c:pt>
                  <c:pt idx="16">
                    <c:v>54685.413</c:v>
                  </c:pt>
                  <c:pt idx="17">
                    <c:v>55096.436199999996</c:v>
                  </c:pt>
                  <c:pt idx="18">
                    <c:v>55376.3966</c:v>
                  </c:pt>
                  <c:pt idx="19">
                    <c:v>55392.359980000001</c:v>
                  </c:pt>
                  <c:pt idx="20">
                    <c:v>55393.500699999997</c:v>
                  </c:pt>
                  <c:pt idx="21">
                    <c:v>55397.459000000003</c:v>
                  </c:pt>
                  <c:pt idx="22">
                    <c:v>55405.440300000002</c:v>
                  </c:pt>
                  <c:pt idx="23">
                    <c:v>55445.348919999997</c:v>
                  </c:pt>
                  <c:pt idx="24">
                    <c:v>55462.452680000002</c:v>
                  </c:pt>
                  <c:pt idx="25">
                    <c:v>55470.434260000002</c:v>
                  </c:pt>
                  <c:pt idx="26">
                    <c:v>55690.503100000002</c:v>
                  </c:pt>
                  <c:pt idx="27">
                    <c:v>55739.531499999997</c:v>
                  </c:pt>
                  <c:pt idx="28">
                    <c:v>55739.531600000002</c:v>
                  </c:pt>
                  <c:pt idx="29">
                    <c:v>55739.532509999997</c:v>
                  </c:pt>
                  <c:pt idx="30">
                    <c:v>55807.404219999997</c:v>
                  </c:pt>
                  <c:pt idx="31">
                    <c:v>55815.38581</c:v>
                  </c:pt>
                  <c:pt idx="32">
                    <c:v>56133.507919999996</c:v>
                  </c:pt>
                  <c:pt idx="33">
                    <c:v>56186.511100000003</c:v>
                  </c:pt>
                  <c:pt idx="34">
                    <c:v>56559.373</c:v>
                  </c:pt>
                  <c:pt idx="35">
                    <c:v>57198.475299999998</c:v>
                  </c:pt>
                  <c:pt idx="36">
                    <c:v>57214.436900000001</c:v>
                  </c:pt>
                  <c:pt idx="37">
                    <c:v>57644.300309999999</c:v>
                  </c:pt>
                  <c:pt idx="38">
                    <c:v>57982.4061</c:v>
                  </c:pt>
                  <c:pt idx="39">
                    <c:v>57994.35007000016</c:v>
                  </c:pt>
                  <c:pt idx="40">
                    <c:v>57995.490429999772</c:v>
                  </c:pt>
                  <c:pt idx="41">
                    <c:v>58034.258440000005</c:v>
                  </c:pt>
                  <c:pt idx="42">
                    <c:v>58715.580399999999</c:v>
                  </c:pt>
                  <c:pt idx="43">
                    <c:v>58758.308199999999</c:v>
                  </c:pt>
                  <c:pt idx="44">
                    <c:v>59000.638400000003</c:v>
                  </c:pt>
                  <c:pt idx="45">
                    <c:v>59076.436800000003</c:v>
                  </c:pt>
                  <c:pt idx="46">
                    <c:v>59097.557800000002</c:v>
                  </c:pt>
                </c:numCache>
              </c:numRef>
            </c:plus>
            <c:minus>
              <c:numRef>
                <c:f>'Active 1'!$C$21:$C$1967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52613.023999999998</c:v>
                  </c:pt>
                  <c:pt idx="7">
                    <c:v>52813.707999999999</c:v>
                  </c:pt>
                  <c:pt idx="8">
                    <c:v>52841.623699999996</c:v>
                  </c:pt>
                  <c:pt idx="9">
                    <c:v>53256.675499999998</c:v>
                  </c:pt>
                  <c:pt idx="10">
                    <c:v>53260.675199999998</c:v>
                  </c:pt>
                  <c:pt idx="11">
                    <c:v>53660.324399999998</c:v>
                  </c:pt>
                  <c:pt idx="12">
                    <c:v>53660.330999999998</c:v>
                  </c:pt>
                  <c:pt idx="13">
                    <c:v>53913.461150000003</c:v>
                  </c:pt>
                  <c:pt idx="14">
                    <c:v>53934.544620000001</c:v>
                  </c:pt>
                  <c:pt idx="15">
                    <c:v>54335.353869999999</c:v>
                  </c:pt>
                  <c:pt idx="16">
                    <c:v>54685.413</c:v>
                  </c:pt>
                  <c:pt idx="17">
                    <c:v>55096.436199999996</c:v>
                  </c:pt>
                  <c:pt idx="18">
                    <c:v>55376.3966</c:v>
                  </c:pt>
                  <c:pt idx="19">
                    <c:v>55392.359980000001</c:v>
                  </c:pt>
                  <c:pt idx="20">
                    <c:v>55393.500699999997</c:v>
                  </c:pt>
                  <c:pt idx="21">
                    <c:v>55397.459000000003</c:v>
                  </c:pt>
                  <c:pt idx="22">
                    <c:v>55405.440300000002</c:v>
                  </c:pt>
                  <c:pt idx="23">
                    <c:v>55445.348919999997</c:v>
                  </c:pt>
                  <c:pt idx="24">
                    <c:v>55462.452680000002</c:v>
                  </c:pt>
                  <c:pt idx="25">
                    <c:v>55470.434260000002</c:v>
                  </c:pt>
                  <c:pt idx="26">
                    <c:v>55690.503100000002</c:v>
                  </c:pt>
                  <c:pt idx="27">
                    <c:v>55739.531499999997</c:v>
                  </c:pt>
                  <c:pt idx="28">
                    <c:v>55739.531600000002</c:v>
                  </c:pt>
                  <c:pt idx="29">
                    <c:v>55739.532509999997</c:v>
                  </c:pt>
                  <c:pt idx="30">
                    <c:v>55807.404219999997</c:v>
                  </c:pt>
                  <c:pt idx="31">
                    <c:v>55815.38581</c:v>
                  </c:pt>
                  <c:pt idx="32">
                    <c:v>56133.507919999996</c:v>
                  </c:pt>
                  <c:pt idx="33">
                    <c:v>56186.511100000003</c:v>
                  </c:pt>
                  <c:pt idx="34">
                    <c:v>56559.373</c:v>
                  </c:pt>
                  <c:pt idx="35">
                    <c:v>57198.475299999998</c:v>
                  </c:pt>
                  <c:pt idx="36">
                    <c:v>57214.436900000001</c:v>
                  </c:pt>
                  <c:pt idx="37">
                    <c:v>57644.300309999999</c:v>
                  </c:pt>
                  <c:pt idx="38">
                    <c:v>57982.4061</c:v>
                  </c:pt>
                  <c:pt idx="39">
                    <c:v>57994.35007000016</c:v>
                  </c:pt>
                  <c:pt idx="40">
                    <c:v>57995.490429999772</c:v>
                  </c:pt>
                  <c:pt idx="41">
                    <c:v>58034.258440000005</c:v>
                  </c:pt>
                  <c:pt idx="42">
                    <c:v>58715.580399999999</c:v>
                  </c:pt>
                  <c:pt idx="43">
                    <c:v>58758.308199999999</c:v>
                  </c:pt>
                  <c:pt idx="44">
                    <c:v>59000.638400000003</c:v>
                  </c:pt>
                  <c:pt idx="45">
                    <c:v>59076.436800000003</c:v>
                  </c:pt>
                  <c:pt idx="46">
                    <c:v>59097.557800000002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54-467E-92B7-12140737A6C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1.6999999999999999E-3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4.0000000000000002E-4</c:v>
                  </c:pt>
                  <c:pt idx="38">
                    <c:v>3.5999999999999999E-3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1.6999999999999999E-3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4.0000000000000002E-4</c:v>
                  </c:pt>
                  <c:pt idx="38">
                    <c:v>3.5999999999999999E-3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1'!$I$21:$I$966</c:f>
              <c:numCache>
                <c:formatCode>General</c:formatCode>
                <c:ptCount val="946"/>
                <c:pt idx="1">
                  <c:v>-0.33965599999646656</c:v>
                </c:pt>
                <c:pt idx="2">
                  <c:v>-0.32468200000585057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54-467E-92B7-12140737A6C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1'!$J$21:$J$966</c:f>
              <c:numCache>
                <c:formatCode>General</c:formatCode>
                <c:ptCount val="946"/>
                <c:pt idx="3">
                  <c:v>-0.32200200000806944</c:v>
                </c:pt>
                <c:pt idx="4">
                  <c:v>-0.35368400000879774</c:v>
                </c:pt>
                <c:pt idx="5">
                  <c:v>-0.32276600000477629</c:v>
                </c:pt>
                <c:pt idx="6">
                  <c:v>-0.34512600000743987</c:v>
                </c:pt>
                <c:pt idx="7">
                  <c:v>-0.34547800000291318</c:v>
                </c:pt>
                <c:pt idx="8">
                  <c:v>-0.36595200000738259</c:v>
                </c:pt>
                <c:pt idx="9">
                  <c:v>-0.36588000000483589</c:v>
                </c:pt>
                <c:pt idx="10">
                  <c:v>-0.35706200000277022</c:v>
                </c:pt>
                <c:pt idx="11">
                  <c:v>-0.36618799999996554</c:v>
                </c:pt>
                <c:pt idx="12">
                  <c:v>-0.35958799999934854</c:v>
                </c:pt>
                <c:pt idx="13">
                  <c:v>-0.36538200000359211</c:v>
                </c:pt>
                <c:pt idx="14">
                  <c:v>-0.37657400000171037</c:v>
                </c:pt>
                <c:pt idx="15">
                  <c:v>-0.36590200000500772</c:v>
                </c:pt>
                <c:pt idx="16">
                  <c:v>-0.3641360000037821</c:v>
                </c:pt>
                <c:pt idx="17">
                  <c:v>-0.40178200000082143</c:v>
                </c:pt>
                <c:pt idx="18">
                  <c:v>-0.37324800000351388</c:v>
                </c:pt>
                <c:pt idx="19">
                  <c:v>-0.37339600000268547</c:v>
                </c:pt>
                <c:pt idx="20">
                  <c:v>-0.3729280000043218</c:v>
                </c:pt>
                <c:pt idx="21">
                  <c:v>-0.4055099999968661</c:v>
                </c:pt>
                <c:pt idx="22">
                  <c:v>-0.40597400000115158</c:v>
                </c:pt>
                <c:pt idx="23">
                  <c:v>-0.40617400001065107</c:v>
                </c:pt>
                <c:pt idx="24">
                  <c:v>-0.40619399999559391</c:v>
                </c:pt>
                <c:pt idx="25">
                  <c:v>-0.40637799999967683</c:v>
                </c:pt>
                <c:pt idx="26">
                  <c:v>-0.40617400000337511</c:v>
                </c:pt>
                <c:pt idx="33">
                  <c:v>-0.40779399999883026</c:v>
                </c:pt>
                <c:pt idx="34">
                  <c:v>-0.40829800000210525</c:v>
                </c:pt>
                <c:pt idx="35">
                  <c:v>-0.41724400000384776</c:v>
                </c:pt>
                <c:pt idx="36">
                  <c:v>-0.41917200000170851</c:v>
                </c:pt>
                <c:pt idx="37">
                  <c:v>-0.43076600000495091</c:v>
                </c:pt>
                <c:pt idx="38">
                  <c:v>-0.40969400000176392</c:v>
                </c:pt>
                <c:pt idx="39">
                  <c:v>-0.43836999984341674</c:v>
                </c:pt>
                <c:pt idx="40">
                  <c:v>-0.43826200022886042</c:v>
                </c:pt>
                <c:pt idx="41">
                  <c:v>-0.43881999999575783</c:v>
                </c:pt>
                <c:pt idx="42">
                  <c:v>-0.41743000000860775</c:v>
                </c:pt>
                <c:pt idx="43">
                  <c:v>-0.44908000000577886</c:v>
                </c:pt>
                <c:pt idx="44">
                  <c:v>-0.42242999999871245</c:v>
                </c:pt>
                <c:pt idx="45">
                  <c:v>-0.45078799999464536</c:v>
                </c:pt>
                <c:pt idx="46">
                  <c:v>-0.42444999999861466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54-467E-92B7-12140737A6C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1'!$K$21:$K$966</c:f>
              <c:numCache>
                <c:formatCode>General</c:formatCode>
                <c:ptCount val="946"/>
                <c:pt idx="27">
                  <c:v>-0.408610000005865</c:v>
                </c:pt>
                <c:pt idx="28">
                  <c:v>-0.40851000000111526</c:v>
                </c:pt>
                <c:pt idx="29">
                  <c:v>-0.4076000000059139</c:v>
                </c:pt>
                <c:pt idx="30">
                  <c:v>-0.38088400000560796</c:v>
                </c:pt>
                <c:pt idx="31">
                  <c:v>-0.38105800000630552</c:v>
                </c:pt>
                <c:pt idx="32">
                  <c:v>-0.38925600000220584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54-467E-92B7-12140737A6C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54-467E-92B7-12140737A6C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54-467E-92B7-12140737A6C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54-467E-92B7-12140737A6C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1'!$O$21:$O$966</c:f>
              <c:numCache>
                <c:formatCode>General</c:formatCode>
                <c:ptCount val="946"/>
                <c:pt idx="0">
                  <c:v>-1.195761757134095E-3</c:v>
                </c:pt>
                <c:pt idx="1">
                  <c:v>-0.33185092652303583</c:v>
                </c:pt>
                <c:pt idx="2">
                  <c:v>-0.33185905952098854</c:v>
                </c:pt>
                <c:pt idx="3">
                  <c:v>-0.33486826876349601</c:v>
                </c:pt>
                <c:pt idx="4">
                  <c:v>-0.33492519974916507</c:v>
                </c:pt>
                <c:pt idx="5">
                  <c:v>-0.33498213073483413</c:v>
                </c:pt>
                <c:pt idx="6">
                  <c:v>-0.35092280672217097</c:v>
                </c:pt>
                <c:pt idx="7">
                  <c:v>-0.35378562200152947</c:v>
                </c:pt>
                <c:pt idx="8">
                  <c:v>-0.35418413890121286</c:v>
                </c:pt>
                <c:pt idx="9">
                  <c:v>-0.36010496141079512</c:v>
                </c:pt>
                <c:pt idx="10">
                  <c:v>-0.36016189239646418</c:v>
                </c:pt>
                <c:pt idx="11">
                  <c:v>-0.36586312396132292</c:v>
                </c:pt>
                <c:pt idx="12">
                  <c:v>-0.36586312396132292</c:v>
                </c:pt>
                <c:pt idx="13">
                  <c:v>-0.36947417505233188</c:v>
                </c:pt>
                <c:pt idx="14">
                  <c:v>-0.36977509597658265</c:v>
                </c:pt>
                <c:pt idx="15">
                  <c:v>-0.37549259353734682</c:v>
                </c:pt>
                <c:pt idx="16">
                  <c:v>-0.38048625428031868</c:v>
                </c:pt>
                <c:pt idx="17">
                  <c:v>-0.38635014580423188</c:v>
                </c:pt>
                <c:pt idx="18">
                  <c:v>-0.39034344779901881</c:v>
                </c:pt>
                <c:pt idx="19">
                  <c:v>-0.39057117174169509</c:v>
                </c:pt>
                <c:pt idx="20">
                  <c:v>-0.39058743773760052</c:v>
                </c:pt>
                <c:pt idx="21">
                  <c:v>-0.39064436872326957</c:v>
                </c:pt>
                <c:pt idx="22">
                  <c:v>-0.39075823069460769</c:v>
                </c:pt>
                <c:pt idx="23">
                  <c:v>-0.39132754055129831</c:v>
                </c:pt>
                <c:pt idx="24">
                  <c:v>-0.39157153048987997</c:v>
                </c:pt>
                <c:pt idx="25">
                  <c:v>-0.39168539246121808</c:v>
                </c:pt>
                <c:pt idx="26">
                  <c:v>-0.39482472967096915</c:v>
                </c:pt>
                <c:pt idx="27">
                  <c:v>-0.39552416749490332</c:v>
                </c:pt>
                <c:pt idx="28">
                  <c:v>-0.39552416749490332</c:v>
                </c:pt>
                <c:pt idx="29">
                  <c:v>-0.39552416749490332</c:v>
                </c:pt>
                <c:pt idx="30">
                  <c:v>-0.39649199425127735</c:v>
                </c:pt>
                <c:pt idx="31">
                  <c:v>-0.39660585622261546</c:v>
                </c:pt>
                <c:pt idx="32">
                  <c:v>-0.40114406908023481</c:v>
                </c:pt>
                <c:pt idx="33">
                  <c:v>-0.40190043788983804</c:v>
                </c:pt>
                <c:pt idx="34">
                  <c:v>-0.40721941855091881</c:v>
                </c:pt>
                <c:pt idx="35">
                  <c:v>-0.41633650925592119</c:v>
                </c:pt>
                <c:pt idx="36">
                  <c:v>-0.41656423319859742</c:v>
                </c:pt>
                <c:pt idx="37">
                  <c:v>-0.42269651365495048</c:v>
                </c:pt>
                <c:pt idx="38">
                  <c:v>-0.42751938144091517</c:v>
                </c:pt>
                <c:pt idx="39">
                  <c:v>-0.42769017439792234</c:v>
                </c:pt>
                <c:pt idx="40">
                  <c:v>-0.42770644039382777</c:v>
                </c:pt>
                <c:pt idx="41">
                  <c:v>-0.42825948425461291</c:v>
                </c:pt>
                <c:pt idx="42">
                  <c:v>-0.43797841680811678</c:v>
                </c:pt>
                <c:pt idx="43">
                  <c:v>-0.43858839165457097</c:v>
                </c:pt>
                <c:pt idx="44">
                  <c:v>-0.44204491578447824</c:v>
                </c:pt>
                <c:pt idx="45">
                  <c:v>-0.44312660451219038</c:v>
                </c:pt>
                <c:pt idx="46">
                  <c:v>-0.44342752543644109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54-467E-92B7-12140737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0848"/>
        <c:axId val="1"/>
      </c:scatterChart>
      <c:valAx>
        <c:axId val="79342084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8902259592347"/>
          <c:y val="0.92024539877300615"/>
          <c:w val="0.7802914700282820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V490 Cyg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52613.023999999998</c:v>
                  </c:pt>
                  <c:pt idx="7">
                    <c:v>52813.707999999999</c:v>
                  </c:pt>
                  <c:pt idx="8">
                    <c:v>52841.623699999996</c:v>
                  </c:pt>
                  <c:pt idx="9">
                    <c:v>53256.675499999998</c:v>
                  </c:pt>
                  <c:pt idx="10">
                    <c:v>53260.675199999998</c:v>
                  </c:pt>
                  <c:pt idx="11">
                    <c:v>53660.324399999998</c:v>
                  </c:pt>
                  <c:pt idx="12">
                    <c:v>53660.330999999998</c:v>
                  </c:pt>
                  <c:pt idx="13">
                    <c:v>53913.461150000003</c:v>
                  </c:pt>
                  <c:pt idx="14">
                    <c:v>53934.544620000001</c:v>
                  </c:pt>
                  <c:pt idx="15">
                    <c:v>54335.353869999999</c:v>
                  </c:pt>
                  <c:pt idx="16">
                    <c:v>54685.413</c:v>
                  </c:pt>
                  <c:pt idx="17">
                    <c:v>55096.436199999996</c:v>
                  </c:pt>
                  <c:pt idx="18">
                    <c:v>55376.3966</c:v>
                  </c:pt>
                  <c:pt idx="19">
                    <c:v>55392.359980000001</c:v>
                  </c:pt>
                  <c:pt idx="20">
                    <c:v>55393.500699999997</c:v>
                  </c:pt>
                  <c:pt idx="21">
                    <c:v>55397.459000000003</c:v>
                  </c:pt>
                  <c:pt idx="22">
                    <c:v>55405.440300000002</c:v>
                  </c:pt>
                  <c:pt idx="23">
                    <c:v>55445.348919999997</c:v>
                  </c:pt>
                  <c:pt idx="24">
                    <c:v>55462.452680000002</c:v>
                  </c:pt>
                  <c:pt idx="25">
                    <c:v>55470.434260000002</c:v>
                  </c:pt>
                  <c:pt idx="26">
                    <c:v>55690.503100000002</c:v>
                  </c:pt>
                  <c:pt idx="27">
                    <c:v>55739.531499999997</c:v>
                  </c:pt>
                  <c:pt idx="28">
                    <c:v>55739.531600000002</c:v>
                  </c:pt>
                  <c:pt idx="29">
                    <c:v>55739.532509999997</c:v>
                  </c:pt>
                  <c:pt idx="30">
                    <c:v>55807.404219999997</c:v>
                  </c:pt>
                  <c:pt idx="31">
                    <c:v>55815.38581</c:v>
                  </c:pt>
                  <c:pt idx="32">
                    <c:v>56133.507919999996</c:v>
                  </c:pt>
                  <c:pt idx="33">
                    <c:v>56186.511100000003</c:v>
                  </c:pt>
                  <c:pt idx="34">
                    <c:v>56559.373</c:v>
                  </c:pt>
                  <c:pt idx="35">
                    <c:v>57198.475299999998</c:v>
                  </c:pt>
                  <c:pt idx="36">
                    <c:v>57214.436900000001</c:v>
                  </c:pt>
                  <c:pt idx="37">
                    <c:v>57644.300309999999</c:v>
                  </c:pt>
                  <c:pt idx="38">
                    <c:v>57982.4061</c:v>
                  </c:pt>
                  <c:pt idx="39">
                    <c:v>57994.35007000016</c:v>
                  </c:pt>
                  <c:pt idx="40">
                    <c:v>57995.490429999772</c:v>
                  </c:pt>
                  <c:pt idx="41">
                    <c:v>58034.258440000005</c:v>
                  </c:pt>
                  <c:pt idx="42">
                    <c:v>58715.580399999999</c:v>
                  </c:pt>
                  <c:pt idx="43">
                    <c:v>58758.308199999999</c:v>
                  </c:pt>
                  <c:pt idx="44">
                    <c:v>59000.638400000003</c:v>
                  </c:pt>
                  <c:pt idx="45">
                    <c:v>59076.436800000003</c:v>
                  </c:pt>
                  <c:pt idx="46">
                    <c:v>59097.557800000002</c:v>
                  </c:pt>
                </c:numCache>
              </c:numRef>
            </c:plus>
            <c:minus>
              <c:numRef>
                <c:f>'Active 1'!$C$21:$C$1967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52613.023999999998</c:v>
                  </c:pt>
                  <c:pt idx="7">
                    <c:v>52813.707999999999</c:v>
                  </c:pt>
                  <c:pt idx="8">
                    <c:v>52841.623699999996</c:v>
                  </c:pt>
                  <c:pt idx="9">
                    <c:v>53256.675499999998</c:v>
                  </c:pt>
                  <c:pt idx="10">
                    <c:v>53260.675199999998</c:v>
                  </c:pt>
                  <c:pt idx="11">
                    <c:v>53660.324399999998</c:v>
                  </c:pt>
                  <c:pt idx="12">
                    <c:v>53660.330999999998</c:v>
                  </c:pt>
                  <c:pt idx="13">
                    <c:v>53913.461150000003</c:v>
                  </c:pt>
                  <c:pt idx="14">
                    <c:v>53934.544620000001</c:v>
                  </c:pt>
                  <c:pt idx="15">
                    <c:v>54335.353869999999</c:v>
                  </c:pt>
                  <c:pt idx="16">
                    <c:v>54685.413</c:v>
                  </c:pt>
                  <c:pt idx="17">
                    <c:v>55096.436199999996</c:v>
                  </c:pt>
                  <c:pt idx="18">
                    <c:v>55376.3966</c:v>
                  </c:pt>
                  <c:pt idx="19">
                    <c:v>55392.359980000001</c:v>
                  </c:pt>
                  <c:pt idx="20">
                    <c:v>55393.500699999997</c:v>
                  </c:pt>
                  <c:pt idx="21">
                    <c:v>55397.459000000003</c:v>
                  </c:pt>
                  <c:pt idx="22">
                    <c:v>55405.440300000002</c:v>
                  </c:pt>
                  <c:pt idx="23">
                    <c:v>55445.348919999997</c:v>
                  </c:pt>
                  <c:pt idx="24">
                    <c:v>55462.452680000002</c:v>
                  </c:pt>
                  <c:pt idx="25">
                    <c:v>55470.434260000002</c:v>
                  </c:pt>
                  <c:pt idx="26">
                    <c:v>55690.503100000002</c:v>
                  </c:pt>
                  <c:pt idx="27">
                    <c:v>55739.531499999997</c:v>
                  </c:pt>
                  <c:pt idx="28">
                    <c:v>55739.531600000002</c:v>
                  </c:pt>
                  <c:pt idx="29">
                    <c:v>55739.532509999997</c:v>
                  </c:pt>
                  <c:pt idx="30">
                    <c:v>55807.404219999997</c:v>
                  </c:pt>
                  <c:pt idx="31">
                    <c:v>55815.38581</c:v>
                  </c:pt>
                  <c:pt idx="32">
                    <c:v>56133.507919999996</c:v>
                  </c:pt>
                  <c:pt idx="33">
                    <c:v>56186.511100000003</c:v>
                  </c:pt>
                  <c:pt idx="34">
                    <c:v>56559.373</c:v>
                  </c:pt>
                  <c:pt idx="35">
                    <c:v>57198.475299999998</c:v>
                  </c:pt>
                  <c:pt idx="36">
                    <c:v>57214.436900000001</c:v>
                  </c:pt>
                  <c:pt idx="37">
                    <c:v>57644.300309999999</c:v>
                  </c:pt>
                  <c:pt idx="38">
                    <c:v>57982.4061</c:v>
                  </c:pt>
                  <c:pt idx="39">
                    <c:v>57994.35007000016</c:v>
                  </c:pt>
                  <c:pt idx="40">
                    <c:v>57995.490429999772</c:v>
                  </c:pt>
                  <c:pt idx="41">
                    <c:v>58034.258440000005</c:v>
                  </c:pt>
                  <c:pt idx="42">
                    <c:v>58715.580399999999</c:v>
                  </c:pt>
                  <c:pt idx="43">
                    <c:v>58758.308199999999</c:v>
                  </c:pt>
                  <c:pt idx="44">
                    <c:v>59000.638400000003</c:v>
                  </c:pt>
                  <c:pt idx="45">
                    <c:v>59076.436800000003</c:v>
                  </c:pt>
                  <c:pt idx="46">
                    <c:v>59097.557800000002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D-416F-BD3E-AA7A4641DEC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1.6999999999999999E-3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4.0000000000000002E-4</c:v>
                  </c:pt>
                  <c:pt idx="38">
                    <c:v>3.5999999999999999E-3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1.6999999999999999E-3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4.0000000000000002E-4</c:v>
                  </c:pt>
                  <c:pt idx="38">
                    <c:v>3.5999999999999999E-3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1'!$I$21:$I$966</c:f>
              <c:numCache>
                <c:formatCode>General</c:formatCode>
                <c:ptCount val="946"/>
                <c:pt idx="1">
                  <c:v>-0.33965599999646656</c:v>
                </c:pt>
                <c:pt idx="2">
                  <c:v>-0.32468200000585057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DD-416F-BD3E-AA7A4641DEC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1'!$J$21:$J$966</c:f>
              <c:numCache>
                <c:formatCode>General</c:formatCode>
                <c:ptCount val="946"/>
                <c:pt idx="3">
                  <c:v>-0.32200200000806944</c:v>
                </c:pt>
                <c:pt idx="4">
                  <c:v>-0.35368400000879774</c:v>
                </c:pt>
                <c:pt idx="5">
                  <c:v>-0.32276600000477629</c:v>
                </c:pt>
                <c:pt idx="6">
                  <c:v>-0.34512600000743987</c:v>
                </c:pt>
                <c:pt idx="7">
                  <c:v>-0.34547800000291318</c:v>
                </c:pt>
                <c:pt idx="8">
                  <c:v>-0.36595200000738259</c:v>
                </c:pt>
                <c:pt idx="9">
                  <c:v>-0.36588000000483589</c:v>
                </c:pt>
                <c:pt idx="10">
                  <c:v>-0.35706200000277022</c:v>
                </c:pt>
                <c:pt idx="11">
                  <c:v>-0.36618799999996554</c:v>
                </c:pt>
                <c:pt idx="12">
                  <c:v>-0.35958799999934854</c:v>
                </c:pt>
                <c:pt idx="13">
                  <c:v>-0.36538200000359211</c:v>
                </c:pt>
                <c:pt idx="14">
                  <c:v>-0.37657400000171037</c:v>
                </c:pt>
                <c:pt idx="15">
                  <c:v>-0.36590200000500772</c:v>
                </c:pt>
                <c:pt idx="16">
                  <c:v>-0.3641360000037821</c:v>
                </c:pt>
                <c:pt idx="17">
                  <c:v>-0.40178200000082143</c:v>
                </c:pt>
                <c:pt idx="18">
                  <c:v>-0.37324800000351388</c:v>
                </c:pt>
                <c:pt idx="19">
                  <c:v>-0.37339600000268547</c:v>
                </c:pt>
                <c:pt idx="20">
                  <c:v>-0.3729280000043218</c:v>
                </c:pt>
                <c:pt idx="21">
                  <c:v>-0.4055099999968661</c:v>
                </c:pt>
                <c:pt idx="22">
                  <c:v>-0.40597400000115158</c:v>
                </c:pt>
                <c:pt idx="23">
                  <c:v>-0.40617400001065107</c:v>
                </c:pt>
                <c:pt idx="24">
                  <c:v>-0.40619399999559391</c:v>
                </c:pt>
                <c:pt idx="25">
                  <c:v>-0.40637799999967683</c:v>
                </c:pt>
                <c:pt idx="26">
                  <c:v>-0.40617400000337511</c:v>
                </c:pt>
                <c:pt idx="33">
                  <c:v>-0.40779399999883026</c:v>
                </c:pt>
                <c:pt idx="34">
                  <c:v>-0.40829800000210525</c:v>
                </c:pt>
                <c:pt idx="35">
                  <c:v>-0.41724400000384776</c:v>
                </c:pt>
                <c:pt idx="36">
                  <c:v>-0.41917200000170851</c:v>
                </c:pt>
                <c:pt idx="37">
                  <c:v>-0.43076600000495091</c:v>
                </c:pt>
                <c:pt idx="38">
                  <c:v>-0.40969400000176392</c:v>
                </c:pt>
                <c:pt idx="39">
                  <c:v>-0.43836999984341674</c:v>
                </c:pt>
                <c:pt idx="40">
                  <c:v>-0.43826200022886042</c:v>
                </c:pt>
                <c:pt idx="41">
                  <c:v>-0.43881999999575783</c:v>
                </c:pt>
                <c:pt idx="42">
                  <c:v>-0.41743000000860775</c:v>
                </c:pt>
                <c:pt idx="43">
                  <c:v>-0.44908000000577886</c:v>
                </c:pt>
                <c:pt idx="44">
                  <c:v>-0.42242999999871245</c:v>
                </c:pt>
                <c:pt idx="45">
                  <c:v>-0.45078799999464536</c:v>
                </c:pt>
                <c:pt idx="46">
                  <c:v>-0.42444999999861466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DD-416F-BD3E-AA7A4641DEC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1'!$K$21:$K$966</c:f>
              <c:numCache>
                <c:formatCode>General</c:formatCode>
                <c:ptCount val="946"/>
                <c:pt idx="27">
                  <c:v>-0.408610000005865</c:v>
                </c:pt>
                <c:pt idx="28">
                  <c:v>-0.40851000000111526</c:v>
                </c:pt>
                <c:pt idx="29">
                  <c:v>-0.4076000000059139</c:v>
                </c:pt>
                <c:pt idx="30">
                  <c:v>-0.38088400000560796</c:v>
                </c:pt>
                <c:pt idx="31">
                  <c:v>-0.38105800000630552</c:v>
                </c:pt>
                <c:pt idx="32">
                  <c:v>-0.38925600000220584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DD-416F-BD3E-AA7A4641DEC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DD-416F-BD3E-AA7A4641DEC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DD-416F-BD3E-AA7A4641DEC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DD-416F-BD3E-AA7A4641DEC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1'!$O$21:$O$966</c:f>
              <c:numCache>
                <c:formatCode>General</c:formatCode>
                <c:ptCount val="946"/>
                <c:pt idx="0">
                  <c:v>-1.195761757134095E-3</c:v>
                </c:pt>
                <c:pt idx="1">
                  <c:v>-0.33185092652303583</c:v>
                </c:pt>
                <c:pt idx="2">
                  <c:v>-0.33185905952098854</c:v>
                </c:pt>
                <c:pt idx="3">
                  <c:v>-0.33486826876349601</c:v>
                </c:pt>
                <c:pt idx="4">
                  <c:v>-0.33492519974916507</c:v>
                </c:pt>
                <c:pt idx="5">
                  <c:v>-0.33498213073483413</c:v>
                </c:pt>
                <c:pt idx="6">
                  <c:v>-0.35092280672217097</c:v>
                </c:pt>
                <c:pt idx="7">
                  <c:v>-0.35378562200152947</c:v>
                </c:pt>
                <c:pt idx="8">
                  <c:v>-0.35418413890121286</c:v>
                </c:pt>
                <c:pt idx="9">
                  <c:v>-0.36010496141079512</c:v>
                </c:pt>
                <c:pt idx="10">
                  <c:v>-0.36016189239646418</c:v>
                </c:pt>
                <c:pt idx="11">
                  <c:v>-0.36586312396132292</c:v>
                </c:pt>
                <c:pt idx="12">
                  <c:v>-0.36586312396132292</c:v>
                </c:pt>
                <c:pt idx="13">
                  <c:v>-0.36947417505233188</c:v>
                </c:pt>
                <c:pt idx="14">
                  <c:v>-0.36977509597658265</c:v>
                </c:pt>
                <c:pt idx="15">
                  <c:v>-0.37549259353734682</c:v>
                </c:pt>
                <c:pt idx="16">
                  <c:v>-0.38048625428031868</c:v>
                </c:pt>
                <c:pt idx="17">
                  <c:v>-0.38635014580423188</c:v>
                </c:pt>
                <c:pt idx="18">
                  <c:v>-0.39034344779901881</c:v>
                </c:pt>
                <c:pt idx="19">
                  <c:v>-0.39057117174169509</c:v>
                </c:pt>
                <c:pt idx="20">
                  <c:v>-0.39058743773760052</c:v>
                </c:pt>
                <c:pt idx="21">
                  <c:v>-0.39064436872326957</c:v>
                </c:pt>
                <c:pt idx="22">
                  <c:v>-0.39075823069460769</c:v>
                </c:pt>
                <c:pt idx="23">
                  <c:v>-0.39132754055129831</c:v>
                </c:pt>
                <c:pt idx="24">
                  <c:v>-0.39157153048987997</c:v>
                </c:pt>
                <c:pt idx="25">
                  <c:v>-0.39168539246121808</c:v>
                </c:pt>
                <c:pt idx="26">
                  <c:v>-0.39482472967096915</c:v>
                </c:pt>
                <c:pt idx="27">
                  <c:v>-0.39552416749490332</c:v>
                </c:pt>
                <c:pt idx="28">
                  <c:v>-0.39552416749490332</c:v>
                </c:pt>
                <c:pt idx="29">
                  <c:v>-0.39552416749490332</c:v>
                </c:pt>
                <c:pt idx="30">
                  <c:v>-0.39649199425127735</c:v>
                </c:pt>
                <c:pt idx="31">
                  <c:v>-0.39660585622261546</c:v>
                </c:pt>
                <c:pt idx="32">
                  <c:v>-0.40114406908023481</c:v>
                </c:pt>
                <c:pt idx="33">
                  <c:v>-0.40190043788983804</c:v>
                </c:pt>
                <c:pt idx="34">
                  <c:v>-0.40721941855091881</c:v>
                </c:pt>
                <c:pt idx="35">
                  <c:v>-0.41633650925592119</c:v>
                </c:pt>
                <c:pt idx="36">
                  <c:v>-0.41656423319859742</c:v>
                </c:pt>
                <c:pt idx="37">
                  <c:v>-0.42269651365495048</c:v>
                </c:pt>
                <c:pt idx="38">
                  <c:v>-0.42751938144091517</c:v>
                </c:pt>
                <c:pt idx="39">
                  <c:v>-0.42769017439792234</c:v>
                </c:pt>
                <c:pt idx="40">
                  <c:v>-0.42770644039382777</c:v>
                </c:pt>
                <c:pt idx="41">
                  <c:v>-0.42825948425461291</c:v>
                </c:pt>
                <c:pt idx="42">
                  <c:v>-0.43797841680811678</c:v>
                </c:pt>
                <c:pt idx="43">
                  <c:v>-0.43858839165457097</c:v>
                </c:pt>
                <c:pt idx="44">
                  <c:v>-0.44204491578447824</c:v>
                </c:pt>
                <c:pt idx="45">
                  <c:v>-0.44312660451219038</c:v>
                </c:pt>
                <c:pt idx="46">
                  <c:v>-0.44342752543644109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DD-416F-BD3E-AA7A4641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1832"/>
        <c:axId val="1"/>
      </c:scatterChart>
      <c:valAx>
        <c:axId val="79342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83870967741936"/>
          <c:y val="0.9204921861831491"/>
          <c:w val="0.7790322580645161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V490 Cyg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52613.023999999998</c:v>
                  </c:pt>
                  <c:pt idx="7">
                    <c:v>52813.707999999999</c:v>
                  </c:pt>
                  <c:pt idx="8">
                    <c:v>52841.623699999996</c:v>
                  </c:pt>
                  <c:pt idx="9">
                    <c:v>53256.675499999998</c:v>
                  </c:pt>
                  <c:pt idx="10">
                    <c:v>53260.675199999998</c:v>
                  </c:pt>
                  <c:pt idx="11">
                    <c:v>53660.324399999998</c:v>
                  </c:pt>
                  <c:pt idx="12">
                    <c:v>53660.330999999998</c:v>
                  </c:pt>
                  <c:pt idx="13">
                    <c:v>53913.461150000003</c:v>
                  </c:pt>
                  <c:pt idx="14">
                    <c:v>53934.544620000001</c:v>
                  </c:pt>
                  <c:pt idx="15">
                    <c:v>54335.353869999999</c:v>
                  </c:pt>
                  <c:pt idx="16">
                    <c:v>54685.413</c:v>
                  </c:pt>
                  <c:pt idx="17">
                    <c:v>55096.436199999996</c:v>
                  </c:pt>
                  <c:pt idx="18">
                    <c:v>55376.3966</c:v>
                  </c:pt>
                  <c:pt idx="19">
                    <c:v>55392.359980000001</c:v>
                  </c:pt>
                  <c:pt idx="20">
                    <c:v>55393.500699999997</c:v>
                  </c:pt>
                  <c:pt idx="21">
                    <c:v>55397.459000000003</c:v>
                  </c:pt>
                  <c:pt idx="22">
                    <c:v>55405.440300000002</c:v>
                  </c:pt>
                  <c:pt idx="23">
                    <c:v>55445.348919999997</c:v>
                  </c:pt>
                  <c:pt idx="24">
                    <c:v>55462.452680000002</c:v>
                  </c:pt>
                  <c:pt idx="25">
                    <c:v>55470.434260000002</c:v>
                  </c:pt>
                  <c:pt idx="26">
                    <c:v>55690.503100000002</c:v>
                  </c:pt>
                  <c:pt idx="27">
                    <c:v>55739.531499999997</c:v>
                  </c:pt>
                  <c:pt idx="28">
                    <c:v>55739.531600000002</c:v>
                  </c:pt>
                  <c:pt idx="29">
                    <c:v>55739.532509999997</c:v>
                  </c:pt>
                  <c:pt idx="30">
                    <c:v>55807.404219999997</c:v>
                  </c:pt>
                  <c:pt idx="31">
                    <c:v>55815.38581</c:v>
                  </c:pt>
                  <c:pt idx="32">
                    <c:v>56133.507919999996</c:v>
                  </c:pt>
                  <c:pt idx="33">
                    <c:v>56186.511100000003</c:v>
                  </c:pt>
                  <c:pt idx="34">
                    <c:v>56559.373</c:v>
                  </c:pt>
                  <c:pt idx="35">
                    <c:v>57198.475299999998</c:v>
                  </c:pt>
                  <c:pt idx="36">
                    <c:v>57214.436900000001</c:v>
                  </c:pt>
                  <c:pt idx="37">
                    <c:v>57644.300309999999</c:v>
                  </c:pt>
                  <c:pt idx="38">
                    <c:v>57982.4061</c:v>
                  </c:pt>
                  <c:pt idx="39">
                    <c:v>57994.35007000016</c:v>
                  </c:pt>
                  <c:pt idx="40">
                    <c:v>57995.490429999772</c:v>
                  </c:pt>
                  <c:pt idx="41">
                    <c:v>58034.258440000005</c:v>
                  </c:pt>
                  <c:pt idx="42">
                    <c:v>58715.580399999999</c:v>
                  </c:pt>
                  <c:pt idx="43">
                    <c:v>58758.308199999999</c:v>
                  </c:pt>
                  <c:pt idx="44">
                    <c:v>59000.638400000003</c:v>
                  </c:pt>
                  <c:pt idx="45">
                    <c:v>59076.436800000003</c:v>
                  </c:pt>
                  <c:pt idx="46">
                    <c:v>59097.557800000002</c:v>
                  </c:pt>
                </c:numCache>
              </c:numRef>
            </c:plus>
            <c:minus>
              <c:numRef>
                <c:f>'Active 2'!$C$21:$C$1967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52613.023999999998</c:v>
                  </c:pt>
                  <c:pt idx="7">
                    <c:v>52813.707999999999</c:v>
                  </c:pt>
                  <c:pt idx="8">
                    <c:v>52841.623699999996</c:v>
                  </c:pt>
                  <c:pt idx="9">
                    <c:v>53256.675499999998</c:v>
                  </c:pt>
                  <c:pt idx="10">
                    <c:v>53260.675199999998</c:v>
                  </c:pt>
                  <c:pt idx="11">
                    <c:v>53660.324399999998</c:v>
                  </c:pt>
                  <c:pt idx="12">
                    <c:v>53660.330999999998</c:v>
                  </c:pt>
                  <c:pt idx="13">
                    <c:v>53913.461150000003</c:v>
                  </c:pt>
                  <c:pt idx="14">
                    <c:v>53934.544620000001</c:v>
                  </c:pt>
                  <c:pt idx="15">
                    <c:v>54335.353869999999</c:v>
                  </c:pt>
                  <c:pt idx="16">
                    <c:v>54685.413</c:v>
                  </c:pt>
                  <c:pt idx="17">
                    <c:v>55096.436199999996</c:v>
                  </c:pt>
                  <c:pt idx="18">
                    <c:v>55376.3966</c:v>
                  </c:pt>
                  <c:pt idx="19">
                    <c:v>55392.359980000001</c:v>
                  </c:pt>
                  <c:pt idx="20">
                    <c:v>55393.500699999997</c:v>
                  </c:pt>
                  <c:pt idx="21">
                    <c:v>55397.459000000003</c:v>
                  </c:pt>
                  <c:pt idx="22">
                    <c:v>55405.440300000002</c:v>
                  </c:pt>
                  <c:pt idx="23">
                    <c:v>55445.348919999997</c:v>
                  </c:pt>
                  <c:pt idx="24">
                    <c:v>55462.452680000002</c:v>
                  </c:pt>
                  <c:pt idx="25">
                    <c:v>55470.434260000002</c:v>
                  </c:pt>
                  <c:pt idx="26">
                    <c:v>55690.503100000002</c:v>
                  </c:pt>
                  <c:pt idx="27">
                    <c:v>55739.531499999997</c:v>
                  </c:pt>
                  <c:pt idx="28">
                    <c:v>55739.531600000002</c:v>
                  </c:pt>
                  <c:pt idx="29">
                    <c:v>55739.532509999997</c:v>
                  </c:pt>
                  <c:pt idx="30">
                    <c:v>55807.404219999997</c:v>
                  </c:pt>
                  <c:pt idx="31">
                    <c:v>55815.38581</c:v>
                  </c:pt>
                  <c:pt idx="32">
                    <c:v>56133.507919999996</c:v>
                  </c:pt>
                  <c:pt idx="33">
                    <c:v>56186.511100000003</c:v>
                  </c:pt>
                  <c:pt idx="34">
                    <c:v>56559.373</c:v>
                  </c:pt>
                  <c:pt idx="35">
                    <c:v>57198.475299999998</c:v>
                  </c:pt>
                  <c:pt idx="36">
                    <c:v>57214.436900000001</c:v>
                  </c:pt>
                  <c:pt idx="37">
                    <c:v>57644.300309999999</c:v>
                  </c:pt>
                  <c:pt idx="38">
                    <c:v>57982.4061</c:v>
                  </c:pt>
                  <c:pt idx="39">
                    <c:v>57994.35007000016</c:v>
                  </c:pt>
                  <c:pt idx="40">
                    <c:v>57995.490429999772</c:v>
                  </c:pt>
                  <c:pt idx="41">
                    <c:v>58034.258440000005</c:v>
                  </c:pt>
                  <c:pt idx="42">
                    <c:v>58715.580399999999</c:v>
                  </c:pt>
                  <c:pt idx="43">
                    <c:v>58758.308199999999</c:v>
                  </c:pt>
                  <c:pt idx="44">
                    <c:v>59000.638400000003</c:v>
                  </c:pt>
                  <c:pt idx="45">
                    <c:v>59076.436800000003</c:v>
                  </c:pt>
                  <c:pt idx="46">
                    <c:v>59097.557800000002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8-4764-8B55-44F6ADF8045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1.6999999999999999E-3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3.5999999999999999E-3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1.6999999999999999E-3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3.5999999999999999E-3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2'!$I$21:$I$966</c:f>
              <c:numCache>
                <c:formatCode>General</c:formatCode>
                <c:ptCount val="946"/>
                <c:pt idx="1">
                  <c:v>-0.33965599999646656</c:v>
                </c:pt>
                <c:pt idx="6">
                  <c:v>-0.34512600000743987</c:v>
                </c:pt>
                <c:pt idx="16">
                  <c:v>-0.3641360000037821</c:v>
                </c:pt>
                <c:pt idx="38">
                  <c:v>-0.40969400000176392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78-4764-8B55-44F6ADF8045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2'!$J$21:$J$966</c:f>
              <c:numCache>
                <c:formatCode>General</c:formatCode>
                <c:ptCount val="946"/>
                <c:pt idx="2">
                  <c:v>-0.32468200000585057</c:v>
                </c:pt>
                <c:pt idx="11">
                  <c:v>-0.36618799999996554</c:v>
                </c:pt>
                <c:pt idx="12">
                  <c:v>-0.35958799999934854</c:v>
                </c:pt>
                <c:pt idx="20">
                  <c:v>-0.3729280000043218</c:v>
                </c:pt>
                <c:pt idx="21">
                  <c:v>-0.4055099999968661</c:v>
                </c:pt>
                <c:pt idx="26">
                  <c:v>-0.40617400000337511</c:v>
                </c:pt>
                <c:pt idx="33">
                  <c:v>-0.40779399999883026</c:v>
                </c:pt>
                <c:pt idx="34">
                  <c:v>-0.40829800000210525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78-4764-8B55-44F6ADF8045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2'!$K$21:$K$966</c:f>
              <c:numCache>
                <c:formatCode>General</c:formatCode>
                <c:ptCount val="946"/>
                <c:pt idx="3">
                  <c:v>-0.32200200000806944</c:v>
                </c:pt>
                <c:pt idx="4">
                  <c:v>-0.35368400000879774</c:v>
                </c:pt>
                <c:pt idx="5">
                  <c:v>-0.32276600000477629</c:v>
                </c:pt>
                <c:pt idx="7">
                  <c:v>-0.34547800000291318</c:v>
                </c:pt>
                <c:pt idx="8">
                  <c:v>-0.36595200000738259</c:v>
                </c:pt>
                <c:pt idx="9">
                  <c:v>-0.36588000000483589</c:v>
                </c:pt>
                <c:pt idx="10">
                  <c:v>-0.35706200000277022</c:v>
                </c:pt>
                <c:pt idx="13">
                  <c:v>-0.36538200000359211</c:v>
                </c:pt>
                <c:pt idx="14">
                  <c:v>-0.37657400000171037</c:v>
                </c:pt>
                <c:pt idx="15">
                  <c:v>-0.36590200000500772</c:v>
                </c:pt>
                <c:pt idx="17">
                  <c:v>-0.40178200000082143</c:v>
                </c:pt>
                <c:pt idx="18">
                  <c:v>-0.37324800000351388</c:v>
                </c:pt>
                <c:pt idx="19">
                  <c:v>-0.37339600000268547</c:v>
                </c:pt>
                <c:pt idx="22">
                  <c:v>-0.40597400000115158</c:v>
                </c:pt>
                <c:pt idx="23">
                  <c:v>-0.40617400001065107</c:v>
                </c:pt>
                <c:pt idx="24">
                  <c:v>-0.40619399999559391</c:v>
                </c:pt>
                <c:pt idx="25">
                  <c:v>-0.40637799999967683</c:v>
                </c:pt>
                <c:pt idx="27">
                  <c:v>-0.408610000005865</c:v>
                </c:pt>
                <c:pt idx="28">
                  <c:v>-0.40851000000111526</c:v>
                </c:pt>
                <c:pt idx="29">
                  <c:v>-0.4076000000059139</c:v>
                </c:pt>
                <c:pt idx="30">
                  <c:v>-0.38088400000560796</c:v>
                </c:pt>
                <c:pt idx="31">
                  <c:v>-0.38105800000630552</c:v>
                </c:pt>
                <c:pt idx="32">
                  <c:v>-0.38925600000220584</c:v>
                </c:pt>
                <c:pt idx="35">
                  <c:v>-0.41724400000384776</c:v>
                </c:pt>
                <c:pt idx="36">
                  <c:v>-0.41917200000170851</c:v>
                </c:pt>
                <c:pt idx="37">
                  <c:v>-0.43076600000495091</c:v>
                </c:pt>
                <c:pt idx="39">
                  <c:v>-0.43836999984341674</c:v>
                </c:pt>
                <c:pt idx="40">
                  <c:v>-0.43826200022886042</c:v>
                </c:pt>
                <c:pt idx="41">
                  <c:v>-0.43881999999575783</c:v>
                </c:pt>
                <c:pt idx="42">
                  <c:v>-0.41743000000860775</c:v>
                </c:pt>
                <c:pt idx="43">
                  <c:v>-0.44908000000577886</c:v>
                </c:pt>
                <c:pt idx="44">
                  <c:v>-0.42242999999871245</c:v>
                </c:pt>
                <c:pt idx="45">
                  <c:v>-0.45078799999464536</c:v>
                </c:pt>
                <c:pt idx="46">
                  <c:v>-0.42444999999861466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78-4764-8B55-44F6ADF8045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78-4764-8B55-44F6ADF8045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78-4764-8B55-44F6ADF8045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78-4764-8B55-44F6ADF8045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2'!$O$21:$O$966</c:f>
              <c:numCache>
                <c:formatCode>General</c:formatCode>
                <c:ptCount val="946"/>
                <c:pt idx="0">
                  <c:v>-9.8090810688265362E-2</c:v>
                </c:pt>
                <c:pt idx="1">
                  <c:v>-0.35222898975254996</c:v>
                </c:pt>
                <c:pt idx="2">
                  <c:v>-0.35223524069162571</c:v>
                </c:pt>
                <c:pt idx="3">
                  <c:v>-0.3545480881496586</c:v>
                </c:pt>
                <c:pt idx="4">
                  <c:v>-0.35459184472318894</c:v>
                </c:pt>
                <c:pt idx="5">
                  <c:v>-0.35463560129671928</c:v>
                </c:pt>
                <c:pt idx="6">
                  <c:v>-0.36688744188521788</c:v>
                </c:pt>
                <c:pt idx="7">
                  <c:v>-0.369087772439887</c:v>
                </c:pt>
                <c:pt idx="8">
                  <c:v>-0.36939406845459943</c:v>
                </c:pt>
                <c:pt idx="9">
                  <c:v>-0.37394475210175609</c:v>
                </c:pt>
                <c:pt idx="10">
                  <c:v>-0.37398850867528644</c:v>
                </c:pt>
                <c:pt idx="11">
                  <c:v>-0.37837041696739737</c:v>
                </c:pt>
                <c:pt idx="12">
                  <c:v>-0.37837041696739737</c:v>
                </c:pt>
                <c:pt idx="13">
                  <c:v>-0.38114583391703688</c:v>
                </c:pt>
                <c:pt idx="14">
                  <c:v>-0.38137711866284013</c:v>
                </c:pt>
                <c:pt idx="15">
                  <c:v>-0.38577152883310262</c:v>
                </c:pt>
                <c:pt idx="16">
                  <c:v>-0.38960960542562212</c:v>
                </c:pt>
                <c:pt idx="17">
                  <c:v>-0.39411653249924833</c:v>
                </c:pt>
                <c:pt idx="18">
                  <c:v>-0.39718574358544878</c:v>
                </c:pt>
                <c:pt idx="19">
                  <c:v>-0.39736076987957014</c:v>
                </c:pt>
                <c:pt idx="20">
                  <c:v>-0.39737327175772169</c:v>
                </c:pt>
                <c:pt idx="21">
                  <c:v>-0.39741702833125203</c:v>
                </c:pt>
                <c:pt idx="22">
                  <c:v>-0.39750454147831277</c:v>
                </c:pt>
                <c:pt idx="23">
                  <c:v>-0.39794210721361628</c:v>
                </c:pt>
                <c:pt idx="24">
                  <c:v>-0.39812963538588919</c:v>
                </c:pt>
                <c:pt idx="25">
                  <c:v>-0.39821714853294993</c:v>
                </c:pt>
                <c:pt idx="26">
                  <c:v>-0.40063001101619505</c:v>
                </c:pt>
                <c:pt idx="27">
                  <c:v>-0.4011675917767108</c:v>
                </c:pt>
                <c:pt idx="28">
                  <c:v>-0.4011675917767108</c:v>
                </c:pt>
                <c:pt idx="29">
                  <c:v>-0.4011675917767108</c:v>
                </c:pt>
                <c:pt idx="30">
                  <c:v>-0.4019114535267268</c:v>
                </c:pt>
                <c:pt idx="31">
                  <c:v>-0.40199896667378748</c:v>
                </c:pt>
                <c:pt idx="32">
                  <c:v>-0.4054869906780641</c:v>
                </c:pt>
                <c:pt idx="33">
                  <c:v>-0.40606832801211024</c:v>
                </c:pt>
                <c:pt idx="34">
                  <c:v>-0.41015644216766023</c:v>
                </c:pt>
                <c:pt idx="35">
                  <c:v>-0.41716374487159236</c:v>
                </c:pt>
                <c:pt idx="36">
                  <c:v>-0.41733877116571377</c:v>
                </c:pt>
                <c:pt idx="37">
                  <c:v>-0.42205197922884025</c:v>
                </c:pt>
                <c:pt idx="38">
                  <c:v>-0.42575878610076862</c:v>
                </c:pt>
                <c:pt idx="39">
                  <c:v>-0.42589005582135969</c:v>
                </c:pt>
                <c:pt idx="40">
                  <c:v>-0.42590255769951124</c:v>
                </c:pt>
                <c:pt idx="41">
                  <c:v>-0.42632762155666321</c:v>
                </c:pt>
                <c:pt idx="42">
                  <c:v>-0.43379749375220189</c:v>
                </c:pt>
                <c:pt idx="43">
                  <c:v>-0.43426631418288419</c:v>
                </c:pt>
                <c:pt idx="44">
                  <c:v>-0.43692296329008418</c:v>
                </c:pt>
                <c:pt idx="45">
                  <c:v>-0.43775433818716086</c:v>
                </c:pt>
                <c:pt idx="46">
                  <c:v>-0.43798562293296417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78-4764-8B55-44F6ADF80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4288"/>
        <c:axId val="1"/>
      </c:scatterChart>
      <c:valAx>
        <c:axId val="79341428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4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7853069254873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V490 Cyg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52613.023999999998</c:v>
                  </c:pt>
                  <c:pt idx="7">
                    <c:v>52813.707999999999</c:v>
                  </c:pt>
                  <c:pt idx="8">
                    <c:v>52841.623699999996</c:v>
                  </c:pt>
                  <c:pt idx="9">
                    <c:v>53256.675499999998</c:v>
                  </c:pt>
                  <c:pt idx="10">
                    <c:v>53260.675199999998</c:v>
                  </c:pt>
                  <c:pt idx="11">
                    <c:v>53660.324399999998</c:v>
                  </c:pt>
                  <c:pt idx="12">
                    <c:v>53660.330999999998</c:v>
                  </c:pt>
                  <c:pt idx="13">
                    <c:v>53913.461150000003</c:v>
                  </c:pt>
                  <c:pt idx="14">
                    <c:v>53934.544620000001</c:v>
                  </c:pt>
                  <c:pt idx="15">
                    <c:v>54335.353869999999</c:v>
                  </c:pt>
                  <c:pt idx="16">
                    <c:v>54685.413</c:v>
                  </c:pt>
                  <c:pt idx="17">
                    <c:v>55096.436199999996</c:v>
                  </c:pt>
                  <c:pt idx="18">
                    <c:v>55376.3966</c:v>
                  </c:pt>
                  <c:pt idx="19">
                    <c:v>55392.359980000001</c:v>
                  </c:pt>
                  <c:pt idx="20">
                    <c:v>55393.500699999997</c:v>
                  </c:pt>
                  <c:pt idx="21">
                    <c:v>55397.459000000003</c:v>
                  </c:pt>
                  <c:pt idx="22">
                    <c:v>55405.440300000002</c:v>
                  </c:pt>
                  <c:pt idx="23">
                    <c:v>55445.348919999997</c:v>
                  </c:pt>
                  <c:pt idx="24">
                    <c:v>55462.452680000002</c:v>
                  </c:pt>
                  <c:pt idx="25">
                    <c:v>55470.434260000002</c:v>
                  </c:pt>
                  <c:pt idx="26">
                    <c:v>55690.503100000002</c:v>
                  </c:pt>
                  <c:pt idx="27">
                    <c:v>55739.531499999997</c:v>
                  </c:pt>
                  <c:pt idx="28">
                    <c:v>55739.531600000002</c:v>
                  </c:pt>
                  <c:pt idx="29">
                    <c:v>55739.532509999997</c:v>
                  </c:pt>
                  <c:pt idx="30">
                    <c:v>55807.404219999997</c:v>
                  </c:pt>
                  <c:pt idx="31">
                    <c:v>55815.38581</c:v>
                  </c:pt>
                  <c:pt idx="32">
                    <c:v>56133.507919999996</c:v>
                  </c:pt>
                  <c:pt idx="33">
                    <c:v>56186.511100000003</c:v>
                  </c:pt>
                  <c:pt idx="34">
                    <c:v>56559.373</c:v>
                  </c:pt>
                  <c:pt idx="35">
                    <c:v>57198.475299999998</c:v>
                  </c:pt>
                  <c:pt idx="36">
                    <c:v>57214.436900000001</c:v>
                  </c:pt>
                  <c:pt idx="37">
                    <c:v>57644.300309999999</c:v>
                  </c:pt>
                  <c:pt idx="38">
                    <c:v>57982.4061</c:v>
                  </c:pt>
                  <c:pt idx="39">
                    <c:v>57994.35007000016</c:v>
                  </c:pt>
                  <c:pt idx="40">
                    <c:v>57995.490429999772</c:v>
                  </c:pt>
                  <c:pt idx="41">
                    <c:v>58034.258440000005</c:v>
                  </c:pt>
                  <c:pt idx="42">
                    <c:v>58715.580399999999</c:v>
                  </c:pt>
                  <c:pt idx="43">
                    <c:v>58758.308199999999</c:v>
                  </c:pt>
                  <c:pt idx="44">
                    <c:v>59000.638400000003</c:v>
                  </c:pt>
                  <c:pt idx="45">
                    <c:v>59076.436800000003</c:v>
                  </c:pt>
                  <c:pt idx="46">
                    <c:v>59097.557800000002</c:v>
                  </c:pt>
                </c:numCache>
              </c:numRef>
            </c:plus>
            <c:minus>
              <c:numRef>
                <c:f>'Active 2'!$C$21:$C$1967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52613.023999999998</c:v>
                  </c:pt>
                  <c:pt idx="7">
                    <c:v>52813.707999999999</c:v>
                  </c:pt>
                  <c:pt idx="8">
                    <c:v>52841.623699999996</c:v>
                  </c:pt>
                  <c:pt idx="9">
                    <c:v>53256.675499999998</c:v>
                  </c:pt>
                  <c:pt idx="10">
                    <c:v>53260.675199999998</c:v>
                  </c:pt>
                  <c:pt idx="11">
                    <c:v>53660.324399999998</c:v>
                  </c:pt>
                  <c:pt idx="12">
                    <c:v>53660.330999999998</c:v>
                  </c:pt>
                  <c:pt idx="13">
                    <c:v>53913.461150000003</c:v>
                  </c:pt>
                  <c:pt idx="14">
                    <c:v>53934.544620000001</c:v>
                  </c:pt>
                  <c:pt idx="15">
                    <c:v>54335.353869999999</c:v>
                  </c:pt>
                  <c:pt idx="16">
                    <c:v>54685.413</c:v>
                  </c:pt>
                  <c:pt idx="17">
                    <c:v>55096.436199999996</c:v>
                  </c:pt>
                  <c:pt idx="18">
                    <c:v>55376.3966</c:v>
                  </c:pt>
                  <c:pt idx="19">
                    <c:v>55392.359980000001</c:v>
                  </c:pt>
                  <c:pt idx="20">
                    <c:v>55393.500699999997</c:v>
                  </c:pt>
                  <c:pt idx="21">
                    <c:v>55397.459000000003</c:v>
                  </c:pt>
                  <c:pt idx="22">
                    <c:v>55405.440300000002</c:v>
                  </c:pt>
                  <c:pt idx="23">
                    <c:v>55445.348919999997</c:v>
                  </c:pt>
                  <c:pt idx="24">
                    <c:v>55462.452680000002</c:v>
                  </c:pt>
                  <c:pt idx="25">
                    <c:v>55470.434260000002</c:v>
                  </c:pt>
                  <c:pt idx="26">
                    <c:v>55690.503100000002</c:v>
                  </c:pt>
                  <c:pt idx="27">
                    <c:v>55739.531499999997</c:v>
                  </c:pt>
                  <c:pt idx="28">
                    <c:v>55739.531600000002</c:v>
                  </c:pt>
                  <c:pt idx="29">
                    <c:v>55739.532509999997</c:v>
                  </c:pt>
                  <c:pt idx="30">
                    <c:v>55807.404219999997</c:v>
                  </c:pt>
                  <c:pt idx="31">
                    <c:v>55815.38581</c:v>
                  </c:pt>
                  <c:pt idx="32">
                    <c:v>56133.507919999996</c:v>
                  </c:pt>
                  <c:pt idx="33">
                    <c:v>56186.511100000003</c:v>
                  </c:pt>
                  <c:pt idx="34">
                    <c:v>56559.373</c:v>
                  </c:pt>
                  <c:pt idx="35">
                    <c:v>57198.475299999998</c:v>
                  </c:pt>
                  <c:pt idx="36">
                    <c:v>57214.436900000001</c:v>
                  </c:pt>
                  <c:pt idx="37">
                    <c:v>57644.300309999999</c:v>
                  </c:pt>
                  <c:pt idx="38">
                    <c:v>57982.4061</c:v>
                  </c:pt>
                  <c:pt idx="39">
                    <c:v>57994.35007000016</c:v>
                  </c:pt>
                  <c:pt idx="40">
                    <c:v>57995.490429999772</c:v>
                  </c:pt>
                  <c:pt idx="41">
                    <c:v>58034.258440000005</c:v>
                  </c:pt>
                  <c:pt idx="42">
                    <c:v>58715.580399999999</c:v>
                  </c:pt>
                  <c:pt idx="43">
                    <c:v>58758.308199999999</c:v>
                  </c:pt>
                  <c:pt idx="44">
                    <c:v>59000.638400000003</c:v>
                  </c:pt>
                  <c:pt idx="45">
                    <c:v>59076.436800000003</c:v>
                  </c:pt>
                  <c:pt idx="46">
                    <c:v>59097.557800000002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C-4488-A2D1-C4EBAEA8C3A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1.6999999999999999E-3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3.5999999999999999E-3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1.6999999999999999E-3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5.0000000000000001E-4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4.0000000000000002E-4</c:v>
                  </c:pt>
                  <c:pt idx="38">
                    <c:v>3.5999999999999999E-3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2'!$I$21:$I$966</c:f>
              <c:numCache>
                <c:formatCode>General</c:formatCode>
                <c:ptCount val="946"/>
                <c:pt idx="1">
                  <c:v>-0.33965599999646656</c:v>
                </c:pt>
                <c:pt idx="6">
                  <c:v>-0.34512600000743987</c:v>
                </c:pt>
                <c:pt idx="16">
                  <c:v>-0.3641360000037821</c:v>
                </c:pt>
                <c:pt idx="38">
                  <c:v>-0.40969400000176392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C-4488-A2D1-C4EBAEA8C3A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2'!$J$21:$J$966</c:f>
              <c:numCache>
                <c:formatCode>General</c:formatCode>
                <c:ptCount val="946"/>
                <c:pt idx="2">
                  <c:v>-0.32468200000585057</c:v>
                </c:pt>
                <c:pt idx="11">
                  <c:v>-0.36618799999996554</c:v>
                </c:pt>
                <c:pt idx="12">
                  <c:v>-0.35958799999934854</c:v>
                </c:pt>
                <c:pt idx="20">
                  <c:v>-0.3729280000043218</c:v>
                </c:pt>
                <c:pt idx="21">
                  <c:v>-0.4055099999968661</c:v>
                </c:pt>
                <c:pt idx="26">
                  <c:v>-0.40617400000337511</c:v>
                </c:pt>
                <c:pt idx="33">
                  <c:v>-0.40779399999883026</c:v>
                </c:pt>
                <c:pt idx="34">
                  <c:v>-0.40829800000210525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FC-4488-A2D1-C4EBAEA8C3A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2'!$K$21:$K$966</c:f>
              <c:numCache>
                <c:formatCode>General</c:formatCode>
                <c:ptCount val="946"/>
                <c:pt idx="3">
                  <c:v>-0.32200200000806944</c:v>
                </c:pt>
                <c:pt idx="4">
                  <c:v>-0.35368400000879774</c:v>
                </c:pt>
                <c:pt idx="5">
                  <c:v>-0.32276600000477629</c:v>
                </c:pt>
                <c:pt idx="7">
                  <c:v>-0.34547800000291318</c:v>
                </c:pt>
                <c:pt idx="8">
                  <c:v>-0.36595200000738259</c:v>
                </c:pt>
                <c:pt idx="9">
                  <c:v>-0.36588000000483589</c:v>
                </c:pt>
                <c:pt idx="10">
                  <c:v>-0.35706200000277022</c:v>
                </c:pt>
                <c:pt idx="13">
                  <c:v>-0.36538200000359211</c:v>
                </c:pt>
                <c:pt idx="14">
                  <c:v>-0.37657400000171037</c:v>
                </c:pt>
                <c:pt idx="15">
                  <c:v>-0.36590200000500772</c:v>
                </c:pt>
                <c:pt idx="17">
                  <c:v>-0.40178200000082143</c:v>
                </c:pt>
                <c:pt idx="18">
                  <c:v>-0.37324800000351388</c:v>
                </c:pt>
                <c:pt idx="19">
                  <c:v>-0.37339600000268547</c:v>
                </c:pt>
                <c:pt idx="22">
                  <c:v>-0.40597400000115158</c:v>
                </c:pt>
                <c:pt idx="23">
                  <c:v>-0.40617400001065107</c:v>
                </c:pt>
                <c:pt idx="24">
                  <c:v>-0.40619399999559391</c:v>
                </c:pt>
                <c:pt idx="25">
                  <c:v>-0.40637799999967683</c:v>
                </c:pt>
                <c:pt idx="27">
                  <c:v>-0.408610000005865</c:v>
                </c:pt>
                <c:pt idx="28">
                  <c:v>-0.40851000000111526</c:v>
                </c:pt>
                <c:pt idx="29">
                  <c:v>-0.4076000000059139</c:v>
                </c:pt>
                <c:pt idx="30">
                  <c:v>-0.38088400000560796</c:v>
                </c:pt>
                <c:pt idx="31">
                  <c:v>-0.38105800000630552</c:v>
                </c:pt>
                <c:pt idx="32">
                  <c:v>-0.38925600000220584</c:v>
                </c:pt>
                <c:pt idx="35">
                  <c:v>-0.41724400000384776</c:v>
                </c:pt>
                <c:pt idx="36">
                  <c:v>-0.41917200000170851</c:v>
                </c:pt>
                <c:pt idx="37">
                  <c:v>-0.43076600000495091</c:v>
                </c:pt>
                <c:pt idx="39">
                  <c:v>-0.43836999984341674</c:v>
                </c:pt>
                <c:pt idx="40">
                  <c:v>-0.43826200022886042</c:v>
                </c:pt>
                <c:pt idx="41">
                  <c:v>-0.43881999999575783</c:v>
                </c:pt>
                <c:pt idx="42">
                  <c:v>-0.41743000000860775</c:v>
                </c:pt>
                <c:pt idx="43">
                  <c:v>-0.44908000000577886</c:v>
                </c:pt>
                <c:pt idx="44">
                  <c:v>-0.42242999999871245</c:v>
                </c:pt>
                <c:pt idx="45">
                  <c:v>-0.45078799999464536</c:v>
                </c:pt>
                <c:pt idx="46">
                  <c:v>-0.42444999999861466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FC-4488-A2D1-C4EBAEA8C3A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FC-4488-A2D1-C4EBAEA8C3A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FC-4488-A2D1-C4EBAEA8C3A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FC-4488-A2D1-C4EBAEA8C3A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21500.5</c:v>
                </c:pt>
                <c:pt idx="7">
                  <c:v>21676.5</c:v>
                </c:pt>
                <c:pt idx="8">
                  <c:v>21701</c:v>
                </c:pt>
                <c:pt idx="9">
                  <c:v>22065</c:v>
                </c:pt>
                <c:pt idx="10">
                  <c:v>22068.5</c:v>
                </c:pt>
                <c:pt idx="11">
                  <c:v>22419</c:v>
                </c:pt>
                <c:pt idx="12">
                  <c:v>22419</c:v>
                </c:pt>
                <c:pt idx="13">
                  <c:v>22641</c:v>
                </c:pt>
                <c:pt idx="14">
                  <c:v>22659.5</c:v>
                </c:pt>
                <c:pt idx="15">
                  <c:v>23011</c:v>
                </c:pt>
                <c:pt idx="16">
                  <c:v>23318</c:v>
                </c:pt>
                <c:pt idx="17">
                  <c:v>23678.5</c:v>
                </c:pt>
                <c:pt idx="18">
                  <c:v>23924</c:v>
                </c:pt>
                <c:pt idx="19">
                  <c:v>23938</c:v>
                </c:pt>
                <c:pt idx="20">
                  <c:v>23939</c:v>
                </c:pt>
                <c:pt idx="21">
                  <c:v>23942.5</c:v>
                </c:pt>
                <c:pt idx="22">
                  <c:v>23949.5</c:v>
                </c:pt>
                <c:pt idx="23">
                  <c:v>23984.5</c:v>
                </c:pt>
                <c:pt idx="24">
                  <c:v>23999.5</c:v>
                </c:pt>
                <c:pt idx="25">
                  <c:v>24006.5</c:v>
                </c:pt>
                <c:pt idx="26">
                  <c:v>24199.5</c:v>
                </c:pt>
                <c:pt idx="27">
                  <c:v>24242.5</c:v>
                </c:pt>
                <c:pt idx="28">
                  <c:v>24242.5</c:v>
                </c:pt>
                <c:pt idx="29">
                  <c:v>24242.5</c:v>
                </c:pt>
                <c:pt idx="30">
                  <c:v>24302</c:v>
                </c:pt>
                <c:pt idx="31">
                  <c:v>24309</c:v>
                </c:pt>
                <c:pt idx="32">
                  <c:v>24588</c:v>
                </c:pt>
                <c:pt idx="33">
                  <c:v>24634.5</c:v>
                </c:pt>
                <c:pt idx="34">
                  <c:v>24961.5</c:v>
                </c:pt>
                <c:pt idx="35">
                  <c:v>25522</c:v>
                </c:pt>
                <c:pt idx="36">
                  <c:v>25536</c:v>
                </c:pt>
                <c:pt idx="37">
                  <c:v>25913</c:v>
                </c:pt>
                <c:pt idx="38">
                  <c:v>26209.5</c:v>
                </c:pt>
                <c:pt idx="39">
                  <c:v>26220</c:v>
                </c:pt>
                <c:pt idx="40">
                  <c:v>26221</c:v>
                </c:pt>
                <c:pt idx="41">
                  <c:v>26255</c:v>
                </c:pt>
                <c:pt idx="42">
                  <c:v>26852.5</c:v>
                </c:pt>
                <c:pt idx="43">
                  <c:v>26890</c:v>
                </c:pt>
                <c:pt idx="44">
                  <c:v>27102.5</c:v>
                </c:pt>
                <c:pt idx="45">
                  <c:v>27169</c:v>
                </c:pt>
                <c:pt idx="46">
                  <c:v>27187.5</c:v>
                </c:pt>
              </c:numCache>
            </c:numRef>
          </c:xVal>
          <c:yVal>
            <c:numRef>
              <c:f>'Active 2'!$O$21:$O$966</c:f>
              <c:numCache>
                <c:formatCode>General</c:formatCode>
                <c:ptCount val="946"/>
                <c:pt idx="0">
                  <c:v>-9.8090810688265362E-2</c:v>
                </c:pt>
                <c:pt idx="1">
                  <c:v>-0.35222898975254996</c:v>
                </c:pt>
                <c:pt idx="2">
                  <c:v>-0.35223524069162571</c:v>
                </c:pt>
                <c:pt idx="3">
                  <c:v>-0.3545480881496586</c:v>
                </c:pt>
                <c:pt idx="4">
                  <c:v>-0.35459184472318894</c:v>
                </c:pt>
                <c:pt idx="5">
                  <c:v>-0.35463560129671928</c:v>
                </c:pt>
                <c:pt idx="6">
                  <c:v>-0.36688744188521788</c:v>
                </c:pt>
                <c:pt idx="7">
                  <c:v>-0.369087772439887</c:v>
                </c:pt>
                <c:pt idx="8">
                  <c:v>-0.36939406845459943</c:v>
                </c:pt>
                <c:pt idx="9">
                  <c:v>-0.37394475210175609</c:v>
                </c:pt>
                <c:pt idx="10">
                  <c:v>-0.37398850867528644</c:v>
                </c:pt>
                <c:pt idx="11">
                  <c:v>-0.37837041696739737</c:v>
                </c:pt>
                <c:pt idx="12">
                  <c:v>-0.37837041696739737</c:v>
                </c:pt>
                <c:pt idx="13">
                  <c:v>-0.38114583391703688</c:v>
                </c:pt>
                <c:pt idx="14">
                  <c:v>-0.38137711866284013</c:v>
                </c:pt>
                <c:pt idx="15">
                  <c:v>-0.38577152883310262</c:v>
                </c:pt>
                <c:pt idx="16">
                  <c:v>-0.38960960542562212</c:v>
                </c:pt>
                <c:pt idx="17">
                  <c:v>-0.39411653249924833</c:v>
                </c:pt>
                <c:pt idx="18">
                  <c:v>-0.39718574358544878</c:v>
                </c:pt>
                <c:pt idx="19">
                  <c:v>-0.39736076987957014</c:v>
                </c:pt>
                <c:pt idx="20">
                  <c:v>-0.39737327175772169</c:v>
                </c:pt>
                <c:pt idx="21">
                  <c:v>-0.39741702833125203</c:v>
                </c:pt>
                <c:pt idx="22">
                  <c:v>-0.39750454147831277</c:v>
                </c:pt>
                <c:pt idx="23">
                  <c:v>-0.39794210721361628</c:v>
                </c:pt>
                <c:pt idx="24">
                  <c:v>-0.39812963538588919</c:v>
                </c:pt>
                <c:pt idx="25">
                  <c:v>-0.39821714853294993</c:v>
                </c:pt>
                <c:pt idx="26">
                  <c:v>-0.40063001101619505</c:v>
                </c:pt>
                <c:pt idx="27">
                  <c:v>-0.4011675917767108</c:v>
                </c:pt>
                <c:pt idx="28">
                  <c:v>-0.4011675917767108</c:v>
                </c:pt>
                <c:pt idx="29">
                  <c:v>-0.4011675917767108</c:v>
                </c:pt>
                <c:pt idx="30">
                  <c:v>-0.4019114535267268</c:v>
                </c:pt>
                <c:pt idx="31">
                  <c:v>-0.40199896667378748</c:v>
                </c:pt>
                <c:pt idx="32">
                  <c:v>-0.4054869906780641</c:v>
                </c:pt>
                <c:pt idx="33">
                  <c:v>-0.40606832801211024</c:v>
                </c:pt>
                <c:pt idx="34">
                  <c:v>-0.41015644216766023</c:v>
                </c:pt>
                <c:pt idx="35">
                  <c:v>-0.41716374487159236</c:v>
                </c:pt>
                <c:pt idx="36">
                  <c:v>-0.41733877116571377</c:v>
                </c:pt>
                <c:pt idx="37">
                  <c:v>-0.42205197922884025</c:v>
                </c:pt>
                <c:pt idx="38">
                  <c:v>-0.42575878610076862</c:v>
                </c:pt>
                <c:pt idx="39">
                  <c:v>-0.42589005582135969</c:v>
                </c:pt>
                <c:pt idx="40">
                  <c:v>-0.42590255769951124</c:v>
                </c:pt>
                <c:pt idx="41">
                  <c:v>-0.42632762155666321</c:v>
                </c:pt>
                <c:pt idx="42">
                  <c:v>-0.43379749375220189</c:v>
                </c:pt>
                <c:pt idx="43">
                  <c:v>-0.43426631418288419</c:v>
                </c:pt>
                <c:pt idx="44">
                  <c:v>-0.43692296329008418</c:v>
                </c:pt>
                <c:pt idx="45">
                  <c:v>-0.43775433818716086</c:v>
                </c:pt>
                <c:pt idx="46">
                  <c:v>-0.43798562293296417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FC-4488-A2D1-C4EBAEA8C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4456"/>
        <c:axId val="1"/>
      </c:scatterChart>
      <c:valAx>
        <c:axId val="793424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4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4921861831491"/>
          <c:w val="0.674193548387096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V490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52813.707999999999</c:v>
                  </c:pt>
                  <c:pt idx="7">
                    <c:v>52841.623699999996</c:v>
                  </c:pt>
                  <c:pt idx="8">
                    <c:v>53256.675499999998</c:v>
                  </c:pt>
                  <c:pt idx="9">
                    <c:v>53260.675199999998</c:v>
                  </c:pt>
                  <c:pt idx="10">
                    <c:v>53660.324399999998</c:v>
                  </c:pt>
                  <c:pt idx="11">
                    <c:v>53660.330999999998</c:v>
                  </c:pt>
                  <c:pt idx="12">
                    <c:v>55690.503100000002</c:v>
                  </c:pt>
                  <c:pt idx="13">
                    <c:v>55739.531499999997</c:v>
                  </c:pt>
                  <c:pt idx="14">
                    <c:v>55739.531600000002</c:v>
                  </c:pt>
                  <c:pt idx="15">
                    <c:v>55739.532509999997</c:v>
                  </c:pt>
                  <c:pt idx="16">
                    <c:v>55807.404219999997</c:v>
                  </c:pt>
                  <c:pt idx="17">
                    <c:v>55815.38581</c:v>
                  </c:pt>
                  <c:pt idx="18">
                    <c:v>56133.507919999996</c:v>
                  </c:pt>
                  <c:pt idx="19">
                    <c:v>56186.511100000003</c:v>
                  </c:pt>
                </c:numCache>
              </c:numRef>
            </c:plus>
            <c:minus>
              <c:numRef>
                <c:f>'A (2)'!$C$21:$C$1967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52813.707999999999</c:v>
                  </c:pt>
                  <c:pt idx="7">
                    <c:v>52841.623699999996</c:v>
                  </c:pt>
                  <c:pt idx="8">
                    <c:v>53256.675499999998</c:v>
                  </c:pt>
                  <c:pt idx="9">
                    <c:v>53260.675199999998</c:v>
                  </c:pt>
                  <c:pt idx="10">
                    <c:v>53660.324399999998</c:v>
                  </c:pt>
                  <c:pt idx="11">
                    <c:v>53660.330999999998</c:v>
                  </c:pt>
                  <c:pt idx="12">
                    <c:v>55690.503100000002</c:v>
                  </c:pt>
                  <c:pt idx="13">
                    <c:v>55739.531499999997</c:v>
                  </c:pt>
                  <c:pt idx="14">
                    <c:v>55739.531600000002</c:v>
                  </c:pt>
                  <c:pt idx="15">
                    <c:v>55739.532509999997</c:v>
                  </c:pt>
                  <c:pt idx="16">
                    <c:v>55807.404219999997</c:v>
                  </c:pt>
                  <c:pt idx="17">
                    <c:v>55815.38581</c:v>
                  </c:pt>
                  <c:pt idx="18">
                    <c:v>56133.507919999996</c:v>
                  </c:pt>
                  <c:pt idx="19">
                    <c:v>56186.511100000003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5D-416C-8BD8-3B709A6417E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(2)'!$I$21:$I$966</c:f>
              <c:numCache>
                <c:formatCode>General</c:formatCode>
                <c:ptCount val="946"/>
                <c:pt idx="1">
                  <c:v>-0.33965599999646656</c:v>
                </c:pt>
                <c:pt idx="2">
                  <c:v>-0.32468200000585057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5D-416C-8BD8-3B709A6417E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(2)'!$J$21:$J$966</c:f>
              <c:numCache>
                <c:formatCode>General</c:formatCode>
                <c:ptCount val="946"/>
                <c:pt idx="3">
                  <c:v>-0.32200200000806944</c:v>
                </c:pt>
                <c:pt idx="4">
                  <c:v>-0.35368400000879774</c:v>
                </c:pt>
                <c:pt idx="5">
                  <c:v>-0.32276600000477629</c:v>
                </c:pt>
                <c:pt idx="6">
                  <c:v>-0.34547800000291318</c:v>
                </c:pt>
                <c:pt idx="7">
                  <c:v>-0.36595200000738259</c:v>
                </c:pt>
                <c:pt idx="8">
                  <c:v>-0.36588000000483589</c:v>
                </c:pt>
                <c:pt idx="9">
                  <c:v>-0.35706200000277022</c:v>
                </c:pt>
                <c:pt idx="10">
                  <c:v>-0.36618799999996554</c:v>
                </c:pt>
                <c:pt idx="11">
                  <c:v>-0.35958799999934854</c:v>
                </c:pt>
                <c:pt idx="12">
                  <c:v>-0.40617400000337511</c:v>
                </c:pt>
                <c:pt idx="19">
                  <c:v>-0.40779399999883026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5D-416C-8BD8-3B709A6417E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(2)'!$K$21:$K$966</c:f>
              <c:numCache>
                <c:formatCode>General</c:formatCode>
                <c:ptCount val="946"/>
                <c:pt idx="13">
                  <c:v>-0.408610000005865</c:v>
                </c:pt>
                <c:pt idx="14">
                  <c:v>-0.40851000000111526</c:v>
                </c:pt>
                <c:pt idx="15">
                  <c:v>-0.4076000000059139</c:v>
                </c:pt>
                <c:pt idx="16">
                  <c:v>-0.38088400000560796</c:v>
                </c:pt>
                <c:pt idx="17">
                  <c:v>-0.38105800000630552</c:v>
                </c:pt>
                <c:pt idx="18">
                  <c:v>-0.38925600000220584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5D-416C-8BD8-3B709A6417E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5D-416C-8BD8-3B709A6417E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5D-416C-8BD8-3B709A6417E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5D-416C-8BD8-3B709A6417E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(2)'!$O$21:$O$966</c:f>
              <c:numCache>
                <c:formatCode>General</c:formatCode>
                <c:ptCount val="946"/>
                <c:pt idx="0">
                  <c:v>-2.0219350802641589E-3</c:v>
                </c:pt>
                <c:pt idx="1">
                  <c:v>-0.33066902474713855</c:v>
                </c:pt>
                <c:pt idx="2">
                  <c:v>-0.33067710835324016</c:v>
                </c:pt>
                <c:pt idx="3">
                  <c:v>-0.33366804261083416</c:v>
                </c:pt>
                <c:pt idx="4">
                  <c:v>-0.3337246278535454</c:v>
                </c:pt>
                <c:pt idx="5">
                  <c:v>-0.33378121309625663</c:v>
                </c:pt>
                <c:pt idx="6">
                  <c:v>-0.35247051040316862</c:v>
                </c:pt>
                <c:pt idx="7">
                  <c:v>-0.35286660710214729</c:v>
                </c:pt>
                <c:pt idx="8">
                  <c:v>-0.35875147234411614</c:v>
                </c:pt>
                <c:pt idx="9">
                  <c:v>-0.35880805758682738</c:v>
                </c:pt>
                <c:pt idx="10">
                  <c:v>-0.36447466546405283</c:v>
                </c:pt>
                <c:pt idx="11">
                  <c:v>-0.36447466546405283</c:v>
                </c:pt>
                <c:pt idx="12">
                  <c:v>-0.39326038679187014</c:v>
                </c:pt>
                <c:pt idx="13">
                  <c:v>-0.39395557691660821</c:v>
                </c:pt>
                <c:pt idx="14">
                  <c:v>-0.39395557691660821</c:v>
                </c:pt>
                <c:pt idx="15">
                  <c:v>-0.39395557691660821</c:v>
                </c:pt>
                <c:pt idx="16">
                  <c:v>-0.39491752604269925</c:v>
                </c:pt>
                <c:pt idx="17">
                  <c:v>-0.39503069652812173</c:v>
                </c:pt>
                <c:pt idx="18">
                  <c:v>-0.39954134873281766</c:v>
                </c:pt>
                <c:pt idx="19">
                  <c:v>-0.40029312410026696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5D-416C-8BD8-3B709A6417E5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(2)'!$P$21:$P$966</c:f>
              <c:numCache>
                <c:formatCode>General</c:formatCode>
                <c:ptCount val="946"/>
                <c:pt idx="0">
                  <c:v>8.1480898122338941E-2</c:v>
                </c:pt>
                <c:pt idx="1">
                  <c:v>-0.32665601100949526</c:v>
                </c:pt>
                <c:pt idx="2">
                  <c:v>-0.32666604979612285</c:v>
                </c:pt>
                <c:pt idx="3">
                  <c:v>-0.33038040084833603</c:v>
                </c:pt>
                <c:pt idx="4">
                  <c:v>-0.33045067235472925</c:v>
                </c:pt>
                <c:pt idx="5">
                  <c:v>-0.33052094386112246</c:v>
                </c:pt>
                <c:pt idx="6">
                  <c:v>-0.35373061854414101</c:v>
                </c:pt>
                <c:pt idx="7">
                  <c:v>-0.35422251908889352</c:v>
                </c:pt>
                <c:pt idx="8">
                  <c:v>-0.36153075575378862</c:v>
                </c:pt>
                <c:pt idx="9">
                  <c:v>-0.3616010272601819</c:v>
                </c:pt>
                <c:pt idx="10">
                  <c:v>-0.36863821668613167</c:v>
                </c:pt>
                <c:pt idx="11">
                  <c:v>-0.36863821668613167</c:v>
                </c:pt>
                <c:pt idx="12">
                  <c:v>-0.40438633586702655</c:v>
                </c:pt>
                <c:pt idx="13">
                  <c:v>-0.40524967151700042</c:v>
                </c:pt>
                <c:pt idx="14">
                  <c:v>-0.40524967151700042</c:v>
                </c:pt>
                <c:pt idx="15">
                  <c:v>-0.40524967151700042</c:v>
                </c:pt>
                <c:pt idx="16">
                  <c:v>-0.4064442871256852</c:v>
                </c:pt>
                <c:pt idx="17">
                  <c:v>-0.40658483013847163</c:v>
                </c:pt>
                <c:pt idx="18">
                  <c:v>-0.41218647307667422</c:v>
                </c:pt>
                <c:pt idx="19">
                  <c:v>-0.41312008023304131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5D-416C-8BD8-3B709A64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5920"/>
        <c:axId val="1"/>
      </c:scatterChart>
      <c:valAx>
        <c:axId val="79339592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4006462035541199E-2"/>
          <c:y val="0.92073298764483702"/>
          <c:w val="0.99353864288773275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V0490 Cyg - Primary O-C Diagr.</a:t>
            </a:r>
          </a:p>
        </c:rich>
      </c:tx>
      <c:layout>
        <c:manualLayout>
          <c:xMode val="edge"/>
          <c:yMode val="edge"/>
          <c:x val="0.3048387096774193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(2)'!$D$21:$D$1967</c:f>
                <c:numCache>
                  <c:formatCode>General</c:formatCode>
                  <c:ptCount val="1947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(2)'!$D$21:$D$1967</c:f>
                <c:numCache>
                  <c:formatCode>General</c:formatCode>
                  <c:ptCount val="1947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(2)'!$R$21:$R$966</c:f>
              <c:numCache>
                <c:formatCode>General</c:formatCode>
                <c:ptCount val="946"/>
                <c:pt idx="0">
                  <c:v>0</c:v>
                </c:pt>
                <c:pt idx="1">
                  <c:v>-0.33965599999646656</c:v>
                </c:pt>
                <c:pt idx="5">
                  <c:v>-0.32276600000477629</c:v>
                </c:pt>
                <c:pt idx="7">
                  <c:v>-0.36595200000738259</c:v>
                </c:pt>
                <c:pt idx="8">
                  <c:v>-0.36588000000483589</c:v>
                </c:pt>
                <c:pt idx="10">
                  <c:v>-0.36618799999996554</c:v>
                </c:pt>
                <c:pt idx="12">
                  <c:v>-0.40617400000337511</c:v>
                </c:pt>
                <c:pt idx="16">
                  <c:v>-0.38088400000560796</c:v>
                </c:pt>
                <c:pt idx="17">
                  <c:v>-0.38105800000630552</c:v>
                </c:pt>
                <c:pt idx="18">
                  <c:v>-0.38925600000220584</c:v>
                </c:pt>
                <c:pt idx="19">
                  <c:v>-0.40779399999883026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1-49C9-879C-301E119AC442}"/>
            </c:ext>
          </c:extLst>
        </c:ser>
        <c:ser>
          <c:idx val="7"/>
          <c:order val="1"/>
          <c:tx>
            <c:strRef>
              <c:f>'A (2)'!$O$20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(2)'!$O$21:$O$966</c:f>
              <c:numCache>
                <c:formatCode>General</c:formatCode>
                <c:ptCount val="946"/>
                <c:pt idx="0">
                  <c:v>-2.0219350802641589E-3</c:v>
                </c:pt>
                <c:pt idx="1">
                  <c:v>-0.33066902474713855</c:v>
                </c:pt>
                <c:pt idx="2">
                  <c:v>-0.33067710835324016</c:v>
                </c:pt>
                <c:pt idx="3">
                  <c:v>-0.33366804261083416</c:v>
                </c:pt>
                <c:pt idx="4">
                  <c:v>-0.3337246278535454</c:v>
                </c:pt>
                <c:pt idx="5">
                  <c:v>-0.33378121309625663</c:v>
                </c:pt>
                <c:pt idx="6">
                  <c:v>-0.35247051040316862</c:v>
                </c:pt>
                <c:pt idx="7">
                  <c:v>-0.35286660710214729</c:v>
                </c:pt>
                <c:pt idx="8">
                  <c:v>-0.35875147234411614</c:v>
                </c:pt>
                <c:pt idx="9">
                  <c:v>-0.35880805758682738</c:v>
                </c:pt>
                <c:pt idx="10">
                  <c:v>-0.36447466546405283</c:v>
                </c:pt>
                <c:pt idx="11">
                  <c:v>-0.36447466546405283</c:v>
                </c:pt>
                <c:pt idx="12">
                  <c:v>-0.39326038679187014</c:v>
                </c:pt>
                <c:pt idx="13">
                  <c:v>-0.39395557691660821</c:v>
                </c:pt>
                <c:pt idx="14">
                  <c:v>-0.39395557691660821</c:v>
                </c:pt>
                <c:pt idx="15">
                  <c:v>-0.39395557691660821</c:v>
                </c:pt>
                <c:pt idx="16">
                  <c:v>-0.39491752604269925</c:v>
                </c:pt>
                <c:pt idx="17">
                  <c:v>-0.39503069652812173</c:v>
                </c:pt>
                <c:pt idx="18">
                  <c:v>-0.39954134873281766</c:v>
                </c:pt>
                <c:pt idx="19">
                  <c:v>-0.40029312410026696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1-49C9-879C-301E119AC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0512"/>
        <c:axId val="1"/>
      </c:scatterChart>
      <c:valAx>
        <c:axId val="79340051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0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741935483870969"/>
          <c:y val="0.92097264437689974"/>
          <c:w val="0.2354838709677418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V0490 Cyg - Secondary O-C Diagr.</a:t>
            </a:r>
          </a:p>
        </c:rich>
      </c:tx>
      <c:layout>
        <c:manualLayout>
          <c:xMode val="edge"/>
          <c:yMode val="edge"/>
          <c:x val="0.2866349677304829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545497589659059"/>
          <c:w val="0.80998517069427256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(2)'!$D$21:$D$1967</c:f>
                <c:numCache>
                  <c:formatCode>General</c:formatCode>
                  <c:ptCount val="1947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(2)'!$D$21:$D$1967</c:f>
                <c:numCache>
                  <c:formatCode>General</c:formatCode>
                  <c:ptCount val="1947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(2)'!$S$21:$S$966</c:f>
              <c:numCache>
                <c:formatCode>General</c:formatCode>
                <c:ptCount val="946"/>
                <c:pt idx="2">
                  <c:v>-0.32468200000585057</c:v>
                </c:pt>
                <c:pt idx="3">
                  <c:v>-0.32200200000806944</c:v>
                </c:pt>
                <c:pt idx="4">
                  <c:v>-0.35368400000879774</c:v>
                </c:pt>
                <c:pt idx="6">
                  <c:v>-0.34547800000291318</c:v>
                </c:pt>
                <c:pt idx="9">
                  <c:v>-0.35706200000277022</c:v>
                </c:pt>
                <c:pt idx="11">
                  <c:v>-0.35958799999934854</c:v>
                </c:pt>
                <c:pt idx="13">
                  <c:v>-0.408610000005865</c:v>
                </c:pt>
                <c:pt idx="14">
                  <c:v>-0.40851000000111526</c:v>
                </c:pt>
                <c:pt idx="15">
                  <c:v>-0.4076000000059139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7F-42D8-A626-C5C63F6B5093}"/>
            </c:ext>
          </c:extLst>
        </c:ser>
        <c:ser>
          <c:idx val="7"/>
          <c:order val="1"/>
          <c:tx>
            <c:strRef>
              <c:f>'A (2)'!$P$20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(2)'!$P$21:$P$966</c:f>
              <c:numCache>
                <c:formatCode>General</c:formatCode>
                <c:ptCount val="946"/>
                <c:pt idx="0">
                  <c:v>8.1480898122338941E-2</c:v>
                </c:pt>
                <c:pt idx="1">
                  <c:v>-0.32665601100949526</c:v>
                </c:pt>
                <c:pt idx="2">
                  <c:v>-0.32666604979612285</c:v>
                </c:pt>
                <c:pt idx="3">
                  <c:v>-0.33038040084833603</c:v>
                </c:pt>
                <c:pt idx="4">
                  <c:v>-0.33045067235472925</c:v>
                </c:pt>
                <c:pt idx="5">
                  <c:v>-0.33052094386112246</c:v>
                </c:pt>
                <c:pt idx="6">
                  <c:v>-0.35373061854414101</c:v>
                </c:pt>
                <c:pt idx="7">
                  <c:v>-0.35422251908889352</c:v>
                </c:pt>
                <c:pt idx="8">
                  <c:v>-0.36153075575378862</c:v>
                </c:pt>
                <c:pt idx="9">
                  <c:v>-0.3616010272601819</c:v>
                </c:pt>
                <c:pt idx="10">
                  <c:v>-0.36863821668613167</c:v>
                </c:pt>
                <c:pt idx="11">
                  <c:v>-0.36863821668613167</c:v>
                </c:pt>
                <c:pt idx="12">
                  <c:v>-0.40438633586702655</c:v>
                </c:pt>
                <c:pt idx="13">
                  <c:v>-0.40524967151700042</c:v>
                </c:pt>
                <c:pt idx="14">
                  <c:v>-0.40524967151700042</c:v>
                </c:pt>
                <c:pt idx="15">
                  <c:v>-0.40524967151700042</c:v>
                </c:pt>
                <c:pt idx="16">
                  <c:v>-0.4064442871256852</c:v>
                </c:pt>
                <c:pt idx="17">
                  <c:v>-0.40658483013847163</c:v>
                </c:pt>
                <c:pt idx="18">
                  <c:v>-0.41218647307667422</c:v>
                </c:pt>
                <c:pt idx="19">
                  <c:v>-0.41312008023304131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7F-42D8-A626-C5C63F6B5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1824"/>
        <c:axId val="1"/>
      </c:scatterChart>
      <c:valAx>
        <c:axId val="79340182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02816978795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1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1384930748390747"/>
          <c:y val="0.92121498449057504"/>
          <c:w val="0.67471921082328468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V490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52813.707999999999</c:v>
                  </c:pt>
                  <c:pt idx="7">
                    <c:v>52841.623699999996</c:v>
                  </c:pt>
                  <c:pt idx="8">
                    <c:v>53256.675499999998</c:v>
                  </c:pt>
                  <c:pt idx="9">
                    <c:v>53260.675199999998</c:v>
                  </c:pt>
                  <c:pt idx="10">
                    <c:v>53660.324399999998</c:v>
                  </c:pt>
                  <c:pt idx="11">
                    <c:v>53660.330999999998</c:v>
                  </c:pt>
                  <c:pt idx="12">
                    <c:v>55690.503100000002</c:v>
                  </c:pt>
                  <c:pt idx="13">
                    <c:v>55739.531499999997</c:v>
                  </c:pt>
                  <c:pt idx="14">
                    <c:v>55739.531600000002</c:v>
                  </c:pt>
                  <c:pt idx="15">
                    <c:v>55739.532509999997</c:v>
                  </c:pt>
                  <c:pt idx="16">
                    <c:v>55807.404219999997</c:v>
                  </c:pt>
                  <c:pt idx="17">
                    <c:v>55815.38581</c:v>
                  </c:pt>
                  <c:pt idx="18">
                    <c:v>56133.507919999996</c:v>
                  </c:pt>
                  <c:pt idx="19">
                    <c:v>56186.511100000003</c:v>
                  </c:pt>
                </c:numCache>
              </c:numRef>
            </c:plus>
            <c:minus>
              <c:numRef>
                <c:f>'A (2)'!$C$21:$C$1967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52813.707999999999</c:v>
                  </c:pt>
                  <c:pt idx="7">
                    <c:v>52841.623699999996</c:v>
                  </c:pt>
                  <c:pt idx="8">
                    <c:v>53256.675499999998</c:v>
                  </c:pt>
                  <c:pt idx="9">
                    <c:v>53260.675199999998</c:v>
                  </c:pt>
                  <c:pt idx="10">
                    <c:v>53660.324399999998</c:v>
                  </c:pt>
                  <c:pt idx="11">
                    <c:v>53660.330999999998</c:v>
                  </c:pt>
                  <c:pt idx="12">
                    <c:v>55690.503100000002</c:v>
                  </c:pt>
                  <c:pt idx="13">
                    <c:v>55739.531499999997</c:v>
                  </c:pt>
                  <c:pt idx="14">
                    <c:v>55739.531600000002</c:v>
                  </c:pt>
                  <c:pt idx="15">
                    <c:v>55739.532509999997</c:v>
                  </c:pt>
                  <c:pt idx="16">
                    <c:v>55807.404219999997</c:v>
                  </c:pt>
                  <c:pt idx="17">
                    <c:v>55815.38581</c:v>
                  </c:pt>
                  <c:pt idx="18">
                    <c:v>56133.507919999996</c:v>
                  </c:pt>
                  <c:pt idx="19">
                    <c:v>56186.511100000003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EC-4F9E-9037-90BC2241E6F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(2)'!$I$21:$I$966</c:f>
              <c:numCache>
                <c:formatCode>General</c:formatCode>
                <c:ptCount val="946"/>
                <c:pt idx="1">
                  <c:v>-0.33965599999646656</c:v>
                </c:pt>
                <c:pt idx="2">
                  <c:v>-0.32468200000585057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EC-4F9E-9037-90BC2241E6F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(2)'!$J$21:$J$966</c:f>
              <c:numCache>
                <c:formatCode>General</c:formatCode>
                <c:ptCount val="946"/>
                <c:pt idx="3">
                  <c:v>-0.32200200000806944</c:v>
                </c:pt>
                <c:pt idx="4">
                  <c:v>-0.35368400000879774</c:v>
                </c:pt>
                <c:pt idx="5">
                  <c:v>-0.32276600000477629</c:v>
                </c:pt>
                <c:pt idx="6">
                  <c:v>-0.34547800000291318</c:v>
                </c:pt>
                <c:pt idx="7">
                  <c:v>-0.36595200000738259</c:v>
                </c:pt>
                <c:pt idx="8">
                  <c:v>-0.36588000000483589</c:v>
                </c:pt>
                <c:pt idx="9">
                  <c:v>-0.35706200000277022</c:v>
                </c:pt>
                <c:pt idx="10">
                  <c:v>-0.36618799999996554</c:v>
                </c:pt>
                <c:pt idx="11">
                  <c:v>-0.35958799999934854</c:v>
                </c:pt>
                <c:pt idx="12">
                  <c:v>-0.40617400000337511</c:v>
                </c:pt>
                <c:pt idx="19">
                  <c:v>-0.40779399999883026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EC-4F9E-9037-90BC2241E6F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(2)'!$K$21:$K$966</c:f>
              <c:numCache>
                <c:formatCode>General</c:formatCode>
                <c:ptCount val="946"/>
                <c:pt idx="13">
                  <c:v>-0.408610000005865</c:v>
                </c:pt>
                <c:pt idx="14">
                  <c:v>-0.40851000000111526</c:v>
                </c:pt>
                <c:pt idx="15">
                  <c:v>-0.4076000000059139</c:v>
                </c:pt>
                <c:pt idx="16">
                  <c:v>-0.38088400000560796</c:v>
                </c:pt>
                <c:pt idx="17">
                  <c:v>-0.38105800000630552</c:v>
                </c:pt>
                <c:pt idx="18">
                  <c:v>-0.38925600000220584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EC-4F9E-9037-90BC2241E6F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EC-4F9E-9037-90BC2241E6F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EC-4F9E-9037-90BC2241E6F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EC-4F9E-9037-90BC2241E6F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(2)'!$O$21:$O$966</c:f>
              <c:numCache>
                <c:formatCode>General</c:formatCode>
                <c:ptCount val="946"/>
                <c:pt idx="0">
                  <c:v>-2.0219350802641589E-3</c:v>
                </c:pt>
                <c:pt idx="1">
                  <c:v>-0.33066902474713855</c:v>
                </c:pt>
                <c:pt idx="2">
                  <c:v>-0.33067710835324016</c:v>
                </c:pt>
                <c:pt idx="3">
                  <c:v>-0.33366804261083416</c:v>
                </c:pt>
                <c:pt idx="4">
                  <c:v>-0.3337246278535454</c:v>
                </c:pt>
                <c:pt idx="5">
                  <c:v>-0.33378121309625663</c:v>
                </c:pt>
                <c:pt idx="6">
                  <c:v>-0.35247051040316862</c:v>
                </c:pt>
                <c:pt idx="7">
                  <c:v>-0.35286660710214729</c:v>
                </c:pt>
                <c:pt idx="8">
                  <c:v>-0.35875147234411614</c:v>
                </c:pt>
                <c:pt idx="9">
                  <c:v>-0.35880805758682738</c:v>
                </c:pt>
                <c:pt idx="10">
                  <c:v>-0.36447466546405283</c:v>
                </c:pt>
                <c:pt idx="11">
                  <c:v>-0.36447466546405283</c:v>
                </c:pt>
                <c:pt idx="12">
                  <c:v>-0.39326038679187014</c:v>
                </c:pt>
                <c:pt idx="13">
                  <c:v>-0.39395557691660821</c:v>
                </c:pt>
                <c:pt idx="14">
                  <c:v>-0.39395557691660821</c:v>
                </c:pt>
                <c:pt idx="15">
                  <c:v>-0.39395557691660821</c:v>
                </c:pt>
                <c:pt idx="16">
                  <c:v>-0.39491752604269925</c:v>
                </c:pt>
                <c:pt idx="17">
                  <c:v>-0.39503069652812173</c:v>
                </c:pt>
                <c:pt idx="18">
                  <c:v>-0.39954134873281766</c:v>
                </c:pt>
                <c:pt idx="19">
                  <c:v>-0.40029312410026696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EC-4F9E-9037-90BC2241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6912"/>
        <c:axId val="1"/>
      </c:scatterChart>
      <c:valAx>
        <c:axId val="793416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6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838709677419354"/>
          <c:y val="0.92097264437689974"/>
          <c:w val="0.9419354838709677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0</xdr:rowOff>
    </xdr:from>
    <xdr:to>
      <xdr:col>19</xdr:col>
      <xdr:colOff>95250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C2B4D8F-32B7-0A92-0346-A96977CEE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0</xdr:row>
      <xdr:rowOff>0</xdr:rowOff>
    </xdr:from>
    <xdr:to>
      <xdr:col>27</xdr:col>
      <xdr:colOff>571500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9FEB0E5-7183-9A84-2B5C-E9CE8FE17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3BB82CB8-25AC-2C80-A355-FFFAE397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0</xdr:row>
      <xdr:rowOff>0</xdr:rowOff>
    </xdr:from>
    <xdr:to>
      <xdr:col>27</xdr:col>
      <xdr:colOff>571500</xdr:colOff>
      <xdr:row>18</xdr:row>
      <xdr:rowOff>47625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B74A6E95-9535-50A3-ADB5-BFA6B4C6F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447675</xdr:colOff>
      <xdr:row>37</xdr:row>
      <xdr:rowOff>104775</xdr:rowOff>
    </xdr:from>
    <xdr:to>
      <xdr:col>28</xdr:col>
      <xdr:colOff>171450</xdr:colOff>
      <xdr:row>56</xdr:row>
      <xdr:rowOff>152400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BFB487E9-4AD0-D679-4792-47DF764C5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314325</xdr:colOff>
      <xdr:row>18</xdr:row>
      <xdr:rowOff>47625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5A4B0388-3B4B-9777-F2C9-C51DFC07F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428625</xdr:colOff>
      <xdr:row>18</xdr:row>
      <xdr:rowOff>57150</xdr:rowOff>
    </xdr:to>
    <xdr:graphicFrame macro="">
      <xdr:nvGraphicFramePr>
        <xdr:cNvPr id="52231" name="Chart 3">
          <a:extLst>
            <a:ext uri="{FF2B5EF4-FFF2-40B4-BE49-F238E27FC236}">
              <a16:creationId xmlns:a16="http://schemas.microsoft.com/office/drawing/2014/main" id="{BAE96160-7F4D-A300-E575-688C4EC8C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457200</xdr:colOff>
      <xdr:row>18</xdr:row>
      <xdr:rowOff>85725</xdr:rowOff>
    </xdr:from>
    <xdr:to>
      <xdr:col>28</xdr:col>
      <xdr:colOff>190500</xdr:colOff>
      <xdr:row>37</xdr:row>
      <xdr:rowOff>104775</xdr:rowOff>
    </xdr:to>
    <xdr:graphicFrame macro="">
      <xdr:nvGraphicFramePr>
        <xdr:cNvPr id="52232" name="Chart 4">
          <a:extLst>
            <a:ext uri="{FF2B5EF4-FFF2-40B4-BE49-F238E27FC236}">
              <a16:creationId xmlns:a16="http://schemas.microsoft.com/office/drawing/2014/main" id="{FC07D887-4F12-C6E3-118E-B4D248C31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0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745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690" TargetMode="External"/><Relationship Id="rId12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745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595" TargetMode="External"/><Relationship Id="rId6" Type="http://schemas.openxmlformats.org/officeDocument/2006/relationships/hyperlink" Target="http://www.konkoly.hu/cgi-bin/IBVS?5595" TargetMode="External"/><Relationship Id="rId11" Type="http://schemas.openxmlformats.org/officeDocument/2006/relationships/hyperlink" Target="http://www.bav-astro.de/sfs/BAVM_link.php?BAVMnr=203" TargetMode="External"/><Relationship Id="rId24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bav-astro.de/sfs/BAVM_link.php?BAVMnr=220" TargetMode="External"/><Relationship Id="rId23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71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809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15" TargetMode="External"/><Relationship Id="rId22" Type="http://schemas.openxmlformats.org/officeDocument/2006/relationships/hyperlink" Target="http://www.bav-astro.de/sfs/BAVM_link.php?BAVMnr=23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103"/>
  <sheetViews>
    <sheetView tabSelected="1" workbookViewId="0">
      <pane xSplit="13" ySplit="22" topLeftCell="N43" activePane="bottomRight" state="frozen"/>
      <selection pane="topRight" activeCell="N1" sqref="N1"/>
      <selection pane="bottomLeft" activeCell="A23" sqref="A23"/>
      <selection pane="bottomRight" activeCell="H10" sqref="H10"/>
    </sheetView>
  </sheetViews>
  <sheetFormatPr defaultColWidth="10.28515625" defaultRowHeight="12.75"/>
  <cols>
    <col min="1" max="1" width="14.42578125" customWidth="1"/>
    <col min="2" max="2" width="7" customWidth="1"/>
    <col min="3" max="3" width="11.85546875" customWidth="1"/>
    <col min="4" max="4" width="9.42578125" customWidth="1"/>
    <col min="5" max="5" width="18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67</v>
      </c>
    </row>
    <row r="2" spans="1:7">
      <c r="A2" t="s">
        <v>22</v>
      </c>
      <c r="B2" s="8" t="s">
        <v>25</v>
      </c>
      <c r="D2" s="11" t="s">
        <v>64</v>
      </c>
    </row>
    <row r="3" spans="1:7" ht="13.5" thickBot="1">
      <c r="D3" s="11" t="s">
        <v>63</v>
      </c>
    </row>
    <row r="4" spans="1:7" ht="14.25" thickTop="1" thickBot="1">
      <c r="A4" s="5" t="s">
        <v>1</v>
      </c>
      <c r="C4" s="9">
        <v>28097.381000000001</v>
      </c>
      <c r="D4" s="10">
        <v>1.140252</v>
      </c>
    </row>
    <row r="5" spans="1:7" ht="13.5" thickTop="1">
      <c r="A5" s="20" t="s">
        <v>35</v>
      </c>
      <c r="B5" s="21"/>
      <c r="C5" s="22">
        <v>-9.5</v>
      </c>
      <c r="D5" s="21" t="s">
        <v>36</v>
      </c>
    </row>
    <row r="6" spans="1:7">
      <c r="A6" s="5" t="s">
        <v>2</v>
      </c>
    </row>
    <row r="7" spans="1:7">
      <c r="A7" t="s">
        <v>3</v>
      </c>
      <c r="C7">
        <f>+C4</f>
        <v>28097.381000000001</v>
      </c>
    </row>
    <row r="8" spans="1:7">
      <c r="A8" t="s">
        <v>4</v>
      </c>
      <c r="C8">
        <f>+D4</f>
        <v>1.140252</v>
      </c>
    </row>
    <row r="9" spans="1:7">
      <c r="A9" s="25" t="s">
        <v>53</v>
      </c>
      <c r="B9" s="47">
        <v>21</v>
      </c>
      <c r="D9" s="47">
        <v>21</v>
      </c>
    </row>
    <row r="10" spans="1:7" ht="13.5" thickBot="1">
      <c r="A10" s="21"/>
      <c r="B10" s="21"/>
      <c r="C10" s="4" t="s">
        <v>54</v>
      </c>
      <c r="D10" s="4" t="s">
        <v>55</v>
      </c>
      <c r="E10" s="21"/>
    </row>
    <row r="11" spans="1:7">
      <c r="A11" s="21" t="s">
        <v>16</v>
      </c>
      <c r="B11" s="21"/>
      <c r="C11" s="34">
        <f ca="1">INTERCEPT(INDIRECT($G$11):G992,INDIRECT($F$11):F992)</f>
        <v>-1.195761757134095E-3</v>
      </c>
      <c r="D11" s="3"/>
      <c r="E11" s="21"/>
      <c r="F11" s="35" t="str">
        <f>"F"&amp;E19</f>
        <v>F21</v>
      </c>
      <c r="G11" s="12" t="str">
        <f>"G"&amp;E19</f>
        <v>G21</v>
      </c>
    </row>
    <row r="12" spans="1:7">
      <c r="A12" s="21" t="s">
        <v>17</v>
      </c>
      <c r="B12" s="21"/>
      <c r="C12" s="34">
        <f ca="1">SLOPE(INDIRECT($G$11):G992,INDIRECT($F$11):F992)</f>
        <v>-1.6265995905445775E-5</v>
      </c>
      <c r="D12" s="3"/>
      <c r="E12" s="21"/>
    </row>
    <row r="13" spans="1:7">
      <c r="A13" s="21" t="s">
        <v>19</v>
      </c>
      <c r="B13" s="21"/>
      <c r="C13" s="3" t="s">
        <v>27</v>
      </c>
      <c r="D13" s="25" t="s">
        <v>42</v>
      </c>
      <c r="E13" s="22">
        <v>1</v>
      </c>
    </row>
    <row r="14" spans="1:7">
      <c r="A14" s="21"/>
      <c r="B14" s="21"/>
      <c r="C14" s="21"/>
      <c r="D14" s="25" t="s">
        <v>37</v>
      </c>
      <c r="E14" s="26">
        <f ca="1">NOW()+15018.5+$C$5/24</f>
        <v>59956.836691550925</v>
      </c>
    </row>
    <row r="15" spans="1:7">
      <c r="A15" s="23" t="s">
        <v>18</v>
      </c>
      <c r="B15" s="21"/>
      <c r="C15" s="24">
        <f ca="1">(C7+C11)+(C8+C12)*INT(MAX(F21:F3533))</f>
        <v>59096.968704607556</v>
      </c>
      <c r="D15" s="25" t="s">
        <v>43</v>
      </c>
      <c r="E15" s="26">
        <f ca="1">ROUND(2*(E14-$C$7)/$C$8,0)/2+E13</f>
        <v>27941.5</v>
      </c>
    </row>
    <row r="16" spans="1:7">
      <c r="A16" s="27" t="s">
        <v>5</v>
      </c>
      <c r="B16" s="21"/>
      <c r="C16" s="28">
        <f ca="1">+C8+C12</f>
        <v>1.1402357340040945</v>
      </c>
      <c r="D16" s="25" t="s">
        <v>38</v>
      </c>
      <c r="E16" s="12">
        <f ca="1">ROUND(2*(E14-$C$15)/$C$16,0)/2+E13</f>
        <v>755</v>
      </c>
    </row>
    <row r="17" spans="1:17" ht="13.5" thickBot="1">
      <c r="A17" s="25" t="s">
        <v>34</v>
      </c>
      <c r="B17" s="21"/>
      <c r="C17" s="21">
        <f>COUNT(C21:C2191)</f>
        <v>47</v>
      </c>
      <c r="D17" s="25" t="s">
        <v>39</v>
      </c>
      <c r="E17" s="29">
        <f ca="1">+$C$15+$C$16*E16-15018.5-$C$5/24</f>
        <v>44939.742517113984</v>
      </c>
    </row>
    <row r="18" spans="1:17">
      <c r="A18" s="27" t="s">
        <v>6</v>
      </c>
      <c r="B18" s="21"/>
      <c r="C18" s="30">
        <f ca="1">+C15</f>
        <v>59096.968704607556</v>
      </c>
      <c r="D18" s="31">
        <f ca="1">+C16</f>
        <v>1.1402357340040945</v>
      </c>
      <c r="E18" s="32" t="s">
        <v>40</v>
      </c>
    </row>
    <row r="19" spans="1:17" ht="13.5" thickTop="1">
      <c r="A19" s="36" t="s">
        <v>44</v>
      </c>
      <c r="E19" s="37">
        <v>21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30</v>
      </c>
      <c r="J20" s="7" t="s">
        <v>50</v>
      </c>
      <c r="K20" s="7" t="s">
        <v>51</v>
      </c>
      <c r="L20" s="7" t="s">
        <v>23</v>
      </c>
      <c r="M20" s="7" t="s">
        <v>24</v>
      </c>
      <c r="N20" s="7" t="s">
        <v>28</v>
      </c>
      <c r="O20" s="7" t="s">
        <v>21</v>
      </c>
      <c r="P20" s="6" t="s">
        <v>20</v>
      </c>
      <c r="Q20" s="4" t="s">
        <v>15</v>
      </c>
    </row>
    <row r="21" spans="1:17">
      <c r="A21" t="s">
        <v>13</v>
      </c>
      <c r="C21" s="17">
        <f>+C4</f>
        <v>28097.381000000001</v>
      </c>
      <c r="D21" s="17" t="s">
        <v>27</v>
      </c>
      <c r="E21">
        <f t="shared" ref="E21:E62" si="0">+(C21-C$7)/C$8</f>
        <v>0</v>
      </c>
      <c r="F21">
        <f>ROUND(2*E21,0)/2</f>
        <v>0</v>
      </c>
      <c r="G21">
        <f t="shared" ref="G21:G62" si="1">+C21-(C$7+F21*C$8)</f>
        <v>0</v>
      </c>
      <c r="H21" s="12">
        <f>G21</f>
        <v>0</v>
      </c>
      <c r="O21">
        <f t="shared" ref="O21:O62" ca="1" si="2">+C$11+C$12*$F21</f>
        <v>-1.195761757134095E-3</v>
      </c>
      <c r="Q21" s="2">
        <f t="shared" ref="Q21:Q62" si="3">+C21-15018.5</f>
        <v>13078.881000000001</v>
      </c>
    </row>
    <row r="22" spans="1:17">
      <c r="A22" t="s">
        <v>30</v>
      </c>
      <c r="B22" s="3" t="s">
        <v>26</v>
      </c>
      <c r="C22" s="17">
        <v>51276.084000000003</v>
      </c>
      <c r="D22" s="17"/>
      <c r="E22">
        <f t="shared" si="0"/>
        <v>20327.702121987069</v>
      </c>
      <c r="F22">
        <f t="shared" ref="F22:F67" si="4">ROUND(2*E22,0)/2+0.5</f>
        <v>20328</v>
      </c>
      <c r="G22">
        <f t="shared" si="1"/>
        <v>-0.33965599999646656</v>
      </c>
      <c r="I22">
        <f>+G22</f>
        <v>-0.33965599999646656</v>
      </c>
      <c r="O22">
        <f t="shared" ca="1" si="2"/>
        <v>-0.33185092652303583</v>
      </c>
      <c r="Q22" s="2">
        <f t="shared" si="3"/>
        <v>36257.584000000003</v>
      </c>
    </row>
    <row r="23" spans="1:17">
      <c r="A23" t="s">
        <v>30</v>
      </c>
      <c r="B23" s="3" t="s">
        <v>31</v>
      </c>
      <c r="C23" s="17">
        <v>51276.669099999999</v>
      </c>
      <c r="D23" s="17"/>
      <c r="E23">
        <f t="shared" si="0"/>
        <v>20328.215254171882</v>
      </c>
      <c r="F23">
        <f t="shared" si="4"/>
        <v>20328.5</v>
      </c>
      <c r="G23">
        <f t="shared" si="1"/>
        <v>-0.32468200000585057</v>
      </c>
      <c r="I23">
        <f>+G23</f>
        <v>-0.32468200000585057</v>
      </c>
      <c r="O23">
        <f t="shared" ca="1" si="2"/>
        <v>-0.33185905952098854</v>
      </c>
      <c r="Q23" s="2">
        <f t="shared" si="3"/>
        <v>36258.169099999999</v>
      </c>
    </row>
    <row r="24" spans="1:17">
      <c r="A24" s="46" t="s">
        <v>32</v>
      </c>
      <c r="B24" s="13" t="s">
        <v>31</v>
      </c>
      <c r="C24" s="18">
        <v>51487.618399999999</v>
      </c>
      <c r="D24" s="18">
        <v>2.0000000000000001E-4</v>
      </c>
      <c r="E24">
        <f t="shared" si="0"/>
        <v>20513.217604529524</v>
      </c>
      <c r="F24">
        <f t="shared" si="4"/>
        <v>20513.5</v>
      </c>
      <c r="G24">
        <f t="shared" si="1"/>
        <v>-0.32200200000806944</v>
      </c>
      <c r="J24">
        <f t="shared" ref="J24:J47" si="5">+G24</f>
        <v>-0.32200200000806944</v>
      </c>
      <c r="O24">
        <f t="shared" ca="1" si="2"/>
        <v>-0.33486826876349601</v>
      </c>
      <c r="Q24" s="2">
        <f t="shared" si="3"/>
        <v>36469.118399999999</v>
      </c>
    </row>
    <row r="25" spans="1:17">
      <c r="A25" s="33" t="s">
        <v>41</v>
      </c>
      <c r="B25" s="3" t="s">
        <v>31</v>
      </c>
      <c r="C25" s="19">
        <v>51491.577599999997</v>
      </c>
      <c r="D25" s="19">
        <v>4.0000000000000002E-4</v>
      </c>
      <c r="E25">
        <f t="shared" si="0"/>
        <v>20516.689819443418</v>
      </c>
      <c r="F25">
        <f t="shared" si="4"/>
        <v>20517</v>
      </c>
      <c r="G25">
        <f t="shared" si="1"/>
        <v>-0.35368400000879774</v>
      </c>
      <c r="J25">
        <f t="shared" si="5"/>
        <v>-0.35368400000879774</v>
      </c>
      <c r="O25">
        <f t="shared" ca="1" si="2"/>
        <v>-0.33492519974916507</v>
      </c>
      <c r="Q25" s="2">
        <f t="shared" si="3"/>
        <v>36473.077599999997</v>
      </c>
    </row>
    <row r="26" spans="1:17">
      <c r="A26" s="33" t="s">
        <v>41</v>
      </c>
      <c r="B26" s="3" t="s">
        <v>26</v>
      </c>
      <c r="C26" s="19">
        <v>51495.599399999999</v>
      </c>
      <c r="D26" s="19">
        <v>2.0000000000000001E-4</v>
      </c>
      <c r="E26">
        <f t="shared" si="0"/>
        <v>20520.216934502194</v>
      </c>
      <c r="F26">
        <f t="shared" si="4"/>
        <v>20520.5</v>
      </c>
      <c r="G26">
        <f t="shared" si="1"/>
        <v>-0.32276600000477629</v>
      </c>
      <c r="J26">
        <f t="shared" si="5"/>
        <v>-0.32276600000477629</v>
      </c>
      <c r="O26">
        <f t="shared" ca="1" si="2"/>
        <v>-0.33498213073483413</v>
      </c>
      <c r="Q26" s="2">
        <f t="shared" si="3"/>
        <v>36477.099399999999</v>
      </c>
    </row>
    <row r="27" spans="1:17">
      <c r="A27" s="70" t="s">
        <v>100</v>
      </c>
      <c r="B27" s="71" t="s">
        <v>26</v>
      </c>
      <c r="C27" s="70">
        <v>52613.023999999998</v>
      </c>
      <c r="D27" s="70" t="s">
        <v>79</v>
      </c>
      <c r="E27" s="55">
        <f t="shared" si="0"/>
        <v>21500.19732480188</v>
      </c>
      <c r="F27">
        <f t="shared" si="4"/>
        <v>21500.5</v>
      </c>
      <c r="G27">
        <f t="shared" si="1"/>
        <v>-0.34512600000743987</v>
      </c>
      <c r="J27">
        <f t="shared" si="5"/>
        <v>-0.34512600000743987</v>
      </c>
      <c r="O27">
        <f t="shared" ca="1" si="2"/>
        <v>-0.35092280672217097</v>
      </c>
      <c r="Q27" s="2">
        <f t="shared" si="3"/>
        <v>37594.523999999998</v>
      </c>
    </row>
    <row r="28" spans="1:17">
      <c r="A28" s="46" t="s">
        <v>32</v>
      </c>
      <c r="B28" s="13" t="s">
        <v>31</v>
      </c>
      <c r="C28" s="18">
        <v>52813.707999999999</v>
      </c>
      <c r="D28" s="18">
        <v>2.0000000000000001E-4</v>
      </c>
      <c r="E28">
        <f t="shared" si="0"/>
        <v>21676.197016098195</v>
      </c>
      <c r="F28">
        <f t="shared" si="4"/>
        <v>21676.5</v>
      </c>
      <c r="G28">
        <f t="shared" si="1"/>
        <v>-0.34547800000291318</v>
      </c>
      <c r="J28">
        <f t="shared" si="5"/>
        <v>-0.34547800000291318</v>
      </c>
      <c r="O28">
        <f t="shared" ca="1" si="2"/>
        <v>-0.35378562200152947</v>
      </c>
      <c r="Q28" s="2">
        <f t="shared" si="3"/>
        <v>37795.207999999999</v>
      </c>
    </row>
    <row r="29" spans="1:17">
      <c r="A29" s="46" t="s">
        <v>32</v>
      </c>
      <c r="B29" s="13" t="s">
        <v>26</v>
      </c>
      <c r="C29" s="18">
        <v>52841.623699999996</v>
      </c>
      <c r="D29" s="18">
        <v>2.0000000000000001E-4</v>
      </c>
      <c r="E29">
        <f t="shared" si="0"/>
        <v>21700.679060418217</v>
      </c>
      <c r="F29">
        <f t="shared" si="4"/>
        <v>21701</v>
      </c>
      <c r="G29">
        <f t="shared" si="1"/>
        <v>-0.36595200000738259</v>
      </c>
      <c r="J29">
        <f t="shared" si="5"/>
        <v>-0.36595200000738259</v>
      </c>
      <c r="O29">
        <f t="shared" ca="1" si="2"/>
        <v>-0.35418413890121286</v>
      </c>
      <c r="Q29" s="2">
        <f t="shared" si="3"/>
        <v>37823.123699999996</v>
      </c>
    </row>
    <row r="30" spans="1:17">
      <c r="A30" s="14" t="s">
        <v>33</v>
      </c>
      <c r="B30" s="15" t="s">
        <v>26</v>
      </c>
      <c r="C30" s="16">
        <v>53256.675499999998</v>
      </c>
      <c r="D30" s="16">
        <v>1E-4</v>
      </c>
      <c r="E30">
        <f t="shared" si="0"/>
        <v>22064.679123562157</v>
      </c>
      <c r="F30">
        <f t="shared" si="4"/>
        <v>22065</v>
      </c>
      <c r="G30">
        <f t="shared" si="1"/>
        <v>-0.36588000000483589</v>
      </c>
      <c r="J30">
        <f t="shared" si="5"/>
        <v>-0.36588000000483589</v>
      </c>
      <c r="O30">
        <f t="shared" ca="1" si="2"/>
        <v>-0.36010496141079512</v>
      </c>
      <c r="Q30" s="2">
        <f t="shared" si="3"/>
        <v>38238.175499999998</v>
      </c>
    </row>
    <row r="31" spans="1:17">
      <c r="A31" s="38" t="s">
        <v>33</v>
      </c>
      <c r="B31" s="39" t="s">
        <v>31</v>
      </c>
      <c r="C31" s="40">
        <v>53260.675199999998</v>
      </c>
      <c r="D31" s="40">
        <v>2.9999999999999997E-4</v>
      </c>
      <c r="E31">
        <f t="shared" si="0"/>
        <v>22068.186856940392</v>
      </c>
      <c r="F31">
        <f t="shared" si="4"/>
        <v>22068.5</v>
      </c>
      <c r="G31">
        <f t="shared" si="1"/>
        <v>-0.35706200000277022</v>
      </c>
      <c r="J31">
        <f t="shared" si="5"/>
        <v>-0.35706200000277022</v>
      </c>
      <c r="O31">
        <f t="shared" ca="1" si="2"/>
        <v>-0.36016189239646418</v>
      </c>
      <c r="Q31" s="2">
        <f t="shared" si="3"/>
        <v>38242.175199999998</v>
      </c>
    </row>
    <row r="32" spans="1:17">
      <c r="A32" s="41" t="s">
        <v>46</v>
      </c>
      <c r="B32" s="42" t="s">
        <v>26</v>
      </c>
      <c r="C32" s="41">
        <v>53660.324399999998</v>
      </c>
      <c r="D32" s="41">
        <v>5.0000000000000001E-4</v>
      </c>
      <c r="E32">
        <f t="shared" si="0"/>
        <v>22418.678853446429</v>
      </c>
      <c r="F32">
        <f t="shared" si="4"/>
        <v>22419</v>
      </c>
      <c r="G32">
        <f t="shared" si="1"/>
        <v>-0.36618799999996554</v>
      </c>
      <c r="J32">
        <f t="shared" si="5"/>
        <v>-0.36618799999996554</v>
      </c>
      <c r="O32">
        <f t="shared" ca="1" si="2"/>
        <v>-0.36586312396132292</v>
      </c>
      <c r="Q32" s="2">
        <f t="shared" si="3"/>
        <v>38641.824399999998</v>
      </c>
    </row>
    <row r="33" spans="1:17">
      <c r="A33" s="41" t="s">
        <v>45</v>
      </c>
      <c r="B33" s="42" t="s">
        <v>31</v>
      </c>
      <c r="C33" s="41">
        <v>53660.330999999998</v>
      </c>
      <c r="D33" s="41">
        <v>5.0000000000000001E-3</v>
      </c>
      <c r="E33">
        <f t="shared" si="0"/>
        <v>22418.684641640615</v>
      </c>
      <c r="F33">
        <f t="shared" si="4"/>
        <v>22419</v>
      </c>
      <c r="G33">
        <f t="shared" si="1"/>
        <v>-0.35958799999934854</v>
      </c>
      <c r="J33">
        <f t="shared" si="5"/>
        <v>-0.35958799999934854</v>
      </c>
      <c r="O33">
        <f t="shared" ca="1" si="2"/>
        <v>-0.36586312396132292</v>
      </c>
      <c r="Q33" s="2">
        <f t="shared" si="3"/>
        <v>38641.830999999998</v>
      </c>
    </row>
    <row r="34" spans="1:17">
      <c r="A34" s="70" t="s">
        <v>133</v>
      </c>
      <c r="B34" s="71" t="s">
        <v>31</v>
      </c>
      <c r="C34" s="70">
        <v>53913.461150000003</v>
      </c>
      <c r="D34" s="70" t="s">
        <v>79</v>
      </c>
      <c r="E34" s="55">
        <f t="shared" si="0"/>
        <v>22640.679560307723</v>
      </c>
      <c r="F34">
        <f t="shared" si="4"/>
        <v>22641</v>
      </c>
      <c r="G34">
        <f t="shared" si="1"/>
        <v>-0.36538200000359211</v>
      </c>
      <c r="J34">
        <f t="shared" si="5"/>
        <v>-0.36538200000359211</v>
      </c>
      <c r="O34">
        <f t="shared" ca="1" si="2"/>
        <v>-0.36947417505233188</v>
      </c>
      <c r="Q34" s="2">
        <f t="shared" si="3"/>
        <v>38894.961150000003</v>
      </c>
    </row>
    <row r="35" spans="1:17">
      <c r="A35" s="70" t="s">
        <v>133</v>
      </c>
      <c r="B35" s="71" t="s">
        <v>26</v>
      </c>
      <c r="C35" s="70">
        <v>53934.544620000001</v>
      </c>
      <c r="D35" s="70" t="s">
        <v>79</v>
      </c>
      <c r="E35" s="55">
        <f t="shared" si="0"/>
        <v>22659.169744933573</v>
      </c>
      <c r="F35">
        <f t="shared" si="4"/>
        <v>22659.5</v>
      </c>
      <c r="G35">
        <f t="shared" si="1"/>
        <v>-0.37657400000171037</v>
      </c>
      <c r="J35">
        <f t="shared" si="5"/>
        <v>-0.37657400000171037</v>
      </c>
      <c r="O35">
        <f t="shared" ca="1" si="2"/>
        <v>-0.36977509597658265</v>
      </c>
      <c r="Q35" s="2">
        <f t="shared" si="3"/>
        <v>38916.044620000001</v>
      </c>
    </row>
    <row r="36" spans="1:17">
      <c r="A36" s="70" t="s">
        <v>133</v>
      </c>
      <c r="B36" s="71" t="s">
        <v>31</v>
      </c>
      <c r="C36" s="70">
        <v>54335.353869999999</v>
      </c>
      <c r="D36" s="70" t="s">
        <v>79</v>
      </c>
      <c r="E36" s="55">
        <f t="shared" si="0"/>
        <v>23010.679104268176</v>
      </c>
      <c r="F36">
        <f t="shared" si="4"/>
        <v>23011</v>
      </c>
      <c r="G36">
        <f t="shared" si="1"/>
        <v>-0.36590200000500772</v>
      </c>
      <c r="J36">
        <f t="shared" si="5"/>
        <v>-0.36590200000500772</v>
      </c>
      <c r="O36">
        <f t="shared" ca="1" si="2"/>
        <v>-0.37549259353734682</v>
      </c>
      <c r="Q36" s="2">
        <f t="shared" si="3"/>
        <v>39316.853869999999</v>
      </c>
    </row>
    <row r="37" spans="1:17">
      <c r="A37" s="70" t="s">
        <v>146</v>
      </c>
      <c r="B37" s="71" t="s">
        <v>31</v>
      </c>
      <c r="C37" s="70">
        <v>54685.413</v>
      </c>
      <c r="D37" s="70" t="s">
        <v>79</v>
      </c>
      <c r="E37" s="55">
        <f t="shared" si="0"/>
        <v>23317.680653048621</v>
      </c>
      <c r="F37">
        <f t="shared" si="4"/>
        <v>23318</v>
      </c>
      <c r="G37">
        <f t="shared" si="1"/>
        <v>-0.3641360000037821</v>
      </c>
      <c r="J37">
        <f t="shared" si="5"/>
        <v>-0.3641360000037821</v>
      </c>
      <c r="O37">
        <f t="shared" ca="1" si="2"/>
        <v>-0.38048625428031868</v>
      </c>
      <c r="Q37" s="2">
        <f t="shared" si="3"/>
        <v>39666.913</v>
      </c>
    </row>
    <row r="38" spans="1:17">
      <c r="A38" s="70" t="s">
        <v>151</v>
      </c>
      <c r="B38" s="71" t="s">
        <v>26</v>
      </c>
      <c r="C38" s="70">
        <v>55096.436199999996</v>
      </c>
      <c r="D38" s="70" t="s">
        <v>79</v>
      </c>
      <c r="E38" s="55">
        <f t="shared" si="0"/>
        <v>23678.147637539765</v>
      </c>
      <c r="F38">
        <f t="shared" si="4"/>
        <v>23678.5</v>
      </c>
      <c r="G38">
        <f t="shared" si="1"/>
        <v>-0.40178200000082143</v>
      </c>
      <c r="J38">
        <f t="shared" si="5"/>
        <v>-0.40178200000082143</v>
      </c>
      <c r="O38">
        <f t="shared" ca="1" si="2"/>
        <v>-0.38635014580423188</v>
      </c>
      <c r="Q38" s="2">
        <f t="shared" si="3"/>
        <v>40077.936199999996</v>
      </c>
    </row>
    <row r="39" spans="1:17">
      <c r="A39" s="70" t="s">
        <v>133</v>
      </c>
      <c r="B39" s="71" t="s">
        <v>31</v>
      </c>
      <c r="C39" s="70">
        <v>55376.3966</v>
      </c>
      <c r="D39" s="70" t="s">
        <v>79</v>
      </c>
      <c r="E39" s="55">
        <f t="shared" si="0"/>
        <v>23923.672661832647</v>
      </c>
      <c r="F39">
        <f t="shared" si="4"/>
        <v>23924</v>
      </c>
      <c r="G39">
        <f t="shared" si="1"/>
        <v>-0.37324800000351388</v>
      </c>
      <c r="J39">
        <f t="shared" si="5"/>
        <v>-0.37324800000351388</v>
      </c>
      <c r="O39">
        <f t="shared" ca="1" si="2"/>
        <v>-0.39034344779901881</v>
      </c>
      <c r="Q39" s="2">
        <f t="shared" si="3"/>
        <v>40357.8966</v>
      </c>
    </row>
    <row r="40" spans="1:17">
      <c r="A40" s="70" t="s">
        <v>133</v>
      </c>
      <c r="B40" s="71" t="s">
        <v>31</v>
      </c>
      <c r="C40" s="70">
        <v>55392.359980000001</v>
      </c>
      <c r="D40" s="70" t="s">
        <v>79</v>
      </c>
      <c r="E40" s="55">
        <f t="shared" si="0"/>
        <v>23937.672532036777</v>
      </c>
      <c r="F40">
        <f t="shared" si="4"/>
        <v>23938</v>
      </c>
      <c r="G40">
        <f t="shared" si="1"/>
        <v>-0.37339600000268547</v>
      </c>
      <c r="J40">
        <f t="shared" si="5"/>
        <v>-0.37339600000268547</v>
      </c>
      <c r="O40">
        <f t="shared" ca="1" si="2"/>
        <v>-0.39057117174169509</v>
      </c>
      <c r="Q40" s="2">
        <f t="shared" si="3"/>
        <v>40373.859980000001</v>
      </c>
    </row>
    <row r="41" spans="1:17">
      <c r="A41" s="56" t="s">
        <v>68</v>
      </c>
      <c r="B41" s="56"/>
      <c r="C41" s="53">
        <v>55393.500699999997</v>
      </c>
      <c r="D41" s="53">
        <v>2E-3</v>
      </c>
      <c r="E41" s="55">
        <f t="shared" si="0"/>
        <v>23938.67294247236</v>
      </c>
      <c r="F41">
        <f t="shared" si="4"/>
        <v>23939</v>
      </c>
      <c r="G41">
        <f t="shared" si="1"/>
        <v>-0.3729280000043218</v>
      </c>
      <c r="J41">
        <f t="shared" si="5"/>
        <v>-0.3729280000043218</v>
      </c>
      <c r="O41">
        <f t="shared" ca="1" si="2"/>
        <v>-0.39058743773760052</v>
      </c>
      <c r="Q41" s="2">
        <f t="shared" si="3"/>
        <v>40375.000699999997</v>
      </c>
    </row>
    <row r="42" spans="1:17">
      <c r="A42" s="56" t="s">
        <v>68</v>
      </c>
      <c r="B42" s="56"/>
      <c r="C42" s="53">
        <v>55397.459000000003</v>
      </c>
      <c r="D42" s="53">
        <v>1.6999999999999999E-3</v>
      </c>
      <c r="E42" s="55">
        <f t="shared" si="0"/>
        <v>23942.144368087054</v>
      </c>
      <c r="F42">
        <f t="shared" si="4"/>
        <v>23942.5</v>
      </c>
      <c r="G42">
        <f t="shared" si="1"/>
        <v>-0.4055099999968661</v>
      </c>
      <c r="J42">
        <f t="shared" si="5"/>
        <v>-0.4055099999968661</v>
      </c>
      <c r="O42">
        <f t="shared" ca="1" si="2"/>
        <v>-0.39064436872326957</v>
      </c>
      <c r="Q42" s="2">
        <f t="shared" si="3"/>
        <v>40378.959000000003</v>
      </c>
    </row>
    <row r="43" spans="1:17">
      <c r="A43" s="70" t="s">
        <v>133</v>
      </c>
      <c r="B43" s="71" t="s">
        <v>26</v>
      </c>
      <c r="C43" s="70">
        <v>55405.440300000002</v>
      </c>
      <c r="D43" s="70" t="s">
        <v>79</v>
      </c>
      <c r="E43" s="55">
        <f t="shared" si="0"/>
        <v>23949.143961159461</v>
      </c>
      <c r="F43">
        <f t="shared" si="4"/>
        <v>23949.5</v>
      </c>
      <c r="G43">
        <f t="shared" si="1"/>
        <v>-0.40597400000115158</v>
      </c>
      <c r="J43">
        <f t="shared" si="5"/>
        <v>-0.40597400000115158</v>
      </c>
      <c r="O43">
        <f t="shared" ca="1" si="2"/>
        <v>-0.39075823069460769</v>
      </c>
      <c r="Q43" s="2">
        <f t="shared" si="3"/>
        <v>40386.940300000002</v>
      </c>
    </row>
    <row r="44" spans="1:17">
      <c r="A44" s="70" t="s">
        <v>133</v>
      </c>
      <c r="B44" s="71" t="s">
        <v>26</v>
      </c>
      <c r="C44" s="70">
        <v>55445.348919999997</v>
      </c>
      <c r="D44" s="70" t="s">
        <v>79</v>
      </c>
      <c r="E44" s="55">
        <f t="shared" si="0"/>
        <v>23984.143785759636</v>
      </c>
      <c r="F44">
        <f t="shared" si="4"/>
        <v>23984.5</v>
      </c>
      <c r="G44">
        <f t="shared" si="1"/>
        <v>-0.40617400001065107</v>
      </c>
      <c r="J44">
        <f t="shared" si="5"/>
        <v>-0.40617400001065107</v>
      </c>
      <c r="O44">
        <f t="shared" ca="1" si="2"/>
        <v>-0.39132754055129831</v>
      </c>
      <c r="Q44" s="2">
        <f t="shared" si="3"/>
        <v>40426.848919999997</v>
      </c>
    </row>
    <row r="45" spans="1:17">
      <c r="A45" s="70" t="s">
        <v>133</v>
      </c>
      <c r="B45" s="71" t="s">
        <v>26</v>
      </c>
      <c r="C45" s="70">
        <v>55462.452680000002</v>
      </c>
      <c r="D45" s="70" t="s">
        <v>79</v>
      </c>
      <c r="E45" s="55">
        <f t="shared" si="0"/>
        <v>23999.143768219656</v>
      </c>
      <c r="F45">
        <f t="shared" si="4"/>
        <v>23999.5</v>
      </c>
      <c r="G45">
        <f t="shared" si="1"/>
        <v>-0.40619399999559391</v>
      </c>
      <c r="J45">
        <f t="shared" si="5"/>
        <v>-0.40619399999559391</v>
      </c>
      <c r="O45">
        <f t="shared" ca="1" si="2"/>
        <v>-0.39157153048987997</v>
      </c>
      <c r="Q45" s="2">
        <f t="shared" si="3"/>
        <v>40443.952680000002</v>
      </c>
    </row>
    <row r="46" spans="1:17">
      <c r="A46" s="70" t="s">
        <v>133</v>
      </c>
      <c r="B46" s="71" t="s">
        <v>26</v>
      </c>
      <c r="C46" s="70">
        <v>55470.434260000002</v>
      </c>
      <c r="D46" s="70" t="s">
        <v>79</v>
      </c>
      <c r="E46" s="55">
        <f t="shared" si="0"/>
        <v>24006.14360685182</v>
      </c>
      <c r="F46">
        <f t="shared" si="4"/>
        <v>24006.5</v>
      </c>
      <c r="G46">
        <f t="shared" si="1"/>
        <v>-0.40637799999967683</v>
      </c>
      <c r="J46">
        <f t="shared" si="5"/>
        <v>-0.40637799999967683</v>
      </c>
      <c r="O46">
        <f t="shared" ca="1" si="2"/>
        <v>-0.39168539246121808</v>
      </c>
      <c r="Q46" s="2">
        <f t="shared" si="3"/>
        <v>40451.934260000002</v>
      </c>
    </row>
    <row r="47" spans="1:17">
      <c r="A47" s="41" t="s">
        <v>47</v>
      </c>
      <c r="B47" s="42" t="s">
        <v>26</v>
      </c>
      <c r="C47" s="41">
        <v>55690.503100000002</v>
      </c>
      <c r="D47" s="41">
        <v>1E-3</v>
      </c>
      <c r="E47">
        <f t="shared" si="0"/>
        <v>24199.143785759639</v>
      </c>
      <c r="F47">
        <f t="shared" si="4"/>
        <v>24199.5</v>
      </c>
      <c r="G47">
        <f t="shared" si="1"/>
        <v>-0.40617400000337511</v>
      </c>
      <c r="J47">
        <f t="shared" si="5"/>
        <v>-0.40617400000337511</v>
      </c>
      <c r="O47">
        <f t="shared" ca="1" si="2"/>
        <v>-0.39482472967096915</v>
      </c>
      <c r="Q47" s="2">
        <f t="shared" si="3"/>
        <v>40672.003100000002</v>
      </c>
    </row>
    <row r="48" spans="1:17">
      <c r="A48" s="50" t="s">
        <v>49</v>
      </c>
      <c r="B48" s="51" t="s">
        <v>31</v>
      </c>
      <c r="C48" s="52">
        <v>55739.531499999997</v>
      </c>
      <c r="D48" s="52">
        <v>2.9999999999999997E-4</v>
      </c>
      <c r="E48">
        <f t="shared" si="0"/>
        <v>24242.141649389781</v>
      </c>
      <c r="F48">
        <f t="shared" si="4"/>
        <v>24242.5</v>
      </c>
      <c r="G48">
        <f t="shared" si="1"/>
        <v>-0.408610000005865</v>
      </c>
      <c r="K48">
        <f t="shared" ref="K48:K53" si="6">+G48</f>
        <v>-0.408610000005865</v>
      </c>
      <c r="O48">
        <f t="shared" ca="1" si="2"/>
        <v>-0.39552416749490332</v>
      </c>
      <c r="Q48" s="2">
        <f t="shared" si="3"/>
        <v>40721.031499999997</v>
      </c>
    </row>
    <row r="49" spans="1:17">
      <c r="A49" s="50" t="s">
        <v>49</v>
      </c>
      <c r="B49" s="51" t="s">
        <v>31</v>
      </c>
      <c r="C49" s="52">
        <v>55739.531600000002</v>
      </c>
      <c r="D49" s="52">
        <v>2.9999999999999997E-4</v>
      </c>
      <c r="E49">
        <f t="shared" si="0"/>
        <v>24242.141737089696</v>
      </c>
      <c r="F49">
        <f t="shared" si="4"/>
        <v>24242.5</v>
      </c>
      <c r="G49">
        <f t="shared" si="1"/>
        <v>-0.40851000000111526</v>
      </c>
      <c r="K49">
        <f t="shared" si="6"/>
        <v>-0.40851000000111526</v>
      </c>
      <c r="O49">
        <f t="shared" ca="1" si="2"/>
        <v>-0.39552416749490332</v>
      </c>
      <c r="Q49" s="2">
        <f t="shared" si="3"/>
        <v>40721.031600000002</v>
      </c>
    </row>
    <row r="50" spans="1:17">
      <c r="A50" s="50" t="s">
        <v>49</v>
      </c>
      <c r="B50" s="51" t="s">
        <v>31</v>
      </c>
      <c r="C50" s="52">
        <v>55739.532509999997</v>
      </c>
      <c r="D50" s="52">
        <v>5.0000000000000001E-4</v>
      </c>
      <c r="E50">
        <f t="shared" si="0"/>
        <v>24242.142535158891</v>
      </c>
      <c r="F50">
        <f t="shared" si="4"/>
        <v>24242.5</v>
      </c>
      <c r="G50">
        <f t="shared" si="1"/>
        <v>-0.4076000000059139</v>
      </c>
      <c r="K50">
        <f t="shared" si="6"/>
        <v>-0.4076000000059139</v>
      </c>
      <c r="O50">
        <f t="shared" ca="1" si="2"/>
        <v>-0.39552416749490332</v>
      </c>
      <c r="Q50" s="2">
        <f t="shared" si="3"/>
        <v>40721.032509999997</v>
      </c>
    </row>
    <row r="51" spans="1:17">
      <c r="A51" s="50" t="s">
        <v>49</v>
      </c>
      <c r="B51" s="51" t="s">
        <v>26</v>
      </c>
      <c r="C51" s="52">
        <v>55807.404219999997</v>
      </c>
      <c r="D51" s="52">
        <v>1E-4</v>
      </c>
      <c r="E51">
        <f t="shared" si="0"/>
        <v>24301.665965067365</v>
      </c>
      <c r="F51">
        <f t="shared" si="4"/>
        <v>24302</v>
      </c>
      <c r="G51">
        <f t="shared" si="1"/>
        <v>-0.38088400000560796</v>
      </c>
      <c r="K51">
        <f t="shared" si="6"/>
        <v>-0.38088400000560796</v>
      </c>
      <c r="O51">
        <f t="shared" ca="1" si="2"/>
        <v>-0.39649199425127735</v>
      </c>
      <c r="Q51" s="2">
        <f t="shared" si="3"/>
        <v>40788.904219999997</v>
      </c>
    </row>
    <row r="52" spans="1:17">
      <c r="A52" s="50" t="s">
        <v>49</v>
      </c>
      <c r="B52" s="51" t="s">
        <v>26</v>
      </c>
      <c r="C52" s="52">
        <v>55815.38581</v>
      </c>
      <c r="D52" s="52">
        <v>1E-4</v>
      </c>
      <c r="E52">
        <f t="shared" si="0"/>
        <v>24308.66581246952</v>
      </c>
      <c r="F52">
        <f t="shared" si="4"/>
        <v>24309</v>
      </c>
      <c r="G52">
        <f t="shared" si="1"/>
        <v>-0.38105800000630552</v>
      </c>
      <c r="K52">
        <f t="shared" si="6"/>
        <v>-0.38105800000630552</v>
      </c>
      <c r="O52">
        <f t="shared" ca="1" si="2"/>
        <v>-0.39660585622261546</v>
      </c>
      <c r="Q52" s="2">
        <f t="shared" si="3"/>
        <v>40796.88581</v>
      </c>
    </row>
    <row r="53" spans="1:17">
      <c r="A53" s="50" t="s">
        <v>49</v>
      </c>
      <c r="B53" s="51" t="s">
        <v>26</v>
      </c>
      <c r="C53" s="52">
        <v>56133.507919999996</v>
      </c>
      <c r="D53" s="52">
        <v>1E-4</v>
      </c>
      <c r="E53">
        <f t="shared" si="0"/>
        <v>24587.658622830739</v>
      </c>
      <c r="F53">
        <f t="shared" si="4"/>
        <v>24588</v>
      </c>
      <c r="G53">
        <f t="shared" si="1"/>
        <v>-0.38925600000220584</v>
      </c>
      <c r="K53">
        <f t="shared" si="6"/>
        <v>-0.38925600000220584</v>
      </c>
      <c r="O53">
        <f t="shared" ca="1" si="2"/>
        <v>-0.40114406908023481</v>
      </c>
      <c r="Q53" s="2">
        <f t="shared" si="3"/>
        <v>41115.007919999996</v>
      </c>
    </row>
    <row r="54" spans="1:17">
      <c r="A54" s="50" t="s">
        <v>48</v>
      </c>
      <c r="B54" s="51" t="s">
        <v>26</v>
      </c>
      <c r="C54" s="52">
        <v>56186.511100000003</v>
      </c>
      <c r="D54" s="52">
        <v>4.0000000000000002E-4</v>
      </c>
      <c r="E54">
        <f t="shared" si="0"/>
        <v>24634.142365021067</v>
      </c>
      <c r="F54">
        <f t="shared" si="4"/>
        <v>24634.5</v>
      </c>
      <c r="G54">
        <f t="shared" si="1"/>
        <v>-0.40779399999883026</v>
      </c>
      <c r="J54">
        <f t="shared" ref="J54:J62" si="7">+G54</f>
        <v>-0.40779399999883026</v>
      </c>
      <c r="O54">
        <f t="shared" ca="1" si="2"/>
        <v>-0.40190043788983804</v>
      </c>
      <c r="Q54" s="2">
        <f t="shared" si="3"/>
        <v>41168.011100000003</v>
      </c>
    </row>
    <row r="55" spans="1:17">
      <c r="A55" s="54" t="s">
        <v>66</v>
      </c>
      <c r="B55" s="39" t="s">
        <v>26</v>
      </c>
      <c r="C55" s="52">
        <v>56559.373</v>
      </c>
      <c r="D55" s="40">
        <v>2.9999999999999997E-4</v>
      </c>
      <c r="E55" s="55">
        <f t="shared" si="0"/>
        <v>24961.141923013507</v>
      </c>
      <c r="F55">
        <f t="shared" si="4"/>
        <v>24961.5</v>
      </c>
      <c r="G55">
        <f t="shared" si="1"/>
        <v>-0.40829800000210525</v>
      </c>
      <c r="J55">
        <f t="shared" si="7"/>
        <v>-0.40829800000210525</v>
      </c>
      <c r="O55">
        <f t="shared" ca="1" si="2"/>
        <v>-0.40721941855091881</v>
      </c>
      <c r="Q55" s="2">
        <f t="shared" si="3"/>
        <v>41540.873</v>
      </c>
    </row>
    <row r="56" spans="1:17">
      <c r="A56" s="70" t="s">
        <v>227</v>
      </c>
      <c r="B56" s="71" t="s">
        <v>31</v>
      </c>
      <c r="C56" s="70">
        <v>57198.475299999998</v>
      </c>
      <c r="D56" s="70" t="s">
        <v>79</v>
      </c>
      <c r="E56" s="55">
        <f t="shared" si="0"/>
        <v>25521.634077379382</v>
      </c>
      <c r="F56">
        <f t="shared" si="4"/>
        <v>25522</v>
      </c>
      <c r="G56">
        <f t="shared" si="1"/>
        <v>-0.41724400000384776</v>
      </c>
      <c r="J56">
        <f t="shared" si="7"/>
        <v>-0.41724400000384776</v>
      </c>
      <c r="O56">
        <f t="shared" ca="1" si="2"/>
        <v>-0.41633650925592119</v>
      </c>
      <c r="Q56" s="2">
        <f t="shared" si="3"/>
        <v>42179.975299999998</v>
      </c>
    </row>
    <row r="57" spans="1:17">
      <c r="A57" s="70" t="s">
        <v>227</v>
      </c>
      <c r="B57" s="71" t="s">
        <v>31</v>
      </c>
      <c r="C57" s="70">
        <v>57214.436900000001</v>
      </c>
      <c r="D57" s="70" t="s">
        <v>79</v>
      </c>
      <c r="E57" s="55">
        <f t="shared" si="0"/>
        <v>25535.632386525082</v>
      </c>
      <c r="F57">
        <f t="shared" si="4"/>
        <v>25536</v>
      </c>
      <c r="G57">
        <f t="shared" si="1"/>
        <v>-0.41917200000170851</v>
      </c>
      <c r="J57">
        <f t="shared" si="7"/>
        <v>-0.41917200000170851</v>
      </c>
      <c r="O57">
        <f t="shared" ca="1" si="2"/>
        <v>-0.41656423319859742</v>
      </c>
      <c r="Q57" s="2">
        <f t="shared" si="3"/>
        <v>42195.936900000001</v>
      </c>
    </row>
    <row r="58" spans="1:17">
      <c r="A58" s="74" t="s">
        <v>232</v>
      </c>
      <c r="B58" s="75" t="s">
        <v>26</v>
      </c>
      <c r="C58" s="76">
        <v>57644.300309999999</v>
      </c>
      <c r="D58" s="76">
        <v>4.0000000000000002E-4</v>
      </c>
      <c r="E58" s="55">
        <f t="shared" si="0"/>
        <v>25912.622218597291</v>
      </c>
      <c r="F58">
        <f t="shared" si="4"/>
        <v>25913</v>
      </c>
      <c r="G58">
        <f t="shared" si="1"/>
        <v>-0.43076600000495091</v>
      </c>
      <c r="J58">
        <f t="shared" si="7"/>
        <v>-0.43076600000495091</v>
      </c>
      <c r="O58">
        <f t="shared" ca="1" si="2"/>
        <v>-0.42269651365495048</v>
      </c>
      <c r="Q58" s="2">
        <f t="shared" si="3"/>
        <v>42625.800309999999</v>
      </c>
    </row>
    <row r="59" spans="1:17">
      <c r="A59" s="76" t="s">
        <v>0</v>
      </c>
      <c r="B59" s="77" t="s">
        <v>26</v>
      </c>
      <c r="C59" s="78">
        <v>57982.4061</v>
      </c>
      <c r="D59" s="78">
        <v>3.5999999999999999E-3</v>
      </c>
      <c r="E59" s="55">
        <f t="shared" si="0"/>
        <v>26209.140698722738</v>
      </c>
      <c r="F59">
        <f t="shared" si="4"/>
        <v>26209.5</v>
      </c>
      <c r="G59">
        <f t="shared" si="1"/>
        <v>-0.40969400000176392</v>
      </c>
      <c r="J59">
        <f t="shared" si="7"/>
        <v>-0.40969400000176392</v>
      </c>
      <c r="O59">
        <f t="shared" ca="1" si="2"/>
        <v>-0.42751938144091517</v>
      </c>
      <c r="Q59" s="2">
        <f t="shared" si="3"/>
        <v>42963.9061</v>
      </c>
    </row>
    <row r="60" spans="1:17">
      <c r="A60" s="80" t="s">
        <v>233</v>
      </c>
      <c r="B60" s="81" t="s">
        <v>26</v>
      </c>
      <c r="C60" s="82">
        <v>57994.35007000016</v>
      </c>
      <c r="D60" s="82">
        <v>2.0000000000000001E-4</v>
      </c>
      <c r="E60" s="55">
        <f t="shared" si="0"/>
        <v>26219.615549896127</v>
      </c>
      <c r="F60">
        <f t="shared" si="4"/>
        <v>26220</v>
      </c>
      <c r="G60">
        <f t="shared" si="1"/>
        <v>-0.43836999984341674</v>
      </c>
      <c r="J60">
        <f t="shared" si="7"/>
        <v>-0.43836999984341674</v>
      </c>
      <c r="O60">
        <f t="shared" ca="1" si="2"/>
        <v>-0.42769017439792234</v>
      </c>
      <c r="Q60" s="2">
        <f t="shared" si="3"/>
        <v>42975.85007000016</v>
      </c>
    </row>
    <row r="61" spans="1:17">
      <c r="A61" s="80" t="s">
        <v>233</v>
      </c>
      <c r="B61" s="81" t="s">
        <v>26</v>
      </c>
      <c r="C61" s="82">
        <v>57995.490429999772</v>
      </c>
      <c r="D61" s="82">
        <v>2.0000000000000001E-4</v>
      </c>
      <c r="E61" s="55">
        <f t="shared" si="0"/>
        <v>26220.615644611691</v>
      </c>
      <c r="F61">
        <f t="shared" si="4"/>
        <v>26221</v>
      </c>
      <c r="G61">
        <f t="shared" si="1"/>
        <v>-0.43826200022886042</v>
      </c>
      <c r="J61">
        <f t="shared" si="7"/>
        <v>-0.43826200022886042</v>
      </c>
      <c r="O61">
        <f t="shared" ca="1" si="2"/>
        <v>-0.42770644039382777</v>
      </c>
      <c r="Q61" s="2">
        <f t="shared" si="3"/>
        <v>42976.990429999772</v>
      </c>
    </row>
    <row r="62" spans="1:17">
      <c r="A62" s="80" t="s">
        <v>233</v>
      </c>
      <c r="B62" s="81" t="s">
        <v>26</v>
      </c>
      <c r="C62" s="82">
        <v>58034.258440000005</v>
      </c>
      <c r="D62" s="82">
        <v>2.9999999999999997E-4</v>
      </c>
      <c r="E62" s="55">
        <f t="shared" si="0"/>
        <v>26254.615155246385</v>
      </c>
      <c r="F62">
        <f t="shared" si="4"/>
        <v>26255</v>
      </c>
      <c r="G62">
        <f t="shared" si="1"/>
        <v>-0.43881999999575783</v>
      </c>
      <c r="J62">
        <f t="shared" si="7"/>
        <v>-0.43881999999575783</v>
      </c>
      <c r="O62">
        <f t="shared" ca="1" si="2"/>
        <v>-0.42825948425461291</v>
      </c>
      <c r="Q62" s="2">
        <f t="shared" si="3"/>
        <v>43015.758440000005</v>
      </c>
    </row>
    <row r="63" spans="1:17">
      <c r="A63" s="84" t="s">
        <v>234</v>
      </c>
      <c r="B63" s="85" t="s">
        <v>26</v>
      </c>
      <c r="C63" s="86">
        <v>58715.580399999999</v>
      </c>
      <c r="D63" s="84">
        <v>3.5000000000000001E-3</v>
      </c>
      <c r="E63" s="55">
        <f t="shared" ref="E63:E67" si="8">+(C63-C$7)/C$8</f>
        <v>26852.133914257545</v>
      </c>
      <c r="F63">
        <f t="shared" si="4"/>
        <v>26852.5</v>
      </c>
      <c r="G63">
        <f t="shared" ref="G63:G67" si="9">+C63-(C$7+F63*C$8)</f>
        <v>-0.41743000000860775</v>
      </c>
      <c r="J63">
        <f t="shared" ref="J63:J67" si="10">+G63</f>
        <v>-0.41743000000860775</v>
      </c>
      <c r="O63">
        <f t="shared" ref="O63:O67" ca="1" si="11">+C$11+C$12*$F63</f>
        <v>-0.43797841680811678</v>
      </c>
      <c r="Q63" s="2">
        <f t="shared" ref="Q63:Q67" si="12">+C63-15018.5</f>
        <v>43697.080399999999</v>
      </c>
    </row>
    <row r="64" spans="1:17">
      <c r="A64" s="84" t="s">
        <v>234</v>
      </c>
      <c r="B64" s="85" t="s">
        <v>26</v>
      </c>
      <c r="C64" s="86">
        <v>58758.308199999999</v>
      </c>
      <c r="D64" s="84">
        <v>3.5000000000000001E-3</v>
      </c>
      <c r="E64" s="55">
        <f t="shared" si="8"/>
        <v>26889.606157235416</v>
      </c>
      <c r="F64">
        <f t="shared" si="4"/>
        <v>26890</v>
      </c>
      <c r="G64">
        <f t="shared" si="9"/>
        <v>-0.44908000000577886</v>
      </c>
      <c r="J64">
        <f t="shared" si="10"/>
        <v>-0.44908000000577886</v>
      </c>
      <c r="O64">
        <f t="shared" ca="1" si="11"/>
        <v>-0.43858839165457097</v>
      </c>
      <c r="Q64" s="2">
        <f t="shared" si="12"/>
        <v>43739.808199999999</v>
      </c>
    </row>
    <row r="65" spans="1:17">
      <c r="A65" s="84" t="s">
        <v>234</v>
      </c>
      <c r="B65" s="85" t="s">
        <v>26</v>
      </c>
      <c r="C65" s="86">
        <v>59000.638400000003</v>
      </c>
      <c r="D65" s="84">
        <v>3.5000000000000001E-3</v>
      </c>
      <c r="E65" s="55">
        <f t="shared" si="8"/>
        <v>27102.129529261954</v>
      </c>
      <c r="F65">
        <f t="shared" si="4"/>
        <v>27102.5</v>
      </c>
      <c r="G65">
        <f t="shared" si="9"/>
        <v>-0.42242999999871245</v>
      </c>
      <c r="J65">
        <f t="shared" si="10"/>
        <v>-0.42242999999871245</v>
      </c>
      <c r="O65">
        <f t="shared" ca="1" si="11"/>
        <v>-0.44204491578447824</v>
      </c>
      <c r="Q65" s="2">
        <f t="shared" si="12"/>
        <v>43982.138400000003</v>
      </c>
    </row>
    <row r="66" spans="1:17">
      <c r="A66" s="84" t="s">
        <v>234</v>
      </c>
      <c r="B66" s="85" t="s">
        <v>26</v>
      </c>
      <c r="C66" s="86">
        <v>59076.436800000003</v>
      </c>
      <c r="D66" s="84">
        <v>3.5000000000000001E-3</v>
      </c>
      <c r="E66" s="55">
        <f t="shared" si="8"/>
        <v>27168.604659320921</v>
      </c>
      <c r="F66">
        <f t="shared" si="4"/>
        <v>27169</v>
      </c>
      <c r="G66">
        <f t="shared" si="9"/>
        <v>-0.45078799999464536</v>
      </c>
      <c r="J66">
        <f t="shared" si="10"/>
        <v>-0.45078799999464536</v>
      </c>
      <c r="O66">
        <f t="shared" ca="1" si="11"/>
        <v>-0.44312660451219038</v>
      </c>
      <c r="Q66" s="2">
        <f t="shared" si="12"/>
        <v>44057.936800000003</v>
      </c>
    </row>
    <row r="67" spans="1:17">
      <c r="A67" s="84" t="s">
        <v>234</v>
      </c>
      <c r="B67" s="85" t="s">
        <v>26</v>
      </c>
      <c r="C67" s="86">
        <v>59097.557800000002</v>
      </c>
      <c r="D67" s="84">
        <v>3.5000000000000001E-3</v>
      </c>
      <c r="E67" s="55">
        <f t="shared" si="8"/>
        <v>27187.127757723731</v>
      </c>
      <c r="F67">
        <f t="shared" si="4"/>
        <v>27187.5</v>
      </c>
      <c r="G67">
        <f t="shared" si="9"/>
        <v>-0.42444999999861466</v>
      </c>
      <c r="J67">
        <f t="shared" si="10"/>
        <v>-0.42444999999861466</v>
      </c>
      <c r="O67">
        <f t="shared" ca="1" si="11"/>
        <v>-0.44342752543644109</v>
      </c>
      <c r="Q67" s="2">
        <f t="shared" si="12"/>
        <v>44079.057800000002</v>
      </c>
    </row>
    <row r="68" spans="1:17">
      <c r="B68" s="3"/>
    </row>
    <row r="69" spans="1:17">
      <c r="B69" s="3"/>
    </row>
    <row r="70" spans="1:17">
      <c r="B70" s="3"/>
    </row>
    <row r="71" spans="1:17">
      <c r="B71" s="3"/>
    </row>
    <row r="72" spans="1:17">
      <c r="B72" s="3"/>
    </row>
    <row r="73" spans="1:17">
      <c r="B73" s="3"/>
    </row>
    <row r="74" spans="1:17">
      <c r="B74" s="3"/>
    </row>
    <row r="75" spans="1:17">
      <c r="B75" s="3"/>
    </row>
    <row r="76" spans="1:17">
      <c r="B76" s="3"/>
    </row>
    <row r="77" spans="1:17">
      <c r="B77" s="3"/>
    </row>
    <row r="78" spans="1:17">
      <c r="B78" s="3"/>
    </row>
    <row r="79" spans="1:17">
      <c r="B79" s="3"/>
    </row>
    <row r="80" spans="1:17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</sheetData>
  <protectedRanges>
    <protectedRange sqref="A60:D62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Q103"/>
  <sheetViews>
    <sheetView workbookViewId="0">
      <pane xSplit="13" ySplit="22" topLeftCell="N57" activePane="bottomRight" state="frozen"/>
      <selection pane="topRight" activeCell="N1" sqref="N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7" customWidth="1"/>
    <col min="3" max="3" width="11.85546875" customWidth="1"/>
    <col min="4" max="4" width="9.42578125" customWidth="1"/>
    <col min="5" max="5" width="11.28515625" customWidth="1"/>
    <col min="6" max="6" width="18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67</v>
      </c>
    </row>
    <row r="2" spans="1:7">
      <c r="A2" t="s">
        <v>22</v>
      </c>
      <c r="B2" s="8" t="s">
        <v>25</v>
      </c>
      <c r="D2" s="11" t="s">
        <v>64</v>
      </c>
    </row>
    <row r="3" spans="1:7" ht="13.5" thickBot="1">
      <c r="D3" s="11" t="s">
        <v>63</v>
      </c>
    </row>
    <row r="4" spans="1:7" ht="14.25" thickTop="1" thickBot="1">
      <c r="A4" s="5" t="s">
        <v>1</v>
      </c>
      <c r="C4" s="9">
        <v>28097.381000000001</v>
      </c>
      <c r="D4" s="10">
        <v>1.140252</v>
      </c>
    </row>
    <row r="5" spans="1:7" ht="13.5" thickTop="1">
      <c r="A5" s="20" t="s">
        <v>35</v>
      </c>
      <c r="B5" s="21"/>
      <c r="C5" s="22">
        <v>-9.5</v>
      </c>
      <c r="D5" s="83" t="s">
        <v>36</v>
      </c>
    </row>
    <row r="6" spans="1:7">
      <c r="A6" s="5" t="s">
        <v>2</v>
      </c>
    </row>
    <row r="7" spans="1:7">
      <c r="A7" t="s">
        <v>3</v>
      </c>
      <c r="C7">
        <f>+C4</f>
        <v>28097.381000000001</v>
      </c>
    </row>
    <row r="8" spans="1:7">
      <c r="A8" t="s">
        <v>4</v>
      </c>
      <c r="C8">
        <f>+D4</f>
        <v>1.140252</v>
      </c>
    </row>
    <row r="9" spans="1:7">
      <c r="A9" s="36" t="s">
        <v>44</v>
      </c>
      <c r="B9" s="37">
        <v>45</v>
      </c>
      <c r="C9" s="35" t="str">
        <f>"F"&amp;B9</f>
        <v>F45</v>
      </c>
      <c r="D9" s="12" t="str">
        <f>"G"&amp;B9</f>
        <v>G45</v>
      </c>
    </row>
    <row r="10" spans="1:7" ht="13.5" thickBot="1">
      <c r="A10" s="21"/>
      <c r="B10" s="21"/>
      <c r="C10" s="4" t="s">
        <v>54</v>
      </c>
      <c r="D10" s="4" t="s">
        <v>55</v>
      </c>
      <c r="E10" s="21"/>
    </row>
    <row r="11" spans="1:7">
      <c r="A11" s="21" t="s">
        <v>16</v>
      </c>
      <c r="B11" s="21"/>
      <c r="C11" s="34">
        <f ca="1">INTERCEPT(INDIRECT($D$9):G978,INDIRECT($C$9):F978)</f>
        <v>-9.8090810688265362E-2</v>
      </c>
      <c r="D11" s="3"/>
      <c r="E11" s="21"/>
      <c r="F11" s="35"/>
      <c r="G11" s="12"/>
    </row>
    <row r="12" spans="1:7">
      <c r="A12" s="21" t="s">
        <v>17</v>
      </c>
      <c r="B12" s="21"/>
      <c r="C12" s="34">
        <f ca="1">SLOPE(INDIRECT($D$9):G978,INDIRECT($C$9):F978)</f>
        <v>-1.2501878151529151E-5</v>
      </c>
      <c r="D12" s="3"/>
      <c r="E12" s="21"/>
    </row>
    <row r="13" spans="1:7">
      <c r="A13" s="21" t="s">
        <v>19</v>
      </c>
      <c r="B13" s="21"/>
      <c r="C13" s="3" t="s">
        <v>27</v>
      </c>
      <c r="D13" s="25"/>
      <c r="E13" s="22"/>
    </row>
    <row r="14" spans="1:7">
      <c r="A14" s="21"/>
      <c r="B14" s="21"/>
      <c r="C14" s="21"/>
      <c r="D14" s="25"/>
      <c r="E14" s="26"/>
    </row>
    <row r="15" spans="1:7">
      <c r="A15" s="23" t="s">
        <v>18</v>
      </c>
      <c r="B15" s="21"/>
      <c r="C15" s="24">
        <f ca="1">(C7+C11)+(C8+C12)*INT(MAX(F21:F3533))</f>
        <v>59096.97414462801</v>
      </c>
      <c r="D15" s="25"/>
      <c r="E15" s="25" t="s">
        <v>42</v>
      </c>
      <c r="F15" s="22">
        <v>1</v>
      </c>
    </row>
    <row r="16" spans="1:7">
      <c r="A16" s="27" t="s">
        <v>5</v>
      </c>
      <c r="B16" s="21"/>
      <c r="C16" s="28">
        <f ca="1">+C8+C12</f>
        <v>1.1402394981218484</v>
      </c>
      <c r="D16" s="25"/>
      <c r="E16" s="25" t="s">
        <v>37</v>
      </c>
      <c r="F16" s="26">
        <f ca="1">NOW()+15018.5+$C$5/24</f>
        <v>59956.836691550925</v>
      </c>
    </row>
    <row r="17" spans="1:17" ht="13.5" thickBot="1">
      <c r="A17" s="25" t="s">
        <v>34</v>
      </c>
      <c r="B17" s="21"/>
      <c r="C17" s="21">
        <f>COUNT(C21:C2191)</f>
        <v>47</v>
      </c>
      <c r="D17" s="25"/>
      <c r="E17" s="25" t="s">
        <v>43</v>
      </c>
      <c r="F17" s="26">
        <f ca="1">ROUND(2*(F16-$C$7)/$C$8,0)/2+F15</f>
        <v>27941.5</v>
      </c>
    </row>
    <row r="18" spans="1:17">
      <c r="A18" s="27" t="s">
        <v>6</v>
      </c>
      <c r="B18" s="21"/>
      <c r="C18" s="30">
        <f ca="1">+C15</f>
        <v>59096.97414462801</v>
      </c>
      <c r="D18" s="31">
        <f ca="1">+C16</f>
        <v>1.1402394981218484</v>
      </c>
      <c r="E18" s="25" t="s">
        <v>38</v>
      </c>
      <c r="F18" s="12">
        <f ca="1">ROUND(2*(F16-$C$15)/$C$16,0)/2+F15</f>
        <v>755</v>
      </c>
    </row>
    <row r="19" spans="1:17" ht="13.5" thickTop="1">
      <c r="A19" s="36"/>
      <c r="E19" s="25" t="s">
        <v>39</v>
      </c>
      <c r="F19" s="29">
        <f ca="1">+$C$15+$C$16*F18-15018.5-$C$5/24</f>
        <v>44939.750799043344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76</v>
      </c>
      <c r="I20" s="7" t="s">
        <v>79</v>
      </c>
      <c r="J20" s="7" t="s">
        <v>73</v>
      </c>
      <c r="K20" s="7" t="s">
        <v>71</v>
      </c>
      <c r="L20" s="7" t="s">
        <v>23</v>
      </c>
      <c r="M20" s="7" t="s">
        <v>24</v>
      </c>
      <c r="N20" s="7" t="s">
        <v>28</v>
      </c>
      <c r="O20" s="7" t="s">
        <v>21</v>
      </c>
      <c r="P20" s="6" t="s">
        <v>20</v>
      </c>
      <c r="Q20" s="4" t="s">
        <v>15</v>
      </c>
    </row>
    <row r="21" spans="1:17">
      <c r="A21" t="s">
        <v>13</v>
      </c>
      <c r="C21" s="19">
        <v>28097.381000000001</v>
      </c>
      <c r="D21" s="17" t="s">
        <v>27</v>
      </c>
      <c r="E21">
        <f t="shared" ref="E21:E62" si="0">+(C21-C$7)/C$8</f>
        <v>0</v>
      </c>
      <c r="F21">
        <f>ROUND(2*E21,0)/2</f>
        <v>0</v>
      </c>
      <c r="G21">
        <f t="shared" ref="G21:G62" si="1">+C21-(C$7+F21*C$8)</f>
        <v>0</v>
      </c>
      <c r="H21" s="12">
        <f>G21</f>
        <v>0</v>
      </c>
      <c r="O21">
        <f t="shared" ref="O21:O62" ca="1" si="2">+C$11+C$12*$F21</f>
        <v>-9.8090810688265362E-2</v>
      </c>
      <c r="Q21" s="2">
        <f t="shared" ref="Q21:Q62" si="3">+C21-15018.5</f>
        <v>13078.881000000001</v>
      </c>
    </row>
    <row r="22" spans="1:17">
      <c r="A22" t="s">
        <v>30</v>
      </c>
      <c r="B22" s="3" t="s">
        <v>26</v>
      </c>
      <c r="C22" s="19">
        <v>51276.084000000003</v>
      </c>
      <c r="D22" s="17"/>
      <c r="E22">
        <f t="shared" si="0"/>
        <v>20327.702121987069</v>
      </c>
      <c r="F22">
        <f t="shared" ref="F22:F67" si="4">ROUND(2*E22,0)/2+0.5</f>
        <v>20328</v>
      </c>
      <c r="G22">
        <f t="shared" si="1"/>
        <v>-0.33965599999646656</v>
      </c>
      <c r="I22">
        <f>+G22</f>
        <v>-0.33965599999646656</v>
      </c>
      <c r="O22">
        <f t="shared" ca="1" si="2"/>
        <v>-0.35222898975254996</v>
      </c>
      <c r="Q22" s="2">
        <f t="shared" si="3"/>
        <v>36257.584000000003</v>
      </c>
    </row>
    <row r="23" spans="1:17">
      <c r="A23" t="s">
        <v>30</v>
      </c>
      <c r="B23" s="3" t="s">
        <v>31</v>
      </c>
      <c r="C23" s="19">
        <v>51276.669099999999</v>
      </c>
      <c r="D23" s="17"/>
      <c r="E23">
        <f t="shared" si="0"/>
        <v>20328.215254171882</v>
      </c>
      <c r="F23">
        <f t="shared" si="4"/>
        <v>20328.5</v>
      </c>
      <c r="G23">
        <f t="shared" si="1"/>
        <v>-0.32468200000585057</v>
      </c>
      <c r="J23">
        <f>+G23</f>
        <v>-0.32468200000585057</v>
      </c>
      <c r="O23">
        <f t="shared" ca="1" si="2"/>
        <v>-0.35223524069162571</v>
      </c>
      <c r="Q23" s="2">
        <f t="shared" si="3"/>
        <v>36258.169099999999</v>
      </c>
    </row>
    <row r="24" spans="1:17">
      <c r="A24" s="46" t="s">
        <v>32</v>
      </c>
      <c r="B24" s="13" t="s">
        <v>31</v>
      </c>
      <c r="C24" s="18">
        <v>51487.618399999999</v>
      </c>
      <c r="D24" s="18">
        <v>2.0000000000000001E-4</v>
      </c>
      <c r="E24">
        <f t="shared" si="0"/>
        <v>20513.217604529524</v>
      </c>
      <c r="F24">
        <f t="shared" si="4"/>
        <v>20513.5</v>
      </c>
      <c r="G24">
        <f t="shared" si="1"/>
        <v>-0.32200200000806944</v>
      </c>
      <c r="K24">
        <f>+G24</f>
        <v>-0.32200200000806944</v>
      </c>
      <c r="O24">
        <f t="shared" ca="1" si="2"/>
        <v>-0.3545480881496586</v>
      </c>
      <c r="Q24" s="2">
        <f t="shared" si="3"/>
        <v>36469.118399999999</v>
      </c>
    </row>
    <row r="25" spans="1:17">
      <c r="A25" s="33" t="s">
        <v>41</v>
      </c>
      <c r="B25" s="3" t="s">
        <v>31</v>
      </c>
      <c r="C25" s="19">
        <v>51491.577599999997</v>
      </c>
      <c r="D25" s="19">
        <v>4.0000000000000002E-4</v>
      </c>
      <c r="E25">
        <f t="shared" si="0"/>
        <v>20516.689819443418</v>
      </c>
      <c r="F25">
        <f t="shared" si="4"/>
        <v>20517</v>
      </c>
      <c r="G25">
        <f t="shared" si="1"/>
        <v>-0.35368400000879774</v>
      </c>
      <c r="K25">
        <f>+G25</f>
        <v>-0.35368400000879774</v>
      </c>
      <c r="O25">
        <f t="shared" ca="1" si="2"/>
        <v>-0.35459184472318894</v>
      </c>
      <c r="Q25" s="2">
        <f t="shared" si="3"/>
        <v>36473.077599999997</v>
      </c>
    </row>
    <row r="26" spans="1:17">
      <c r="A26" s="33" t="s">
        <v>41</v>
      </c>
      <c r="B26" s="3" t="s">
        <v>26</v>
      </c>
      <c r="C26" s="19">
        <v>51495.599399999999</v>
      </c>
      <c r="D26" s="19">
        <v>2.0000000000000001E-4</v>
      </c>
      <c r="E26">
        <f t="shared" si="0"/>
        <v>20520.216934502194</v>
      </c>
      <c r="F26">
        <f t="shared" si="4"/>
        <v>20520.5</v>
      </c>
      <c r="G26">
        <f t="shared" si="1"/>
        <v>-0.32276600000477629</v>
      </c>
      <c r="K26">
        <f>+G26</f>
        <v>-0.32276600000477629</v>
      </c>
      <c r="O26">
        <f t="shared" ca="1" si="2"/>
        <v>-0.35463560129671928</v>
      </c>
      <c r="Q26" s="2">
        <f t="shared" si="3"/>
        <v>36477.099399999999</v>
      </c>
    </row>
    <row r="27" spans="1:17">
      <c r="A27" s="70" t="s">
        <v>100</v>
      </c>
      <c r="B27" s="71" t="s">
        <v>26</v>
      </c>
      <c r="C27" s="70">
        <v>52613.023999999998</v>
      </c>
      <c r="D27" s="70" t="s">
        <v>79</v>
      </c>
      <c r="E27" s="55">
        <f t="shared" si="0"/>
        <v>21500.19732480188</v>
      </c>
      <c r="F27">
        <f t="shared" si="4"/>
        <v>21500.5</v>
      </c>
      <c r="G27">
        <f t="shared" si="1"/>
        <v>-0.34512600000743987</v>
      </c>
      <c r="I27">
        <f>+G27</f>
        <v>-0.34512600000743987</v>
      </c>
      <c r="O27">
        <f t="shared" ca="1" si="2"/>
        <v>-0.36688744188521788</v>
      </c>
      <c r="Q27" s="2">
        <f t="shared" si="3"/>
        <v>37594.523999999998</v>
      </c>
    </row>
    <row r="28" spans="1:17">
      <c r="A28" s="46" t="s">
        <v>32</v>
      </c>
      <c r="B28" s="13" t="s">
        <v>31</v>
      </c>
      <c r="C28" s="18">
        <v>52813.707999999999</v>
      </c>
      <c r="D28" s="18">
        <v>2.0000000000000001E-4</v>
      </c>
      <c r="E28">
        <f t="shared" si="0"/>
        <v>21676.197016098195</v>
      </c>
      <c r="F28">
        <f t="shared" si="4"/>
        <v>21676.5</v>
      </c>
      <c r="G28">
        <f t="shared" si="1"/>
        <v>-0.34547800000291318</v>
      </c>
      <c r="K28">
        <f>+G28</f>
        <v>-0.34547800000291318</v>
      </c>
      <c r="O28">
        <f t="shared" ca="1" si="2"/>
        <v>-0.369087772439887</v>
      </c>
      <c r="Q28" s="2">
        <f t="shared" si="3"/>
        <v>37795.207999999999</v>
      </c>
    </row>
    <row r="29" spans="1:17">
      <c r="A29" s="46" t="s">
        <v>32</v>
      </c>
      <c r="B29" s="13" t="s">
        <v>26</v>
      </c>
      <c r="C29" s="18">
        <v>52841.623699999996</v>
      </c>
      <c r="D29" s="18">
        <v>2.0000000000000001E-4</v>
      </c>
      <c r="E29">
        <f t="shared" si="0"/>
        <v>21700.679060418217</v>
      </c>
      <c r="F29">
        <f t="shared" si="4"/>
        <v>21701</v>
      </c>
      <c r="G29">
        <f t="shared" si="1"/>
        <v>-0.36595200000738259</v>
      </c>
      <c r="K29">
        <f>+G29</f>
        <v>-0.36595200000738259</v>
      </c>
      <c r="O29">
        <f t="shared" ca="1" si="2"/>
        <v>-0.36939406845459943</v>
      </c>
      <c r="Q29" s="2">
        <f t="shared" si="3"/>
        <v>37823.123699999996</v>
      </c>
    </row>
    <row r="30" spans="1:17">
      <c r="A30" s="14" t="s">
        <v>33</v>
      </c>
      <c r="B30" s="15" t="s">
        <v>26</v>
      </c>
      <c r="C30" s="16">
        <v>53256.675499999998</v>
      </c>
      <c r="D30" s="16">
        <v>1E-4</v>
      </c>
      <c r="E30">
        <f t="shared" si="0"/>
        <v>22064.679123562157</v>
      </c>
      <c r="F30">
        <f t="shared" si="4"/>
        <v>22065</v>
      </c>
      <c r="G30">
        <f t="shared" si="1"/>
        <v>-0.36588000000483589</v>
      </c>
      <c r="K30">
        <f>+G30</f>
        <v>-0.36588000000483589</v>
      </c>
      <c r="O30">
        <f t="shared" ca="1" si="2"/>
        <v>-0.37394475210175609</v>
      </c>
      <c r="Q30" s="2">
        <f t="shared" si="3"/>
        <v>38238.175499999998</v>
      </c>
    </row>
    <row r="31" spans="1:17">
      <c r="A31" s="38" t="s">
        <v>33</v>
      </c>
      <c r="B31" s="39" t="s">
        <v>31</v>
      </c>
      <c r="C31" s="40">
        <v>53260.675199999998</v>
      </c>
      <c r="D31" s="40">
        <v>2.9999999999999997E-4</v>
      </c>
      <c r="E31">
        <f t="shared" si="0"/>
        <v>22068.186856940392</v>
      </c>
      <c r="F31">
        <f t="shared" si="4"/>
        <v>22068.5</v>
      </c>
      <c r="G31">
        <f t="shared" si="1"/>
        <v>-0.35706200000277022</v>
      </c>
      <c r="K31">
        <f>+G31</f>
        <v>-0.35706200000277022</v>
      </c>
      <c r="O31">
        <f t="shared" ca="1" si="2"/>
        <v>-0.37398850867528644</v>
      </c>
      <c r="Q31" s="2">
        <f t="shared" si="3"/>
        <v>38242.175199999998</v>
      </c>
    </row>
    <row r="32" spans="1:17">
      <c r="A32" s="41" t="s">
        <v>46</v>
      </c>
      <c r="B32" s="42" t="s">
        <v>26</v>
      </c>
      <c r="C32" s="41">
        <v>53660.324399999998</v>
      </c>
      <c r="D32" s="41">
        <v>5.0000000000000001E-4</v>
      </c>
      <c r="E32">
        <f t="shared" si="0"/>
        <v>22418.678853446429</v>
      </c>
      <c r="F32">
        <f t="shared" si="4"/>
        <v>22419</v>
      </c>
      <c r="G32">
        <f t="shared" si="1"/>
        <v>-0.36618799999996554</v>
      </c>
      <c r="J32">
        <f>+G32</f>
        <v>-0.36618799999996554</v>
      </c>
      <c r="O32">
        <f t="shared" ca="1" si="2"/>
        <v>-0.37837041696739737</v>
      </c>
      <c r="Q32" s="2">
        <f t="shared" si="3"/>
        <v>38641.824399999998</v>
      </c>
    </row>
    <row r="33" spans="1:17">
      <c r="A33" s="41" t="s">
        <v>45</v>
      </c>
      <c r="B33" s="42" t="s">
        <v>31</v>
      </c>
      <c r="C33" s="41">
        <v>53660.330999999998</v>
      </c>
      <c r="D33" s="41">
        <v>5.0000000000000001E-3</v>
      </c>
      <c r="E33">
        <f t="shared" si="0"/>
        <v>22418.684641640615</v>
      </c>
      <c r="F33">
        <f t="shared" si="4"/>
        <v>22419</v>
      </c>
      <c r="G33">
        <f t="shared" si="1"/>
        <v>-0.35958799999934854</v>
      </c>
      <c r="J33">
        <f>+G33</f>
        <v>-0.35958799999934854</v>
      </c>
      <c r="O33">
        <f t="shared" ca="1" si="2"/>
        <v>-0.37837041696739737</v>
      </c>
      <c r="Q33" s="2">
        <f t="shared" si="3"/>
        <v>38641.830999999998</v>
      </c>
    </row>
    <row r="34" spans="1:17">
      <c r="A34" s="70" t="s">
        <v>133</v>
      </c>
      <c r="B34" s="71" t="s">
        <v>31</v>
      </c>
      <c r="C34" s="70">
        <v>53913.461150000003</v>
      </c>
      <c r="D34" s="70" t="s">
        <v>79</v>
      </c>
      <c r="E34" s="55">
        <f t="shared" si="0"/>
        <v>22640.679560307723</v>
      </c>
      <c r="F34">
        <f t="shared" si="4"/>
        <v>22641</v>
      </c>
      <c r="G34">
        <f t="shared" si="1"/>
        <v>-0.36538200000359211</v>
      </c>
      <c r="K34">
        <f>+G34</f>
        <v>-0.36538200000359211</v>
      </c>
      <c r="O34">
        <f t="shared" ca="1" si="2"/>
        <v>-0.38114583391703688</v>
      </c>
      <c r="Q34" s="2">
        <f t="shared" si="3"/>
        <v>38894.961150000003</v>
      </c>
    </row>
    <row r="35" spans="1:17">
      <c r="A35" s="70" t="s">
        <v>133</v>
      </c>
      <c r="B35" s="71" t="s">
        <v>26</v>
      </c>
      <c r="C35" s="70">
        <v>53934.544620000001</v>
      </c>
      <c r="D35" s="70" t="s">
        <v>79</v>
      </c>
      <c r="E35" s="55">
        <f t="shared" si="0"/>
        <v>22659.169744933573</v>
      </c>
      <c r="F35">
        <f t="shared" si="4"/>
        <v>22659.5</v>
      </c>
      <c r="G35">
        <f t="shared" si="1"/>
        <v>-0.37657400000171037</v>
      </c>
      <c r="K35">
        <f>+G35</f>
        <v>-0.37657400000171037</v>
      </c>
      <c r="O35">
        <f t="shared" ca="1" si="2"/>
        <v>-0.38137711866284013</v>
      </c>
      <c r="Q35" s="2">
        <f t="shared" si="3"/>
        <v>38916.044620000001</v>
      </c>
    </row>
    <row r="36" spans="1:17">
      <c r="A36" s="70" t="s">
        <v>133</v>
      </c>
      <c r="B36" s="71" t="s">
        <v>31</v>
      </c>
      <c r="C36" s="70">
        <v>54335.353869999999</v>
      </c>
      <c r="D36" s="70" t="s">
        <v>79</v>
      </c>
      <c r="E36" s="55">
        <f t="shared" si="0"/>
        <v>23010.679104268176</v>
      </c>
      <c r="F36">
        <f t="shared" si="4"/>
        <v>23011</v>
      </c>
      <c r="G36">
        <f t="shared" si="1"/>
        <v>-0.36590200000500772</v>
      </c>
      <c r="K36">
        <f>+G36</f>
        <v>-0.36590200000500772</v>
      </c>
      <c r="O36">
        <f t="shared" ca="1" si="2"/>
        <v>-0.38577152883310262</v>
      </c>
      <c r="Q36" s="2">
        <f t="shared" si="3"/>
        <v>39316.853869999999</v>
      </c>
    </row>
    <row r="37" spans="1:17">
      <c r="A37" s="70" t="s">
        <v>146</v>
      </c>
      <c r="B37" s="71" t="s">
        <v>31</v>
      </c>
      <c r="C37" s="70">
        <v>54685.413</v>
      </c>
      <c r="D37" s="70" t="s">
        <v>79</v>
      </c>
      <c r="E37" s="55">
        <f t="shared" si="0"/>
        <v>23317.680653048621</v>
      </c>
      <c r="F37">
        <f t="shared" si="4"/>
        <v>23318</v>
      </c>
      <c r="G37">
        <f t="shared" si="1"/>
        <v>-0.3641360000037821</v>
      </c>
      <c r="I37">
        <f>+G37</f>
        <v>-0.3641360000037821</v>
      </c>
      <c r="O37">
        <f t="shared" ca="1" si="2"/>
        <v>-0.38960960542562212</v>
      </c>
      <c r="Q37" s="2">
        <f t="shared" si="3"/>
        <v>39666.913</v>
      </c>
    </row>
    <row r="38" spans="1:17">
      <c r="A38" s="70" t="s">
        <v>151</v>
      </c>
      <c r="B38" s="71" t="s">
        <v>26</v>
      </c>
      <c r="C38" s="70">
        <v>55096.436199999996</v>
      </c>
      <c r="D38" s="70" t="s">
        <v>79</v>
      </c>
      <c r="E38" s="55">
        <f t="shared" si="0"/>
        <v>23678.147637539765</v>
      </c>
      <c r="F38">
        <f t="shared" si="4"/>
        <v>23678.5</v>
      </c>
      <c r="G38">
        <f t="shared" si="1"/>
        <v>-0.40178200000082143</v>
      </c>
      <c r="K38">
        <f>+G38</f>
        <v>-0.40178200000082143</v>
      </c>
      <c r="O38">
        <f t="shared" ca="1" si="2"/>
        <v>-0.39411653249924833</v>
      </c>
      <c r="Q38" s="2">
        <f t="shared" si="3"/>
        <v>40077.936199999996</v>
      </c>
    </row>
    <row r="39" spans="1:17">
      <c r="A39" s="70" t="s">
        <v>133</v>
      </c>
      <c r="B39" s="71" t="s">
        <v>31</v>
      </c>
      <c r="C39" s="70">
        <v>55376.3966</v>
      </c>
      <c r="D39" s="70" t="s">
        <v>79</v>
      </c>
      <c r="E39" s="55">
        <f t="shared" si="0"/>
        <v>23923.672661832647</v>
      </c>
      <c r="F39">
        <f t="shared" si="4"/>
        <v>23924</v>
      </c>
      <c r="G39">
        <f t="shared" si="1"/>
        <v>-0.37324800000351388</v>
      </c>
      <c r="K39">
        <f>+G39</f>
        <v>-0.37324800000351388</v>
      </c>
      <c r="O39">
        <f t="shared" ca="1" si="2"/>
        <v>-0.39718574358544878</v>
      </c>
      <c r="Q39" s="2">
        <f t="shared" si="3"/>
        <v>40357.8966</v>
      </c>
    </row>
    <row r="40" spans="1:17">
      <c r="A40" s="70" t="s">
        <v>133</v>
      </c>
      <c r="B40" s="71" t="s">
        <v>31</v>
      </c>
      <c r="C40" s="70">
        <v>55392.359980000001</v>
      </c>
      <c r="D40" s="70" t="s">
        <v>79</v>
      </c>
      <c r="E40" s="55">
        <f t="shared" si="0"/>
        <v>23937.672532036777</v>
      </c>
      <c r="F40">
        <f t="shared" si="4"/>
        <v>23938</v>
      </c>
      <c r="G40">
        <f t="shared" si="1"/>
        <v>-0.37339600000268547</v>
      </c>
      <c r="K40">
        <f>+G40</f>
        <v>-0.37339600000268547</v>
      </c>
      <c r="O40">
        <f t="shared" ca="1" si="2"/>
        <v>-0.39736076987957014</v>
      </c>
      <c r="Q40" s="2">
        <f t="shared" si="3"/>
        <v>40373.859980000001</v>
      </c>
    </row>
    <row r="41" spans="1:17">
      <c r="A41" s="56" t="s">
        <v>68</v>
      </c>
      <c r="B41" s="56"/>
      <c r="C41" s="53">
        <v>55393.500699999997</v>
      </c>
      <c r="D41" s="53">
        <v>2E-3</v>
      </c>
      <c r="E41" s="55">
        <f t="shared" si="0"/>
        <v>23938.67294247236</v>
      </c>
      <c r="F41">
        <f t="shared" si="4"/>
        <v>23939</v>
      </c>
      <c r="G41">
        <f t="shared" si="1"/>
        <v>-0.3729280000043218</v>
      </c>
      <c r="J41">
        <f>+G41</f>
        <v>-0.3729280000043218</v>
      </c>
      <c r="O41">
        <f t="shared" ca="1" si="2"/>
        <v>-0.39737327175772169</v>
      </c>
      <c r="Q41" s="2">
        <f t="shared" si="3"/>
        <v>40375.000699999997</v>
      </c>
    </row>
    <row r="42" spans="1:17">
      <c r="A42" s="56" t="s">
        <v>68</v>
      </c>
      <c r="B42" s="56"/>
      <c r="C42" s="53">
        <v>55397.459000000003</v>
      </c>
      <c r="D42" s="53">
        <v>1.6999999999999999E-3</v>
      </c>
      <c r="E42" s="55">
        <f t="shared" si="0"/>
        <v>23942.144368087054</v>
      </c>
      <c r="F42">
        <f t="shared" si="4"/>
        <v>23942.5</v>
      </c>
      <c r="G42">
        <f t="shared" si="1"/>
        <v>-0.4055099999968661</v>
      </c>
      <c r="J42">
        <f>+G42</f>
        <v>-0.4055099999968661</v>
      </c>
      <c r="O42">
        <f t="shared" ca="1" si="2"/>
        <v>-0.39741702833125203</v>
      </c>
      <c r="Q42" s="2">
        <f t="shared" si="3"/>
        <v>40378.959000000003</v>
      </c>
    </row>
    <row r="43" spans="1:17">
      <c r="A43" s="70" t="s">
        <v>133</v>
      </c>
      <c r="B43" s="71" t="s">
        <v>26</v>
      </c>
      <c r="C43" s="70">
        <v>55405.440300000002</v>
      </c>
      <c r="D43" s="70" t="s">
        <v>79</v>
      </c>
      <c r="E43" s="55">
        <f t="shared" si="0"/>
        <v>23949.143961159461</v>
      </c>
      <c r="F43">
        <f t="shared" si="4"/>
        <v>23949.5</v>
      </c>
      <c r="G43">
        <f t="shared" si="1"/>
        <v>-0.40597400000115158</v>
      </c>
      <c r="K43">
        <f>+G43</f>
        <v>-0.40597400000115158</v>
      </c>
      <c r="O43">
        <f t="shared" ca="1" si="2"/>
        <v>-0.39750454147831277</v>
      </c>
      <c r="Q43" s="2">
        <f t="shared" si="3"/>
        <v>40386.940300000002</v>
      </c>
    </row>
    <row r="44" spans="1:17">
      <c r="A44" s="70" t="s">
        <v>133</v>
      </c>
      <c r="B44" s="71" t="s">
        <v>26</v>
      </c>
      <c r="C44" s="70">
        <v>55445.348919999997</v>
      </c>
      <c r="D44" s="70" t="s">
        <v>79</v>
      </c>
      <c r="E44" s="55">
        <f t="shared" si="0"/>
        <v>23984.143785759636</v>
      </c>
      <c r="F44">
        <f t="shared" si="4"/>
        <v>23984.5</v>
      </c>
      <c r="G44">
        <f t="shared" si="1"/>
        <v>-0.40617400001065107</v>
      </c>
      <c r="K44">
        <f>+G44</f>
        <v>-0.40617400001065107</v>
      </c>
      <c r="O44">
        <f t="shared" ca="1" si="2"/>
        <v>-0.39794210721361628</v>
      </c>
      <c r="Q44" s="2">
        <f t="shared" si="3"/>
        <v>40426.848919999997</v>
      </c>
    </row>
    <row r="45" spans="1:17">
      <c r="A45" s="70" t="s">
        <v>133</v>
      </c>
      <c r="B45" s="71" t="s">
        <v>26</v>
      </c>
      <c r="C45" s="70">
        <v>55462.452680000002</v>
      </c>
      <c r="D45" s="70" t="s">
        <v>79</v>
      </c>
      <c r="E45" s="55">
        <f t="shared" si="0"/>
        <v>23999.143768219656</v>
      </c>
      <c r="F45">
        <f t="shared" si="4"/>
        <v>23999.5</v>
      </c>
      <c r="G45">
        <f t="shared" si="1"/>
        <v>-0.40619399999559391</v>
      </c>
      <c r="K45">
        <f>+G45</f>
        <v>-0.40619399999559391</v>
      </c>
      <c r="O45">
        <f t="shared" ca="1" si="2"/>
        <v>-0.39812963538588919</v>
      </c>
      <c r="Q45" s="2">
        <f t="shared" si="3"/>
        <v>40443.952680000002</v>
      </c>
    </row>
    <row r="46" spans="1:17">
      <c r="A46" s="70" t="s">
        <v>133</v>
      </c>
      <c r="B46" s="71" t="s">
        <v>26</v>
      </c>
      <c r="C46" s="70">
        <v>55470.434260000002</v>
      </c>
      <c r="D46" s="70" t="s">
        <v>79</v>
      </c>
      <c r="E46" s="55">
        <f t="shared" si="0"/>
        <v>24006.14360685182</v>
      </c>
      <c r="F46">
        <f t="shared" si="4"/>
        <v>24006.5</v>
      </c>
      <c r="G46">
        <f t="shared" si="1"/>
        <v>-0.40637799999967683</v>
      </c>
      <c r="K46">
        <f>+G46</f>
        <v>-0.40637799999967683</v>
      </c>
      <c r="O46">
        <f t="shared" ca="1" si="2"/>
        <v>-0.39821714853294993</v>
      </c>
      <c r="Q46" s="2">
        <f t="shared" si="3"/>
        <v>40451.934260000002</v>
      </c>
    </row>
    <row r="47" spans="1:17">
      <c r="A47" s="41" t="s">
        <v>47</v>
      </c>
      <c r="B47" s="42" t="s">
        <v>26</v>
      </c>
      <c r="C47" s="41">
        <v>55690.503100000002</v>
      </c>
      <c r="D47" s="41">
        <v>1E-3</v>
      </c>
      <c r="E47">
        <f t="shared" si="0"/>
        <v>24199.143785759639</v>
      </c>
      <c r="F47">
        <f t="shared" si="4"/>
        <v>24199.5</v>
      </c>
      <c r="G47">
        <f t="shared" si="1"/>
        <v>-0.40617400000337511</v>
      </c>
      <c r="J47">
        <f>+G47</f>
        <v>-0.40617400000337511</v>
      </c>
      <c r="O47">
        <f t="shared" ca="1" si="2"/>
        <v>-0.40063001101619505</v>
      </c>
      <c r="Q47" s="2">
        <f t="shared" si="3"/>
        <v>40672.003100000002</v>
      </c>
    </row>
    <row r="48" spans="1:17">
      <c r="A48" s="50" t="s">
        <v>49</v>
      </c>
      <c r="B48" s="51" t="s">
        <v>31</v>
      </c>
      <c r="C48" s="52">
        <v>55739.531499999997</v>
      </c>
      <c r="D48" s="52">
        <v>2.9999999999999997E-4</v>
      </c>
      <c r="E48">
        <f t="shared" si="0"/>
        <v>24242.141649389781</v>
      </c>
      <c r="F48">
        <f t="shared" si="4"/>
        <v>24242.5</v>
      </c>
      <c r="G48">
        <f t="shared" si="1"/>
        <v>-0.408610000005865</v>
      </c>
      <c r="K48">
        <f t="shared" ref="K48:K53" si="5">+G48</f>
        <v>-0.408610000005865</v>
      </c>
      <c r="O48">
        <f t="shared" ca="1" si="2"/>
        <v>-0.4011675917767108</v>
      </c>
      <c r="Q48" s="2">
        <f t="shared" si="3"/>
        <v>40721.031499999997</v>
      </c>
    </row>
    <row r="49" spans="1:17">
      <c r="A49" s="50" t="s">
        <v>49</v>
      </c>
      <c r="B49" s="51" t="s">
        <v>31</v>
      </c>
      <c r="C49" s="52">
        <v>55739.531600000002</v>
      </c>
      <c r="D49" s="52">
        <v>2.9999999999999997E-4</v>
      </c>
      <c r="E49">
        <f t="shared" si="0"/>
        <v>24242.141737089696</v>
      </c>
      <c r="F49">
        <f t="shared" si="4"/>
        <v>24242.5</v>
      </c>
      <c r="G49">
        <f t="shared" si="1"/>
        <v>-0.40851000000111526</v>
      </c>
      <c r="K49">
        <f t="shared" si="5"/>
        <v>-0.40851000000111526</v>
      </c>
      <c r="O49">
        <f t="shared" ca="1" si="2"/>
        <v>-0.4011675917767108</v>
      </c>
      <c r="Q49" s="2">
        <f t="shared" si="3"/>
        <v>40721.031600000002</v>
      </c>
    </row>
    <row r="50" spans="1:17">
      <c r="A50" s="50" t="s">
        <v>49</v>
      </c>
      <c r="B50" s="51" t="s">
        <v>31</v>
      </c>
      <c r="C50" s="52">
        <v>55739.532509999997</v>
      </c>
      <c r="D50" s="52">
        <v>5.0000000000000001E-4</v>
      </c>
      <c r="E50">
        <f t="shared" si="0"/>
        <v>24242.142535158891</v>
      </c>
      <c r="F50">
        <f t="shared" si="4"/>
        <v>24242.5</v>
      </c>
      <c r="G50">
        <f t="shared" si="1"/>
        <v>-0.4076000000059139</v>
      </c>
      <c r="K50">
        <f t="shared" si="5"/>
        <v>-0.4076000000059139</v>
      </c>
      <c r="O50">
        <f t="shared" ca="1" si="2"/>
        <v>-0.4011675917767108</v>
      </c>
      <c r="Q50" s="2">
        <f t="shared" si="3"/>
        <v>40721.032509999997</v>
      </c>
    </row>
    <row r="51" spans="1:17">
      <c r="A51" s="50" t="s">
        <v>49</v>
      </c>
      <c r="B51" s="51" t="s">
        <v>26</v>
      </c>
      <c r="C51" s="52">
        <v>55807.404219999997</v>
      </c>
      <c r="D51" s="52">
        <v>1E-4</v>
      </c>
      <c r="E51">
        <f t="shared" si="0"/>
        <v>24301.665965067365</v>
      </c>
      <c r="F51">
        <f t="shared" si="4"/>
        <v>24302</v>
      </c>
      <c r="G51">
        <f t="shared" si="1"/>
        <v>-0.38088400000560796</v>
      </c>
      <c r="K51">
        <f t="shared" si="5"/>
        <v>-0.38088400000560796</v>
      </c>
      <c r="O51">
        <f t="shared" ca="1" si="2"/>
        <v>-0.4019114535267268</v>
      </c>
      <c r="Q51" s="2">
        <f t="shared" si="3"/>
        <v>40788.904219999997</v>
      </c>
    </row>
    <row r="52" spans="1:17">
      <c r="A52" s="50" t="s">
        <v>49</v>
      </c>
      <c r="B52" s="51" t="s">
        <v>26</v>
      </c>
      <c r="C52" s="52">
        <v>55815.38581</v>
      </c>
      <c r="D52" s="52">
        <v>1E-4</v>
      </c>
      <c r="E52">
        <f t="shared" si="0"/>
        <v>24308.66581246952</v>
      </c>
      <c r="F52">
        <f t="shared" si="4"/>
        <v>24309</v>
      </c>
      <c r="G52">
        <f t="shared" si="1"/>
        <v>-0.38105800000630552</v>
      </c>
      <c r="K52">
        <f t="shared" si="5"/>
        <v>-0.38105800000630552</v>
      </c>
      <c r="O52">
        <f t="shared" ca="1" si="2"/>
        <v>-0.40199896667378748</v>
      </c>
      <c r="Q52" s="2">
        <f t="shared" si="3"/>
        <v>40796.88581</v>
      </c>
    </row>
    <row r="53" spans="1:17">
      <c r="A53" s="50" t="s">
        <v>49</v>
      </c>
      <c r="B53" s="51" t="s">
        <v>26</v>
      </c>
      <c r="C53" s="52">
        <v>56133.507919999996</v>
      </c>
      <c r="D53" s="52">
        <v>1E-4</v>
      </c>
      <c r="E53">
        <f t="shared" si="0"/>
        <v>24587.658622830739</v>
      </c>
      <c r="F53">
        <f t="shared" si="4"/>
        <v>24588</v>
      </c>
      <c r="G53">
        <f t="shared" si="1"/>
        <v>-0.38925600000220584</v>
      </c>
      <c r="K53">
        <f t="shared" si="5"/>
        <v>-0.38925600000220584</v>
      </c>
      <c r="O53">
        <f t="shared" ca="1" si="2"/>
        <v>-0.4054869906780641</v>
      </c>
      <c r="Q53" s="2">
        <f t="shared" si="3"/>
        <v>41115.007919999996</v>
      </c>
    </row>
    <row r="54" spans="1:17">
      <c r="A54" s="50" t="s">
        <v>48</v>
      </c>
      <c r="B54" s="51" t="s">
        <v>26</v>
      </c>
      <c r="C54" s="52">
        <v>56186.511100000003</v>
      </c>
      <c r="D54" s="52">
        <v>4.0000000000000002E-4</v>
      </c>
      <c r="E54">
        <f t="shared" si="0"/>
        <v>24634.142365021067</v>
      </c>
      <c r="F54">
        <f t="shared" si="4"/>
        <v>24634.5</v>
      </c>
      <c r="G54">
        <f t="shared" si="1"/>
        <v>-0.40779399999883026</v>
      </c>
      <c r="J54">
        <f>+G54</f>
        <v>-0.40779399999883026</v>
      </c>
      <c r="O54">
        <f t="shared" ca="1" si="2"/>
        <v>-0.40606832801211024</v>
      </c>
      <c r="Q54" s="2">
        <f t="shared" si="3"/>
        <v>41168.011100000003</v>
      </c>
    </row>
    <row r="55" spans="1:17">
      <c r="A55" s="54" t="s">
        <v>66</v>
      </c>
      <c r="B55" s="39" t="s">
        <v>26</v>
      </c>
      <c r="C55" s="52">
        <v>56559.373</v>
      </c>
      <c r="D55" s="40">
        <v>2.9999999999999997E-4</v>
      </c>
      <c r="E55" s="55">
        <f t="shared" si="0"/>
        <v>24961.141923013507</v>
      </c>
      <c r="F55">
        <f t="shared" si="4"/>
        <v>24961.5</v>
      </c>
      <c r="G55">
        <f t="shared" si="1"/>
        <v>-0.40829800000210525</v>
      </c>
      <c r="J55">
        <f>+G55</f>
        <v>-0.40829800000210525</v>
      </c>
      <c r="O55">
        <f t="shared" ca="1" si="2"/>
        <v>-0.41015644216766023</v>
      </c>
      <c r="Q55" s="2">
        <f t="shared" si="3"/>
        <v>41540.873</v>
      </c>
    </row>
    <row r="56" spans="1:17">
      <c r="A56" s="72" t="s">
        <v>231</v>
      </c>
      <c r="B56" s="73"/>
      <c r="C56" s="72">
        <v>57198.475299999998</v>
      </c>
      <c r="D56" s="72">
        <v>1E-3</v>
      </c>
      <c r="E56" s="55">
        <f t="shared" si="0"/>
        <v>25521.634077379382</v>
      </c>
      <c r="F56">
        <f t="shared" si="4"/>
        <v>25522</v>
      </c>
      <c r="G56">
        <f t="shared" si="1"/>
        <v>-0.41724400000384776</v>
      </c>
      <c r="K56">
        <f>+G56</f>
        <v>-0.41724400000384776</v>
      </c>
      <c r="O56">
        <f t="shared" ca="1" si="2"/>
        <v>-0.41716374487159236</v>
      </c>
      <c r="Q56" s="2">
        <f t="shared" si="3"/>
        <v>42179.975299999998</v>
      </c>
    </row>
    <row r="57" spans="1:17">
      <c r="A57" s="72" t="s">
        <v>231</v>
      </c>
      <c r="B57" s="73"/>
      <c r="C57" s="72">
        <v>57214.436900000001</v>
      </c>
      <c r="D57" s="72">
        <v>2.0000000000000001E-4</v>
      </c>
      <c r="E57" s="55">
        <f t="shared" si="0"/>
        <v>25535.632386525082</v>
      </c>
      <c r="F57">
        <f t="shared" si="4"/>
        <v>25536</v>
      </c>
      <c r="G57">
        <f t="shared" si="1"/>
        <v>-0.41917200000170851</v>
      </c>
      <c r="K57">
        <f>+G57</f>
        <v>-0.41917200000170851</v>
      </c>
      <c r="O57">
        <f t="shared" ca="1" si="2"/>
        <v>-0.41733877116571377</v>
      </c>
      <c r="Q57" s="2">
        <f t="shared" si="3"/>
        <v>42195.936900000001</v>
      </c>
    </row>
    <row r="58" spans="1:17">
      <c r="A58" s="74" t="s">
        <v>232</v>
      </c>
      <c r="B58" s="75" t="s">
        <v>26</v>
      </c>
      <c r="C58" s="76">
        <v>57644.300309999999</v>
      </c>
      <c r="D58" s="76">
        <v>4.0000000000000002E-4</v>
      </c>
      <c r="E58">
        <f t="shared" si="0"/>
        <v>25912.622218597291</v>
      </c>
      <c r="F58">
        <f t="shared" si="4"/>
        <v>25913</v>
      </c>
      <c r="G58">
        <f t="shared" si="1"/>
        <v>-0.43076600000495091</v>
      </c>
      <c r="K58">
        <f>+G58</f>
        <v>-0.43076600000495091</v>
      </c>
      <c r="O58">
        <f t="shared" ca="1" si="2"/>
        <v>-0.42205197922884025</v>
      </c>
      <c r="Q58" s="2">
        <f t="shared" si="3"/>
        <v>42625.800309999999</v>
      </c>
    </row>
    <row r="59" spans="1:17">
      <c r="A59" s="76" t="s">
        <v>0</v>
      </c>
      <c r="B59" s="77" t="s">
        <v>26</v>
      </c>
      <c r="C59" s="78">
        <v>57982.4061</v>
      </c>
      <c r="D59" s="78">
        <v>3.5999999999999999E-3</v>
      </c>
      <c r="E59" s="79">
        <f t="shared" si="0"/>
        <v>26209.140698722738</v>
      </c>
      <c r="F59">
        <f t="shared" si="4"/>
        <v>26209.5</v>
      </c>
      <c r="G59">
        <f t="shared" si="1"/>
        <v>-0.40969400000176392</v>
      </c>
      <c r="I59">
        <f>+G59</f>
        <v>-0.40969400000176392</v>
      </c>
      <c r="O59">
        <f t="shared" ca="1" si="2"/>
        <v>-0.42575878610076862</v>
      </c>
      <c r="Q59" s="2">
        <f t="shared" si="3"/>
        <v>42963.9061</v>
      </c>
    </row>
    <row r="60" spans="1:17">
      <c r="A60" s="80" t="s">
        <v>233</v>
      </c>
      <c r="B60" s="81" t="s">
        <v>26</v>
      </c>
      <c r="C60" s="82">
        <v>57994.35007000016</v>
      </c>
      <c r="D60" s="82">
        <v>2.0000000000000001E-4</v>
      </c>
      <c r="E60">
        <f t="shared" si="0"/>
        <v>26219.615549896127</v>
      </c>
      <c r="F60">
        <f t="shared" si="4"/>
        <v>26220</v>
      </c>
      <c r="G60">
        <f t="shared" si="1"/>
        <v>-0.43836999984341674</v>
      </c>
      <c r="K60">
        <f>+G60</f>
        <v>-0.43836999984341674</v>
      </c>
      <c r="O60">
        <f t="shared" ca="1" si="2"/>
        <v>-0.42589005582135969</v>
      </c>
      <c r="Q60" s="2">
        <f t="shared" si="3"/>
        <v>42975.85007000016</v>
      </c>
    </row>
    <row r="61" spans="1:17">
      <c r="A61" s="80" t="s">
        <v>233</v>
      </c>
      <c r="B61" s="81" t="s">
        <v>26</v>
      </c>
      <c r="C61" s="82">
        <v>57995.490429999772</v>
      </c>
      <c r="D61" s="82">
        <v>2.0000000000000001E-4</v>
      </c>
      <c r="E61">
        <f t="shared" si="0"/>
        <v>26220.615644611691</v>
      </c>
      <c r="F61">
        <f t="shared" si="4"/>
        <v>26221</v>
      </c>
      <c r="G61">
        <f t="shared" si="1"/>
        <v>-0.43826200022886042</v>
      </c>
      <c r="K61">
        <f>+G61</f>
        <v>-0.43826200022886042</v>
      </c>
      <c r="O61">
        <f t="shared" ca="1" si="2"/>
        <v>-0.42590255769951124</v>
      </c>
      <c r="Q61" s="2">
        <f t="shared" si="3"/>
        <v>42976.990429999772</v>
      </c>
    </row>
    <row r="62" spans="1:17">
      <c r="A62" s="80" t="s">
        <v>233</v>
      </c>
      <c r="B62" s="81" t="s">
        <v>26</v>
      </c>
      <c r="C62" s="82">
        <v>58034.258440000005</v>
      </c>
      <c r="D62" s="82">
        <v>2.9999999999999997E-4</v>
      </c>
      <c r="E62">
        <f t="shared" si="0"/>
        <v>26254.615155246385</v>
      </c>
      <c r="F62">
        <f t="shared" si="4"/>
        <v>26255</v>
      </c>
      <c r="G62">
        <f t="shared" si="1"/>
        <v>-0.43881999999575783</v>
      </c>
      <c r="K62">
        <f>+G62</f>
        <v>-0.43881999999575783</v>
      </c>
      <c r="O62">
        <f t="shared" ca="1" si="2"/>
        <v>-0.42632762155666321</v>
      </c>
      <c r="Q62" s="2">
        <f t="shared" si="3"/>
        <v>43015.758440000005</v>
      </c>
    </row>
    <row r="63" spans="1:17">
      <c r="A63" s="84" t="s">
        <v>234</v>
      </c>
      <c r="B63" s="85" t="s">
        <v>26</v>
      </c>
      <c r="C63" s="86">
        <v>58715.580399999999</v>
      </c>
      <c r="D63" s="84">
        <v>3.5000000000000001E-3</v>
      </c>
      <c r="E63">
        <f t="shared" ref="E63:E67" si="6">+(C63-C$7)/C$8</f>
        <v>26852.133914257545</v>
      </c>
      <c r="F63">
        <f t="shared" si="4"/>
        <v>26852.5</v>
      </c>
      <c r="G63">
        <f t="shared" ref="G63:G67" si="7">+C63-(C$7+F63*C$8)</f>
        <v>-0.41743000000860775</v>
      </c>
      <c r="K63">
        <f t="shared" ref="K63:K67" si="8">+G63</f>
        <v>-0.41743000000860775</v>
      </c>
      <c r="O63">
        <f t="shared" ref="O63:O67" ca="1" si="9">+C$11+C$12*$F63</f>
        <v>-0.43379749375220189</v>
      </c>
      <c r="Q63" s="2">
        <f t="shared" ref="Q63:Q67" si="10">+C63-15018.5</f>
        <v>43697.080399999999</v>
      </c>
    </row>
    <row r="64" spans="1:17">
      <c r="A64" s="84" t="s">
        <v>234</v>
      </c>
      <c r="B64" s="85" t="s">
        <v>26</v>
      </c>
      <c r="C64" s="86">
        <v>58758.308199999999</v>
      </c>
      <c r="D64" s="84">
        <v>3.5000000000000001E-3</v>
      </c>
      <c r="E64">
        <f t="shared" si="6"/>
        <v>26889.606157235416</v>
      </c>
      <c r="F64">
        <f t="shared" si="4"/>
        <v>26890</v>
      </c>
      <c r="G64">
        <f t="shared" si="7"/>
        <v>-0.44908000000577886</v>
      </c>
      <c r="K64">
        <f t="shared" si="8"/>
        <v>-0.44908000000577886</v>
      </c>
      <c r="O64">
        <f t="shared" ca="1" si="9"/>
        <v>-0.43426631418288419</v>
      </c>
      <c r="Q64" s="2">
        <f t="shared" si="10"/>
        <v>43739.808199999999</v>
      </c>
    </row>
    <row r="65" spans="1:17">
      <c r="A65" s="84" t="s">
        <v>234</v>
      </c>
      <c r="B65" s="85" t="s">
        <v>26</v>
      </c>
      <c r="C65" s="86">
        <v>59000.638400000003</v>
      </c>
      <c r="D65" s="84">
        <v>3.5000000000000001E-3</v>
      </c>
      <c r="E65">
        <f t="shared" si="6"/>
        <v>27102.129529261954</v>
      </c>
      <c r="F65">
        <f t="shared" si="4"/>
        <v>27102.5</v>
      </c>
      <c r="G65">
        <f t="shared" si="7"/>
        <v>-0.42242999999871245</v>
      </c>
      <c r="K65">
        <f t="shared" si="8"/>
        <v>-0.42242999999871245</v>
      </c>
      <c r="O65">
        <f t="shared" ca="1" si="9"/>
        <v>-0.43692296329008418</v>
      </c>
      <c r="Q65" s="2">
        <f t="shared" si="10"/>
        <v>43982.138400000003</v>
      </c>
    </row>
    <row r="66" spans="1:17">
      <c r="A66" s="84" t="s">
        <v>234</v>
      </c>
      <c r="B66" s="85" t="s">
        <v>26</v>
      </c>
      <c r="C66" s="86">
        <v>59076.436800000003</v>
      </c>
      <c r="D66" s="84">
        <v>3.5000000000000001E-3</v>
      </c>
      <c r="E66">
        <f t="shared" si="6"/>
        <v>27168.604659320921</v>
      </c>
      <c r="F66">
        <f t="shared" si="4"/>
        <v>27169</v>
      </c>
      <c r="G66">
        <f t="shared" si="7"/>
        <v>-0.45078799999464536</v>
      </c>
      <c r="K66">
        <f t="shared" si="8"/>
        <v>-0.45078799999464536</v>
      </c>
      <c r="O66">
        <f t="shared" ca="1" si="9"/>
        <v>-0.43775433818716086</v>
      </c>
      <c r="Q66" s="2">
        <f t="shared" si="10"/>
        <v>44057.936800000003</v>
      </c>
    </row>
    <row r="67" spans="1:17">
      <c r="A67" s="84" t="s">
        <v>234</v>
      </c>
      <c r="B67" s="85" t="s">
        <v>26</v>
      </c>
      <c r="C67" s="86">
        <v>59097.557800000002</v>
      </c>
      <c r="D67" s="84">
        <v>3.5000000000000001E-3</v>
      </c>
      <c r="E67">
        <f t="shared" si="6"/>
        <v>27187.127757723731</v>
      </c>
      <c r="F67">
        <f t="shared" si="4"/>
        <v>27187.5</v>
      </c>
      <c r="G67">
        <f t="shared" si="7"/>
        <v>-0.42444999999861466</v>
      </c>
      <c r="K67">
        <f t="shared" si="8"/>
        <v>-0.42444999999861466</v>
      </c>
      <c r="O67">
        <f t="shared" ca="1" si="9"/>
        <v>-0.43798562293296417</v>
      </c>
      <c r="Q67" s="2">
        <f t="shared" si="10"/>
        <v>44079.057800000002</v>
      </c>
    </row>
    <row r="68" spans="1:17">
      <c r="B68" s="3"/>
    </row>
    <row r="69" spans="1:17">
      <c r="B69" s="3"/>
    </row>
    <row r="70" spans="1:17">
      <c r="B70" s="3"/>
    </row>
    <row r="71" spans="1:17">
      <c r="B71" s="3"/>
    </row>
    <row r="72" spans="1:17">
      <c r="B72" s="3"/>
    </row>
    <row r="73" spans="1:17">
      <c r="B73" s="3"/>
    </row>
    <row r="74" spans="1:17">
      <c r="B74" s="3"/>
    </row>
    <row r="75" spans="1:17">
      <c r="B75" s="3"/>
    </row>
    <row r="76" spans="1:17">
      <c r="B76" s="3"/>
    </row>
    <row r="77" spans="1:17">
      <c r="B77" s="3"/>
    </row>
    <row r="78" spans="1:17">
      <c r="B78" s="3"/>
    </row>
    <row r="79" spans="1:17">
      <c r="B79" s="3"/>
    </row>
    <row r="80" spans="1:17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</sheetData>
  <protectedRanges>
    <protectedRange sqref="A60:D62" name="Range1"/>
  </protectedRanges>
  <phoneticPr fontId="8" type="noConversion"/>
  <hyperlinks>
    <hyperlink ref="H1049" r:id="rId1" display="http://vsolj.cetus-net.org/bulletin.html" xr:uid="{00000000-0004-0000-0100-000000000000}"/>
    <hyperlink ref="H64652" r:id="rId2" display="http://vsolj.cetus-net.org/bulletin.html" xr:uid="{00000000-0004-0000-0100-000001000000}"/>
    <hyperlink ref="H64645" r:id="rId3" display="https://www.aavso.org/ejaavso" xr:uid="{00000000-0004-0000-0100-000002000000}"/>
    <hyperlink ref="AP796" r:id="rId4" display="http://cdsbib.u-strasbg.fr/cgi-bin/cdsbib?1990RMxAA..21..381G" xr:uid="{00000000-0004-0000-0100-000003000000}"/>
    <hyperlink ref="AP800" r:id="rId5" display="http://cdsbib.u-strasbg.fr/cgi-bin/cdsbib?1990RMxAA..21..381G" xr:uid="{00000000-0004-0000-0100-000004000000}"/>
    <hyperlink ref="AP799" r:id="rId6" display="http://cdsbib.u-strasbg.fr/cgi-bin/cdsbib?1990RMxAA..21..381G" xr:uid="{00000000-0004-0000-0100-000005000000}"/>
    <hyperlink ref="AP780" r:id="rId7" display="http://cdsbib.u-strasbg.fr/cgi-bin/cdsbib?1990RMxAA..21..381G" xr:uid="{00000000-0004-0000-0100-000006000000}"/>
    <hyperlink ref="I64652" r:id="rId8" display="http://vsolj.cetus-net.org/bulletin.html" xr:uid="{00000000-0004-0000-0100-000007000000}"/>
    <hyperlink ref="AQ936" r:id="rId9" display="http://cdsbib.u-strasbg.fr/cgi-bin/cdsbib?1990RMxAA..21..381G" xr:uid="{00000000-0004-0000-0100-000008000000}"/>
    <hyperlink ref="AQ55702" r:id="rId10" display="http://cdsbib.u-strasbg.fr/cgi-bin/cdsbib?1990RMxAA..21..381G" xr:uid="{00000000-0004-0000-0100-000009000000}"/>
    <hyperlink ref="AQ937" r:id="rId11" display="http://cdsbib.u-strasbg.fr/cgi-bin/cdsbib?1990RMxAA..21..381G" xr:uid="{00000000-0004-0000-0100-00000A000000}"/>
    <hyperlink ref="H64649" r:id="rId12" display="https://www.aavso.org/ejaavso" xr:uid="{00000000-0004-0000-0100-00000B000000}"/>
    <hyperlink ref="H1822" r:id="rId13" display="http://vsolj.cetus-net.org/bulletin.html" xr:uid="{00000000-0004-0000-0100-00000C000000}"/>
    <hyperlink ref="AP3066" r:id="rId14" display="http://cdsbib.u-strasbg.fr/cgi-bin/cdsbib?1990RMxAA..21..381G" xr:uid="{00000000-0004-0000-0100-00000D000000}"/>
    <hyperlink ref="AP3069" r:id="rId15" display="http://cdsbib.u-strasbg.fr/cgi-bin/cdsbib?1990RMxAA..21..381G" xr:uid="{00000000-0004-0000-0100-00000E000000}"/>
    <hyperlink ref="AP3067" r:id="rId16" display="http://cdsbib.u-strasbg.fr/cgi-bin/cdsbib?1990RMxAA..21..381G" xr:uid="{00000000-0004-0000-0100-00000F000000}"/>
    <hyperlink ref="AP3051" r:id="rId17" display="http://cdsbib.u-strasbg.fr/cgi-bin/cdsbib?1990RMxAA..21..381G" xr:uid="{00000000-0004-0000-0100-000010000000}"/>
    <hyperlink ref="I1822" r:id="rId18" display="http://vsolj.cetus-net.org/bulletin.html" xr:uid="{00000000-0004-0000-0100-000011000000}"/>
    <hyperlink ref="AQ3280" r:id="rId19" display="http://cdsbib.u-strasbg.fr/cgi-bin/cdsbib?1990RMxAA..21..381G" xr:uid="{00000000-0004-0000-0100-000012000000}"/>
    <hyperlink ref="AQ65517" r:id="rId20" display="http://cdsbib.u-strasbg.fr/cgi-bin/cdsbib?1990RMxAA..21..381G" xr:uid="{00000000-0004-0000-0100-000013000000}"/>
    <hyperlink ref="AQ3284" r:id="rId21" display="http://cdsbib.u-strasbg.fr/cgi-bin/cdsbib?1990RMxAA..21..381G" xr:uid="{00000000-0004-0000-01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9"/>
  <sheetViews>
    <sheetView workbookViewId="0">
      <selection activeCell="A31" sqref="A31:D44"/>
    </sheetView>
  </sheetViews>
  <sheetFormatPr defaultRowHeight="12.75"/>
  <cols>
    <col min="1" max="1" width="19.7109375" style="19" customWidth="1"/>
    <col min="2" max="2" width="4.42578125" style="21" customWidth="1"/>
    <col min="3" max="3" width="12.7109375" style="19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9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57" t="s">
        <v>69</v>
      </c>
      <c r="I1" s="58" t="s">
        <v>70</v>
      </c>
      <c r="J1" s="59" t="s">
        <v>71</v>
      </c>
    </row>
    <row r="2" spans="1:16">
      <c r="I2" s="60" t="s">
        <v>72</v>
      </c>
      <c r="J2" s="61" t="s">
        <v>73</v>
      </c>
    </row>
    <row r="3" spans="1:16">
      <c r="A3" s="62" t="s">
        <v>74</v>
      </c>
      <c r="I3" s="60" t="s">
        <v>75</v>
      </c>
      <c r="J3" s="61" t="s">
        <v>76</v>
      </c>
    </row>
    <row r="4" spans="1:16">
      <c r="I4" s="60" t="s">
        <v>77</v>
      </c>
      <c r="J4" s="61" t="s">
        <v>76</v>
      </c>
    </row>
    <row r="5" spans="1:16" ht="13.5" thickBot="1">
      <c r="I5" s="63" t="s">
        <v>78</v>
      </c>
      <c r="J5" s="64" t="s">
        <v>79</v>
      </c>
    </row>
    <row r="10" spans="1:16" ht="13.5" thickBot="1"/>
    <row r="11" spans="1:16" ht="12.75" customHeight="1" thickBot="1">
      <c r="A11" s="19" t="str">
        <f t="shared" ref="A11:A44" si="0">P11</f>
        <v>IBVS 5595 </v>
      </c>
      <c r="B11" s="3" t="str">
        <f t="shared" ref="B11:B44" si="1">IF(H11=INT(H11),"I","II")</f>
        <v>I</v>
      </c>
      <c r="C11" s="19">
        <f t="shared" ref="C11:C44" si="2">1*G11</f>
        <v>51487.618399999999</v>
      </c>
      <c r="D11" s="21" t="str">
        <f t="shared" ref="D11:D44" si="3">VLOOKUP(F11,I$1:J$5,2,FALSE)</f>
        <v>vis</v>
      </c>
      <c r="E11" s="65">
        <f>VLOOKUP(C11,'Active 1'!C$21:E$973,3,FALSE)</f>
        <v>20513.217604529524</v>
      </c>
      <c r="F11" s="3" t="s">
        <v>78</v>
      </c>
      <c r="G11" s="21" t="str">
        <f t="shared" ref="G11:G44" si="4">MID(I11,3,LEN(I11)-3)</f>
        <v>51487.6184</v>
      </c>
      <c r="H11" s="19">
        <f t="shared" ref="H11:H44" si="5">1*K11</f>
        <v>20513</v>
      </c>
      <c r="I11" s="66" t="s">
        <v>80</v>
      </c>
      <c r="J11" s="67" t="s">
        <v>81</v>
      </c>
      <c r="K11" s="66">
        <v>20513</v>
      </c>
      <c r="L11" s="66" t="s">
        <v>82</v>
      </c>
      <c r="M11" s="67" t="s">
        <v>83</v>
      </c>
      <c r="N11" s="67" t="s">
        <v>84</v>
      </c>
      <c r="O11" s="68" t="s">
        <v>85</v>
      </c>
      <c r="P11" s="69" t="s">
        <v>86</v>
      </c>
    </row>
    <row r="12" spans="1:16" ht="12.75" customHeight="1" thickBot="1">
      <c r="A12" s="19" t="str">
        <f t="shared" si="0"/>
        <v>IBVS 5745 </v>
      </c>
      <c r="B12" s="3" t="str">
        <f t="shared" si="1"/>
        <v>I</v>
      </c>
      <c r="C12" s="19">
        <f t="shared" si="2"/>
        <v>51491.577599999997</v>
      </c>
      <c r="D12" s="21" t="str">
        <f t="shared" si="3"/>
        <v>vis</v>
      </c>
      <c r="E12" s="65">
        <f>VLOOKUP(C12,'Active 1'!C$21:E$973,3,FALSE)</f>
        <v>20516.689819443418</v>
      </c>
      <c r="F12" s="3" t="s">
        <v>78</v>
      </c>
      <c r="G12" s="21" t="str">
        <f t="shared" si="4"/>
        <v>51491.5776</v>
      </c>
      <c r="H12" s="19">
        <f t="shared" si="5"/>
        <v>20517</v>
      </c>
      <c r="I12" s="66" t="s">
        <v>87</v>
      </c>
      <c r="J12" s="67" t="s">
        <v>88</v>
      </c>
      <c r="K12" s="66">
        <v>20517</v>
      </c>
      <c r="L12" s="66" t="s">
        <v>89</v>
      </c>
      <c r="M12" s="67" t="s">
        <v>83</v>
      </c>
      <c r="N12" s="67" t="s">
        <v>84</v>
      </c>
      <c r="O12" s="68" t="s">
        <v>90</v>
      </c>
      <c r="P12" s="69" t="s">
        <v>91</v>
      </c>
    </row>
    <row r="13" spans="1:16" ht="12.75" customHeight="1" thickBot="1">
      <c r="A13" s="19" t="str">
        <f t="shared" si="0"/>
        <v>IBVS 5745 </v>
      </c>
      <c r="B13" s="3" t="str">
        <f t="shared" si="1"/>
        <v>I</v>
      </c>
      <c r="C13" s="19">
        <f t="shared" si="2"/>
        <v>51495.599399999999</v>
      </c>
      <c r="D13" s="21" t="str">
        <f t="shared" si="3"/>
        <v>vis</v>
      </c>
      <c r="E13" s="65">
        <f>VLOOKUP(C13,'Active 1'!C$21:E$973,3,FALSE)</f>
        <v>20520.216934502194</v>
      </c>
      <c r="F13" s="3" t="s">
        <v>78</v>
      </c>
      <c r="G13" s="21" t="str">
        <f t="shared" si="4"/>
        <v>51495.5994</v>
      </c>
      <c r="H13" s="19">
        <f t="shared" si="5"/>
        <v>20520</v>
      </c>
      <c r="I13" s="66" t="s">
        <v>92</v>
      </c>
      <c r="J13" s="67" t="s">
        <v>93</v>
      </c>
      <c r="K13" s="66">
        <v>20520</v>
      </c>
      <c r="L13" s="66" t="s">
        <v>94</v>
      </c>
      <c r="M13" s="67" t="s">
        <v>83</v>
      </c>
      <c r="N13" s="67" t="s">
        <v>84</v>
      </c>
      <c r="O13" s="68" t="s">
        <v>90</v>
      </c>
      <c r="P13" s="69" t="s">
        <v>91</v>
      </c>
    </row>
    <row r="14" spans="1:16" ht="12.75" customHeight="1" thickBot="1">
      <c r="A14" s="19" t="str">
        <f t="shared" si="0"/>
        <v>IBVS 5595 </v>
      </c>
      <c r="B14" s="3" t="str">
        <f t="shared" si="1"/>
        <v>I</v>
      </c>
      <c r="C14" s="19">
        <f t="shared" si="2"/>
        <v>52813.707999999999</v>
      </c>
      <c r="D14" s="21" t="str">
        <f t="shared" si="3"/>
        <v>vis</v>
      </c>
      <c r="E14" s="65">
        <f>VLOOKUP(C14,'Active 1'!C$21:E$973,3,FALSE)</f>
        <v>21676.197016098195</v>
      </c>
      <c r="F14" s="3" t="s">
        <v>78</v>
      </c>
      <c r="G14" s="21" t="str">
        <f t="shared" si="4"/>
        <v>52813.7080</v>
      </c>
      <c r="H14" s="19">
        <f t="shared" si="5"/>
        <v>21676</v>
      </c>
      <c r="I14" s="66" t="s">
        <v>101</v>
      </c>
      <c r="J14" s="67" t="s">
        <v>102</v>
      </c>
      <c r="K14" s="66">
        <v>21676</v>
      </c>
      <c r="L14" s="66" t="s">
        <v>103</v>
      </c>
      <c r="M14" s="67" t="s">
        <v>83</v>
      </c>
      <c r="N14" s="67" t="s">
        <v>84</v>
      </c>
      <c r="O14" s="68" t="s">
        <v>85</v>
      </c>
      <c r="P14" s="69" t="s">
        <v>86</v>
      </c>
    </row>
    <row r="15" spans="1:16" ht="12.75" customHeight="1" thickBot="1">
      <c r="A15" s="19" t="str">
        <f t="shared" si="0"/>
        <v>IBVS 5595 </v>
      </c>
      <c r="B15" s="3" t="str">
        <f t="shared" si="1"/>
        <v>II</v>
      </c>
      <c r="C15" s="19">
        <f t="shared" si="2"/>
        <v>52841.623699999996</v>
      </c>
      <c r="D15" s="21" t="str">
        <f t="shared" si="3"/>
        <v>vis</v>
      </c>
      <c r="E15" s="65">
        <f>VLOOKUP(C15,'Active 1'!C$21:E$973,3,FALSE)</f>
        <v>21700.679060418217</v>
      </c>
      <c r="F15" s="3" t="s">
        <v>78</v>
      </c>
      <c r="G15" s="21" t="str">
        <f t="shared" si="4"/>
        <v>52841.6237</v>
      </c>
      <c r="H15" s="19">
        <f t="shared" si="5"/>
        <v>21700.5</v>
      </c>
      <c r="I15" s="66" t="s">
        <v>104</v>
      </c>
      <c r="J15" s="67" t="s">
        <v>105</v>
      </c>
      <c r="K15" s="66">
        <v>21700.5</v>
      </c>
      <c r="L15" s="66" t="s">
        <v>106</v>
      </c>
      <c r="M15" s="67" t="s">
        <v>83</v>
      </c>
      <c r="N15" s="67" t="s">
        <v>84</v>
      </c>
      <c r="O15" s="68" t="s">
        <v>85</v>
      </c>
      <c r="P15" s="69" t="s">
        <v>86</v>
      </c>
    </row>
    <row r="16" spans="1:16" ht="12.75" customHeight="1" thickBot="1">
      <c r="A16" s="19" t="str">
        <f t="shared" si="0"/>
        <v>IBVS 5690 </v>
      </c>
      <c r="B16" s="3" t="str">
        <f t="shared" si="1"/>
        <v>II</v>
      </c>
      <c r="C16" s="19">
        <f t="shared" si="2"/>
        <v>53256.675499999998</v>
      </c>
      <c r="D16" s="21" t="str">
        <f t="shared" si="3"/>
        <v>vis</v>
      </c>
      <c r="E16" s="65">
        <f>VLOOKUP(C16,'Active 1'!C$21:E$973,3,FALSE)</f>
        <v>22064.679123562157</v>
      </c>
      <c r="F16" s="3" t="s">
        <v>78</v>
      </c>
      <c r="G16" s="21" t="str">
        <f t="shared" si="4"/>
        <v>53256.6755</v>
      </c>
      <c r="H16" s="19">
        <f t="shared" si="5"/>
        <v>22064.5</v>
      </c>
      <c r="I16" s="66" t="s">
        <v>107</v>
      </c>
      <c r="J16" s="67" t="s">
        <v>108</v>
      </c>
      <c r="K16" s="66">
        <v>22064.5</v>
      </c>
      <c r="L16" s="66" t="s">
        <v>109</v>
      </c>
      <c r="M16" s="67" t="s">
        <v>83</v>
      </c>
      <c r="N16" s="67" t="s">
        <v>84</v>
      </c>
      <c r="O16" s="68" t="s">
        <v>110</v>
      </c>
      <c r="P16" s="69" t="s">
        <v>111</v>
      </c>
    </row>
    <row r="17" spans="1:16" ht="12.75" customHeight="1" thickBot="1">
      <c r="A17" s="19" t="str">
        <f t="shared" si="0"/>
        <v>IBVS 5690 </v>
      </c>
      <c r="B17" s="3" t="str">
        <f t="shared" si="1"/>
        <v>I</v>
      </c>
      <c r="C17" s="19">
        <f t="shared" si="2"/>
        <v>53260.675199999998</v>
      </c>
      <c r="D17" s="21" t="str">
        <f t="shared" si="3"/>
        <v>vis</v>
      </c>
      <c r="E17" s="65">
        <f>VLOOKUP(C17,'Active 1'!C$21:E$973,3,FALSE)</f>
        <v>22068.186856940392</v>
      </c>
      <c r="F17" s="3" t="s">
        <v>78</v>
      </c>
      <c r="G17" s="21" t="str">
        <f t="shared" si="4"/>
        <v>53260.6752</v>
      </c>
      <c r="H17" s="19">
        <f t="shared" si="5"/>
        <v>22068</v>
      </c>
      <c r="I17" s="66" t="s">
        <v>112</v>
      </c>
      <c r="J17" s="67" t="s">
        <v>113</v>
      </c>
      <c r="K17" s="66">
        <v>22068</v>
      </c>
      <c r="L17" s="66" t="s">
        <v>114</v>
      </c>
      <c r="M17" s="67" t="s">
        <v>83</v>
      </c>
      <c r="N17" s="67" t="s">
        <v>84</v>
      </c>
      <c r="O17" s="68" t="s">
        <v>110</v>
      </c>
      <c r="P17" s="69" t="s">
        <v>111</v>
      </c>
    </row>
    <row r="18" spans="1:16" ht="12.75" customHeight="1" thickBot="1">
      <c r="A18" s="19" t="str">
        <f t="shared" si="0"/>
        <v>BAVM 178 </v>
      </c>
      <c r="B18" s="3" t="str">
        <f t="shared" si="1"/>
        <v>II</v>
      </c>
      <c r="C18" s="19">
        <f t="shared" si="2"/>
        <v>53660.324399999998</v>
      </c>
      <c r="D18" s="21" t="str">
        <f t="shared" si="3"/>
        <v>vis</v>
      </c>
      <c r="E18" s="65">
        <f>VLOOKUP(C18,'Active 1'!C$21:E$973,3,FALSE)</f>
        <v>22418.678853446429</v>
      </c>
      <c r="F18" s="3" t="s">
        <v>78</v>
      </c>
      <c r="G18" s="21" t="str">
        <f t="shared" si="4"/>
        <v>53660.3244</v>
      </c>
      <c r="H18" s="19">
        <f t="shared" si="5"/>
        <v>22418.5</v>
      </c>
      <c r="I18" s="66" t="s">
        <v>115</v>
      </c>
      <c r="J18" s="67" t="s">
        <v>116</v>
      </c>
      <c r="K18" s="66">
        <v>22418.5</v>
      </c>
      <c r="L18" s="66" t="s">
        <v>117</v>
      </c>
      <c r="M18" s="67" t="s">
        <v>98</v>
      </c>
      <c r="N18" s="67" t="s">
        <v>118</v>
      </c>
      <c r="O18" s="68" t="s">
        <v>119</v>
      </c>
      <c r="P18" s="69" t="s">
        <v>120</v>
      </c>
    </row>
    <row r="19" spans="1:16" ht="12.75" customHeight="1" thickBot="1">
      <c r="A19" s="19" t="str">
        <f t="shared" si="0"/>
        <v>IBVS 5713 </v>
      </c>
      <c r="B19" s="3" t="str">
        <f t="shared" si="1"/>
        <v>II</v>
      </c>
      <c r="C19" s="19">
        <f t="shared" si="2"/>
        <v>53660.330999999998</v>
      </c>
      <c r="D19" s="21" t="str">
        <f t="shared" si="3"/>
        <v>vis</v>
      </c>
      <c r="E19" s="65">
        <f>VLOOKUP(C19,'Active 1'!C$21:E$973,3,FALSE)</f>
        <v>22418.684641640615</v>
      </c>
      <c r="F19" s="3" t="s">
        <v>78</v>
      </c>
      <c r="G19" s="21" t="str">
        <f t="shared" si="4"/>
        <v>53660.331</v>
      </c>
      <c r="H19" s="19">
        <f t="shared" si="5"/>
        <v>22418.5</v>
      </c>
      <c r="I19" s="66" t="s">
        <v>121</v>
      </c>
      <c r="J19" s="67" t="s">
        <v>122</v>
      </c>
      <c r="K19" s="66" t="s">
        <v>123</v>
      </c>
      <c r="L19" s="66" t="s">
        <v>124</v>
      </c>
      <c r="M19" s="67" t="s">
        <v>98</v>
      </c>
      <c r="N19" s="67" t="s">
        <v>78</v>
      </c>
      <c r="O19" s="68" t="s">
        <v>125</v>
      </c>
      <c r="P19" s="69" t="s">
        <v>126</v>
      </c>
    </row>
    <row r="20" spans="1:16" ht="12.75" customHeight="1" thickBot="1">
      <c r="A20" s="19" t="str">
        <f t="shared" si="0"/>
        <v>BAVM 215 </v>
      </c>
      <c r="B20" s="3" t="str">
        <f t="shared" si="1"/>
        <v>II</v>
      </c>
      <c r="C20" s="19">
        <f t="shared" si="2"/>
        <v>55393.500699999997</v>
      </c>
      <c r="D20" s="21" t="str">
        <f t="shared" si="3"/>
        <v>vis</v>
      </c>
      <c r="E20" s="65">
        <f>VLOOKUP(C20,'Active 1'!C$21:E$973,3,FALSE)</f>
        <v>23938.67294247236</v>
      </c>
      <c r="F20" s="3" t="s">
        <v>78</v>
      </c>
      <c r="G20" s="21" t="str">
        <f t="shared" si="4"/>
        <v>55393.5007</v>
      </c>
      <c r="H20" s="19">
        <f t="shared" si="5"/>
        <v>23938.5</v>
      </c>
      <c r="I20" s="66" t="s">
        <v>160</v>
      </c>
      <c r="J20" s="67" t="s">
        <v>161</v>
      </c>
      <c r="K20" s="66" t="s">
        <v>162</v>
      </c>
      <c r="L20" s="66" t="s">
        <v>163</v>
      </c>
      <c r="M20" s="67" t="s">
        <v>98</v>
      </c>
      <c r="N20" s="67" t="s">
        <v>118</v>
      </c>
      <c r="O20" s="68" t="s">
        <v>119</v>
      </c>
      <c r="P20" s="69" t="s">
        <v>164</v>
      </c>
    </row>
    <row r="21" spans="1:16" ht="12.75" customHeight="1" thickBot="1">
      <c r="A21" s="19" t="str">
        <f t="shared" si="0"/>
        <v>BAVM 215 </v>
      </c>
      <c r="B21" s="3" t="str">
        <f t="shared" si="1"/>
        <v>I</v>
      </c>
      <c r="C21" s="19">
        <f t="shared" si="2"/>
        <v>55397.459000000003</v>
      </c>
      <c r="D21" s="21" t="str">
        <f t="shared" si="3"/>
        <v>vis</v>
      </c>
      <c r="E21" s="65">
        <f>VLOOKUP(C21,'Active 1'!C$21:E$973,3,FALSE)</f>
        <v>23942.144368087054</v>
      </c>
      <c r="F21" s="3" t="s">
        <v>78</v>
      </c>
      <c r="G21" s="21" t="str">
        <f t="shared" si="4"/>
        <v>55397.4590</v>
      </c>
      <c r="H21" s="19">
        <f t="shared" si="5"/>
        <v>23942</v>
      </c>
      <c r="I21" s="66" t="s">
        <v>165</v>
      </c>
      <c r="J21" s="67" t="s">
        <v>166</v>
      </c>
      <c r="K21" s="66" t="s">
        <v>167</v>
      </c>
      <c r="L21" s="66" t="s">
        <v>168</v>
      </c>
      <c r="M21" s="67" t="s">
        <v>98</v>
      </c>
      <c r="N21" s="67" t="s">
        <v>118</v>
      </c>
      <c r="O21" s="68" t="s">
        <v>119</v>
      </c>
      <c r="P21" s="69" t="s">
        <v>164</v>
      </c>
    </row>
    <row r="22" spans="1:16" ht="12.75" customHeight="1" thickBot="1">
      <c r="A22" s="19" t="str">
        <f t="shared" si="0"/>
        <v>BAVM 220 </v>
      </c>
      <c r="B22" s="3" t="str">
        <f t="shared" si="1"/>
        <v>I</v>
      </c>
      <c r="C22" s="19">
        <f t="shared" si="2"/>
        <v>55690.503100000002</v>
      </c>
      <c r="D22" s="21" t="str">
        <f t="shared" si="3"/>
        <v>vis</v>
      </c>
      <c r="E22" s="65">
        <f>VLOOKUP(C22,'Active 1'!C$21:E$973,3,FALSE)</f>
        <v>24199.143785759639</v>
      </c>
      <c r="F22" s="3" t="s">
        <v>78</v>
      </c>
      <c r="G22" s="21" t="str">
        <f t="shared" si="4"/>
        <v>55690.5031</v>
      </c>
      <c r="H22" s="19">
        <f t="shared" si="5"/>
        <v>24199</v>
      </c>
      <c r="I22" s="66" t="s">
        <v>185</v>
      </c>
      <c r="J22" s="67" t="s">
        <v>186</v>
      </c>
      <c r="K22" s="66" t="s">
        <v>187</v>
      </c>
      <c r="L22" s="66" t="s">
        <v>188</v>
      </c>
      <c r="M22" s="67" t="s">
        <v>98</v>
      </c>
      <c r="N22" s="67" t="s">
        <v>118</v>
      </c>
      <c r="O22" s="68" t="s">
        <v>119</v>
      </c>
      <c r="P22" s="69" t="s">
        <v>189</v>
      </c>
    </row>
    <row r="23" spans="1:16" ht="12.75" customHeight="1" thickBot="1">
      <c r="A23" s="19" t="str">
        <f t="shared" si="0"/>
        <v>OEJV 0160 </v>
      </c>
      <c r="B23" s="3" t="str">
        <f t="shared" si="1"/>
        <v>I</v>
      </c>
      <c r="C23" s="19">
        <f t="shared" si="2"/>
        <v>55739.531499999997</v>
      </c>
      <c r="D23" s="21" t="str">
        <f t="shared" si="3"/>
        <v>vis</v>
      </c>
      <c r="E23" s="65">
        <f>VLOOKUP(C23,'Active 1'!C$21:E$973,3,FALSE)</f>
        <v>24242.141649389781</v>
      </c>
      <c r="F23" s="3" t="s">
        <v>78</v>
      </c>
      <c r="G23" s="21" t="str">
        <f t="shared" si="4"/>
        <v>55739.5315</v>
      </c>
      <c r="H23" s="19">
        <f t="shared" si="5"/>
        <v>24242</v>
      </c>
      <c r="I23" s="66" t="s">
        <v>190</v>
      </c>
      <c r="J23" s="67" t="s">
        <v>191</v>
      </c>
      <c r="K23" s="66" t="s">
        <v>192</v>
      </c>
      <c r="L23" s="66" t="s">
        <v>193</v>
      </c>
      <c r="M23" s="67" t="s">
        <v>98</v>
      </c>
      <c r="N23" s="67" t="s">
        <v>26</v>
      </c>
      <c r="O23" s="68" t="s">
        <v>194</v>
      </c>
      <c r="P23" s="69" t="s">
        <v>195</v>
      </c>
    </row>
    <row r="24" spans="1:16" ht="12.75" customHeight="1" thickBot="1">
      <c r="A24" s="19" t="str">
        <f t="shared" si="0"/>
        <v>OEJV 0160 </v>
      </c>
      <c r="B24" s="3" t="str">
        <f t="shared" si="1"/>
        <v>I</v>
      </c>
      <c r="C24" s="19">
        <f t="shared" si="2"/>
        <v>55739.531600000002</v>
      </c>
      <c r="D24" s="21" t="str">
        <f t="shared" si="3"/>
        <v>vis</v>
      </c>
      <c r="E24" s="65">
        <f>VLOOKUP(C24,'Active 1'!C$21:E$973,3,FALSE)</f>
        <v>24242.141737089696</v>
      </c>
      <c r="F24" s="3" t="s">
        <v>78</v>
      </c>
      <c r="G24" s="21" t="str">
        <f t="shared" si="4"/>
        <v>55739.5316</v>
      </c>
      <c r="H24" s="19">
        <f t="shared" si="5"/>
        <v>24242</v>
      </c>
      <c r="I24" s="66" t="s">
        <v>196</v>
      </c>
      <c r="J24" s="67" t="s">
        <v>191</v>
      </c>
      <c r="K24" s="66" t="s">
        <v>192</v>
      </c>
      <c r="L24" s="66" t="s">
        <v>197</v>
      </c>
      <c r="M24" s="67" t="s">
        <v>98</v>
      </c>
      <c r="N24" s="67" t="s">
        <v>131</v>
      </c>
      <c r="O24" s="68" t="s">
        <v>194</v>
      </c>
      <c r="P24" s="69" t="s">
        <v>195</v>
      </c>
    </row>
    <row r="25" spans="1:16" ht="12.75" customHeight="1" thickBot="1">
      <c r="A25" s="19" t="str">
        <f t="shared" si="0"/>
        <v>OEJV 0160 </v>
      </c>
      <c r="B25" s="3" t="str">
        <f t="shared" si="1"/>
        <v>I</v>
      </c>
      <c r="C25" s="19">
        <f t="shared" si="2"/>
        <v>55739.532509999997</v>
      </c>
      <c r="D25" s="21" t="str">
        <f t="shared" si="3"/>
        <v>vis</v>
      </c>
      <c r="E25" s="65">
        <f>VLOOKUP(C25,'Active 1'!C$21:E$973,3,FALSE)</f>
        <v>24242.142535158891</v>
      </c>
      <c r="F25" s="3" t="s">
        <v>78</v>
      </c>
      <c r="G25" s="21" t="str">
        <f t="shared" si="4"/>
        <v>55739.53251</v>
      </c>
      <c r="H25" s="19">
        <f t="shared" si="5"/>
        <v>24242</v>
      </c>
      <c r="I25" s="66" t="s">
        <v>198</v>
      </c>
      <c r="J25" s="67" t="s">
        <v>199</v>
      </c>
      <c r="K25" s="66" t="s">
        <v>192</v>
      </c>
      <c r="L25" s="66" t="s">
        <v>200</v>
      </c>
      <c r="M25" s="67" t="s">
        <v>98</v>
      </c>
      <c r="N25" s="67" t="s">
        <v>78</v>
      </c>
      <c r="O25" s="68" t="s">
        <v>194</v>
      </c>
      <c r="P25" s="69" t="s">
        <v>195</v>
      </c>
    </row>
    <row r="26" spans="1:16" ht="12.75" customHeight="1" thickBot="1">
      <c r="A26" s="19" t="str">
        <f t="shared" si="0"/>
        <v>OEJV 0160 </v>
      </c>
      <c r="B26" s="3" t="str">
        <f t="shared" si="1"/>
        <v>II</v>
      </c>
      <c r="C26" s="19">
        <f t="shared" si="2"/>
        <v>55807.404219999997</v>
      </c>
      <c r="D26" s="21" t="str">
        <f t="shared" si="3"/>
        <v>vis</v>
      </c>
      <c r="E26" s="65">
        <f>VLOOKUP(C26,'Active 1'!C$21:E$973,3,FALSE)</f>
        <v>24301.665965067365</v>
      </c>
      <c r="F26" s="3" t="s">
        <v>78</v>
      </c>
      <c r="G26" s="21" t="str">
        <f t="shared" si="4"/>
        <v>55807.40422</v>
      </c>
      <c r="H26" s="19">
        <f t="shared" si="5"/>
        <v>24301.5</v>
      </c>
      <c r="I26" s="66" t="s">
        <v>201</v>
      </c>
      <c r="J26" s="67" t="s">
        <v>202</v>
      </c>
      <c r="K26" s="66" t="s">
        <v>203</v>
      </c>
      <c r="L26" s="66" t="s">
        <v>204</v>
      </c>
      <c r="M26" s="67" t="s">
        <v>98</v>
      </c>
      <c r="N26" s="67" t="s">
        <v>131</v>
      </c>
      <c r="O26" s="68" t="s">
        <v>205</v>
      </c>
      <c r="P26" s="69" t="s">
        <v>195</v>
      </c>
    </row>
    <row r="27" spans="1:16" ht="12.75" customHeight="1" thickBot="1">
      <c r="A27" s="19" t="str">
        <f t="shared" si="0"/>
        <v>OEJV 0160 </v>
      </c>
      <c r="B27" s="3" t="str">
        <f t="shared" si="1"/>
        <v>II</v>
      </c>
      <c r="C27" s="19">
        <f t="shared" si="2"/>
        <v>55815.38581</v>
      </c>
      <c r="D27" s="21" t="str">
        <f t="shared" si="3"/>
        <v>vis</v>
      </c>
      <c r="E27" s="65">
        <f>VLOOKUP(C27,'Active 1'!C$21:E$973,3,FALSE)</f>
        <v>24308.66581246952</v>
      </c>
      <c r="F27" s="3" t="s">
        <v>78</v>
      </c>
      <c r="G27" s="21" t="str">
        <f t="shared" si="4"/>
        <v>55815.38581</v>
      </c>
      <c r="H27" s="19">
        <f t="shared" si="5"/>
        <v>24308.5</v>
      </c>
      <c r="I27" s="66" t="s">
        <v>206</v>
      </c>
      <c r="J27" s="67" t="s">
        <v>207</v>
      </c>
      <c r="K27" s="66" t="s">
        <v>208</v>
      </c>
      <c r="L27" s="66" t="s">
        <v>209</v>
      </c>
      <c r="M27" s="67" t="s">
        <v>98</v>
      </c>
      <c r="N27" s="67" t="s">
        <v>70</v>
      </c>
      <c r="O27" s="68" t="s">
        <v>194</v>
      </c>
      <c r="P27" s="69" t="s">
        <v>195</v>
      </c>
    </row>
    <row r="28" spans="1:16" ht="12.75" customHeight="1" thickBot="1">
      <c r="A28" s="19" t="str">
        <f t="shared" si="0"/>
        <v>OEJV 0160 </v>
      </c>
      <c r="B28" s="3" t="str">
        <f t="shared" si="1"/>
        <v>II</v>
      </c>
      <c r="C28" s="19">
        <f t="shared" si="2"/>
        <v>56133.507919999996</v>
      </c>
      <c r="D28" s="21" t="str">
        <f t="shared" si="3"/>
        <v>vis</v>
      </c>
      <c r="E28" s="65">
        <f>VLOOKUP(C28,'Active 1'!C$21:E$973,3,FALSE)</f>
        <v>24587.658622830739</v>
      </c>
      <c r="F28" s="3" t="s">
        <v>78</v>
      </c>
      <c r="G28" s="21" t="str">
        <f t="shared" si="4"/>
        <v>56133.50792</v>
      </c>
      <c r="H28" s="19">
        <f t="shared" si="5"/>
        <v>24587.5</v>
      </c>
      <c r="I28" s="66" t="s">
        <v>210</v>
      </c>
      <c r="J28" s="67" t="s">
        <v>211</v>
      </c>
      <c r="K28" s="66" t="s">
        <v>212</v>
      </c>
      <c r="L28" s="66" t="s">
        <v>213</v>
      </c>
      <c r="M28" s="67" t="s">
        <v>98</v>
      </c>
      <c r="N28" s="67" t="s">
        <v>70</v>
      </c>
      <c r="O28" s="68" t="s">
        <v>194</v>
      </c>
      <c r="P28" s="69" t="s">
        <v>195</v>
      </c>
    </row>
    <row r="29" spans="1:16" ht="12.75" customHeight="1" thickBot="1">
      <c r="A29" s="19" t="str">
        <f t="shared" si="0"/>
        <v>BAVM 231 </v>
      </c>
      <c r="B29" s="3" t="str">
        <f t="shared" si="1"/>
        <v>I</v>
      </c>
      <c r="C29" s="19">
        <f t="shared" si="2"/>
        <v>56186.511100000003</v>
      </c>
      <c r="D29" s="21" t="str">
        <f t="shared" si="3"/>
        <v>vis</v>
      </c>
      <c r="E29" s="65">
        <f>VLOOKUP(C29,'Active 1'!C$21:E$973,3,FALSE)</f>
        <v>24634.142365021067</v>
      </c>
      <c r="F29" s="3" t="s">
        <v>78</v>
      </c>
      <c r="G29" s="21" t="str">
        <f t="shared" si="4"/>
        <v>56186.5111</v>
      </c>
      <c r="H29" s="19">
        <f t="shared" si="5"/>
        <v>24634</v>
      </c>
      <c r="I29" s="66" t="s">
        <v>214</v>
      </c>
      <c r="J29" s="67" t="s">
        <v>215</v>
      </c>
      <c r="K29" s="66" t="s">
        <v>216</v>
      </c>
      <c r="L29" s="66" t="s">
        <v>217</v>
      </c>
      <c r="M29" s="67" t="s">
        <v>98</v>
      </c>
      <c r="N29" s="67">
        <v>0</v>
      </c>
      <c r="O29" s="68" t="s">
        <v>218</v>
      </c>
      <c r="P29" s="69" t="s">
        <v>219</v>
      </c>
    </row>
    <row r="30" spans="1:16" ht="12.75" customHeight="1" thickBot="1">
      <c r="A30" s="19" t="str">
        <f t="shared" si="0"/>
        <v>BAVM 234 </v>
      </c>
      <c r="B30" s="3" t="str">
        <f t="shared" si="1"/>
        <v>I</v>
      </c>
      <c r="C30" s="19">
        <f t="shared" si="2"/>
        <v>56559.373</v>
      </c>
      <c r="D30" s="21" t="str">
        <f t="shared" si="3"/>
        <v>vis</v>
      </c>
      <c r="E30" s="65">
        <f>VLOOKUP(C30,'Active 1'!C$21:E$973,3,FALSE)</f>
        <v>24961.141923013507</v>
      </c>
      <c r="F30" s="3" t="s">
        <v>78</v>
      </c>
      <c r="G30" s="21" t="str">
        <f t="shared" si="4"/>
        <v>56559.373</v>
      </c>
      <c r="H30" s="19">
        <f t="shared" si="5"/>
        <v>24961</v>
      </c>
      <c r="I30" s="66" t="s">
        <v>220</v>
      </c>
      <c r="J30" s="67" t="s">
        <v>221</v>
      </c>
      <c r="K30" s="66">
        <v>24961</v>
      </c>
      <c r="L30" s="66" t="s">
        <v>222</v>
      </c>
      <c r="M30" s="67" t="s">
        <v>98</v>
      </c>
      <c r="N30" s="67">
        <v>0</v>
      </c>
      <c r="O30" s="68" t="s">
        <v>218</v>
      </c>
      <c r="P30" s="69" t="s">
        <v>223</v>
      </c>
    </row>
    <row r="31" spans="1:16" ht="12.75" customHeight="1" thickBot="1">
      <c r="A31" s="19" t="str">
        <f t="shared" si="0"/>
        <v>IBVS 5809 </v>
      </c>
      <c r="B31" s="3" t="str">
        <f t="shared" si="1"/>
        <v>I</v>
      </c>
      <c r="C31" s="19">
        <f t="shared" si="2"/>
        <v>52613.023999999998</v>
      </c>
      <c r="D31" s="21" t="str">
        <f t="shared" si="3"/>
        <v>vis</v>
      </c>
      <c r="E31" s="65">
        <f>VLOOKUP(C31,'Active 1'!C$21:E$973,3,FALSE)</f>
        <v>21500.19732480188</v>
      </c>
      <c r="F31" s="3" t="s">
        <v>78</v>
      </c>
      <c r="G31" s="21" t="str">
        <f t="shared" si="4"/>
        <v>52613.024</v>
      </c>
      <c r="H31" s="19">
        <f t="shared" si="5"/>
        <v>21500</v>
      </c>
      <c r="I31" s="66" t="s">
        <v>95</v>
      </c>
      <c r="J31" s="67" t="s">
        <v>96</v>
      </c>
      <c r="K31" s="66">
        <v>21500</v>
      </c>
      <c r="L31" s="66" t="s">
        <v>97</v>
      </c>
      <c r="M31" s="67" t="s">
        <v>98</v>
      </c>
      <c r="N31" s="67" t="s">
        <v>78</v>
      </c>
      <c r="O31" s="68" t="s">
        <v>99</v>
      </c>
      <c r="P31" s="69" t="s">
        <v>100</v>
      </c>
    </row>
    <row r="32" spans="1:16" ht="12.75" customHeight="1" thickBot="1">
      <c r="A32" s="19" t="str">
        <f t="shared" si="0"/>
        <v> arXiv 1101.5269 </v>
      </c>
      <c r="B32" s="3" t="str">
        <f t="shared" si="1"/>
        <v>II</v>
      </c>
      <c r="C32" s="19">
        <f t="shared" si="2"/>
        <v>53913.461150000003</v>
      </c>
      <c r="D32" s="21" t="str">
        <f t="shared" si="3"/>
        <v>vis</v>
      </c>
      <c r="E32" s="65">
        <f>VLOOKUP(C32,'Active 1'!C$21:E$973,3,FALSE)</f>
        <v>22640.679560307723</v>
      </c>
      <c r="F32" s="3" t="s">
        <v>78</v>
      </c>
      <c r="G32" s="21" t="str">
        <f t="shared" si="4"/>
        <v>53913.46115</v>
      </c>
      <c r="H32" s="19">
        <f t="shared" si="5"/>
        <v>22640.5</v>
      </c>
      <c r="I32" s="66" t="s">
        <v>127</v>
      </c>
      <c r="J32" s="67" t="s">
        <v>128</v>
      </c>
      <c r="K32" s="66" t="s">
        <v>129</v>
      </c>
      <c r="L32" s="66" t="s">
        <v>130</v>
      </c>
      <c r="M32" s="67" t="s">
        <v>98</v>
      </c>
      <c r="N32" s="67" t="s">
        <v>131</v>
      </c>
      <c r="O32" s="68" t="s">
        <v>132</v>
      </c>
      <c r="P32" s="68" t="s">
        <v>133</v>
      </c>
    </row>
    <row r="33" spans="1:16" ht="12.75" customHeight="1" thickBot="1">
      <c r="A33" s="19" t="str">
        <f t="shared" si="0"/>
        <v> arXiv 1101.5269 </v>
      </c>
      <c r="B33" s="3" t="str">
        <f t="shared" si="1"/>
        <v>I</v>
      </c>
      <c r="C33" s="19">
        <f t="shared" si="2"/>
        <v>53934.544620000001</v>
      </c>
      <c r="D33" s="21" t="str">
        <f t="shared" si="3"/>
        <v>vis</v>
      </c>
      <c r="E33" s="65">
        <f>VLOOKUP(C33,'Active 1'!C$21:E$973,3,FALSE)</f>
        <v>22659.169744933573</v>
      </c>
      <c r="F33" s="3" t="s">
        <v>78</v>
      </c>
      <c r="G33" s="21" t="str">
        <f t="shared" si="4"/>
        <v>53934.54462</v>
      </c>
      <c r="H33" s="19">
        <f t="shared" si="5"/>
        <v>22659</v>
      </c>
      <c r="I33" s="66" t="s">
        <v>134</v>
      </c>
      <c r="J33" s="67" t="s">
        <v>135</v>
      </c>
      <c r="K33" s="66" t="s">
        <v>136</v>
      </c>
      <c r="L33" s="66" t="s">
        <v>137</v>
      </c>
      <c r="M33" s="67" t="s">
        <v>98</v>
      </c>
      <c r="N33" s="67" t="s">
        <v>131</v>
      </c>
      <c r="O33" s="68" t="s">
        <v>132</v>
      </c>
      <c r="P33" s="68" t="s">
        <v>133</v>
      </c>
    </row>
    <row r="34" spans="1:16" ht="12.75" customHeight="1" thickBot="1">
      <c r="A34" s="19" t="str">
        <f t="shared" si="0"/>
        <v> arXiv 1101.5269 </v>
      </c>
      <c r="B34" s="3" t="str">
        <f t="shared" si="1"/>
        <v>II</v>
      </c>
      <c r="C34" s="19">
        <f t="shared" si="2"/>
        <v>54335.353869999999</v>
      </c>
      <c r="D34" s="21" t="str">
        <f t="shared" si="3"/>
        <v>vis</v>
      </c>
      <c r="E34" s="65">
        <f>VLOOKUP(C34,'Active 1'!C$21:E$973,3,FALSE)</f>
        <v>23010.679104268176</v>
      </c>
      <c r="F34" s="3" t="s">
        <v>78</v>
      </c>
      <c r="G34" s="21" t="str">
        <f t="shared" si="4"/>
        <v>54335.35387</v>
      </c>
      <c r="H34" s="19">
        <f t="shared" si="5"/>
        <v>23010.5</v>
      </c>
      <c r="I34" s="66" t="s">
        <v>138</v>
      </c>
      <c r="J34" s="67" t="s">
        <v>139</v>
      </c>
      <c r="K34" s="66" t="s">
        <v>140</v>
      </c>
      <c r="L34" s="66" t="s">
        <v>141</v>
      </c>
      <c r="M34" s="67" t="s">
        <v>98</v>
      </c>
      <c r="N34" s="67" t="s">
        <v>131</v>
      </c>
      <c r="O34" s="68" t="s">
        <v>132</v>
      </c>
      <c r="P34" s="68" t="s">
        <v>133</v>
      </c>
    </row>
    <row r="35" spans="1:16" ht="12.75" customHeight="1" thickBot="1">
      <c r="A35" s="19" t="str">
        <f t="shared" si="0"/>
        <v>BAVM 203 </v>
      </c>
      <c r="B35" s="3" t="str">
        <f t="shared" si="1"/>
        <v>II</v>
      </c>
      <c r="C35" s="19">
        <f t="shared" si="2"/>
        <v>54685.413</v>
      </c>
      <c r="D35" s="21" t="str">
        <f t="shared" si="3"/>
        <v>vis</v>
      </c>
      <c r="E35" s="65">
        <f>VLOOKUP(C35,'Active 1'!C$21:E$973,3,FALSE)</f>
        <v>23317.680653048621</v>
      </c>
      <c r="F35" s="3" t="s">
        <v>78</v>
      </c>
      <c r="G35" s="21" t="str">
        <f t="shared" si="4"/>
        <v>54685.4130</v>
      </c>
      <c r="H35" s="19">
        <f t="shared" si="5"/>
        <v>23317.5</v>
      </c>
      <c r="I35" s="66" t="s">
        <v>142</v>
      </c>
      <c r="J35" s="67" t="s">
        <v>143</v>
      </c>
      <c r="K35" s="66" t="s">
        <v>144</v>
      </c>
      <c r="L35" s="66" t="s">
        <v>145</v>
      </c>
      <c r="M35" s="67" t="s">
        <v>98</v>
      </c>
      <c r="N35" s="67" t="s">
        <v>118</v>
      </c>
      <c r="O35" s="68" t="s">
        <v>119</v>
      </c>
      <c r="P35" s="69" t="s">
        <v>146</v>
      </c>
    </row>
    <row r="36" spans="1:16" ht="12.75" customHeight="1" thickBot="1">
      <c r="A36" s="19" t="str">
        <f t="shared" si="0"/>
        <v>BAVM 212 </v>
      </c>
      <c r="B36" s="3" t="str">
        <f t="shared" si="1"/>
        <v>I</v>
      </c>
      <c r="C36" s="19">
        <f t="shared" si="2"/>
        <v>55096.436199999996</v>
      </c>
      <c r="D36" s="21" t="str">
        <f t="shared" si="3"/>
        <v>vis</v>
      </c>
      <c r="E36" s="65">
        <f>VLOOKUP(C36,'Active 1'!C$21:E$973,3,FALSE)</f>
        <v>23678.147637539765</v>
      </c>
      <c r="F36" s="3" t="s">
        <v>78</v>
      </c>
      <c r="G36" s="21" t="str">
        <f t="shared" si="4"/>
        <v>55096.4362</v>
      </c>
      <c r="H36" s="19">
        <f t="shared" si="5"/>
        <v>23678</v>
      </c>
      <c r="I36" s="66" t="s">
        <v>147</v>
      </c>
      <c r="J36" s="67" t="s">
        <v>148</v>
      </c>
      <c r="K36" s="66" t="s">
        <v>149</v>
      </c>
      <c r="L36" s="66" t="s">
        <v>150</v>
      </c>
      <c r="M36" s="67" t="s">
        <v>98</v>
      </c>
      <c r="N36" s="67" t="s">
        <v>118</v>
      </c>
      <c r="O36" s="68" t="s">
        <v>119</v>
      </c>
      <c r="P36" s="69" t="s">
        <v>151</v>
      </c>
    </row>
    <row r="37" spans="1:16" ht="12.75" customHeight="1" thickBot="1">
      <c r="A37" s="19" t="str">
        <f t="shared" si="0"/>
        <v> arXiv 1101.5269 </v>
      </c>
      <c r="B37" s="3" t="str">
        <f t="shared" si="1"/>
        <v>II</v>
      </c>
      <c r="C37" s="19">
        <f t="shared" si="2"/>
        <v>55376.3966</v>
      </c>
      <c r="D37" s="21" t="str">
        <f t="shared" si="3"/>
        <v>vis</v>
      </c>
      <c r="E37" s="65">
        <f>VLOOKUP(C37,'Active 1'!C$21:E$973,3,FALSE)</f>
        <v>23923.672661832647</v>
      </c>
      <c r="F37" s="3" t="s">
        <v>78</v>
      </c>
      <c r="G37" s="21" t="str">
        <f t="shared" si="4"/>
        <v>55376.3966</v>
      </c>
      <c r="H37" s="19">
        <f t="shared" si="5"/>
        <v>23923.5</v>
      </c>
      <c r="I37" s="66" t="s">
        <v>152</v>
      </c>
      <c r="J37" s="67" t="s">
        <v>153</v>
      </c>
      <c r="K37" s="66" t="s">
        <v>154</v>
      </c>
      <c r="L37" s="66" t="s">
        <v>155</v>
      </c>
      <c r="M37" s="67" t="s">
        <v>98</v>
      </c>
      <c r="N37" s="67" t="s">
        <v>131</v>
      </c>
      <c r="O37" s="68" t="s">
        <v>132</v>
      </c>
      <c r="P37" s="68" t="s">
        <v>133</v>
      </c>
    </row>
    <row r="38" spans="1:16" ht="12.75" customHeight="1" thickBot="1">
      <c r="A38" s="19" t="str">
        <f t="shared" si="0"/>
        <v> arXiv 1101.5269 </v>
      </c>
      <c r="B38" s="3" t="str">
        <f t="shared" si="1"/>
        <v>II</v>
      </c>
      <c r="C38" s="19">
        <f t="shared" si="2"/>
        <v>55392.359980000001</v>
      </c>
      <c r="D38" s="21" t="str">
        <f t="shared" si="3"/>
        <v>vis</v>
      </c>
      <c r="E38" s="65">
        <f>VLOOKUP(C38,'Active 1'!C$21:E$973,3,FALSE)</f>
        <v>23937.672532036777</v>
      </c>
      <c r="F38" s="3" t="s">
        <v>78</v>
      </c>
      <c r="G38" s="21" t="str">
        <f t="shared" si="4"/>
        <v>55392.35998</v>
      </c>
      <c r="H38" s="19">
        <f t="shared" si="5"/>
        <v>23937.5</v>
      </c>
      <c r="I38" s="66" t="s">
        <v>156</v>
      </c>
      <c r="J38" s="67" t="s">
        <v>157</v>
      </c>
      <c r="K38" s="66" t="s">
        <v>158</v>
      </c>
      <c r="L38" s="66" t="s">
        <v>159</v>
      </c>
      <c r="M38" s="67" t="s">
        <v>98</v>
      </c>
      <c r="N38" s="67" t="s">
        <v>131</v>
      </c>
      <c r="O38" s="68" t="s">
        <v>132</v>
      </c>
      <c r="P38" s="68" t="s">
        <v>133</v>
      </c>
    </row>
    <row r="39" spans="1:16" ht="12.75" customHeight="1" thickBot="1">
      <c r="A39" s="19" t="str">
        <f t="shared" si="0"/>
        <v> arXiv 1101.5269 </v>
      </c>
      <c r="B39" s="3" t="str">
        <f t="shared" si="1"/>
        <v>I</v>
      </c>
      <c r="C39" s="19">
        <f t="shared" si="2"/>
        <v>55405.440300000002</v>
      </c>
      <c r="D39" s="21" t="str">
        <f t="shared" si="3"/>
        <v>vis</v>
      </c>
      <c r="E39" s="65">
        <f>VLOOKUP(C39,'Active 1'!C$21:E$973,3,FALSE)</f>
        <v>23949.143961159461</v>
      </c>
      <c r="F39" s="3" t="s">
        <v>78</v>
      </c>
      <c r="G39" s="21" t="str">
        <f t="shared" si="4"/>
        <v>55405.44030</v>
      </c>
      <c r="H39" s="19">
        <f t="shared" si="5"/>
        <v>23949</v>
      </c>
      <c r="I39" s="66" t="s">
        <v>169</v>
      </c>
      <c r="J39" s="67" t="s">
        <v>170</v>
      </c>
      <c r="K39" s="66" t="s">
        <v>171</v>
      </c>
      <c r="L39" s="66" t="s">
        <v>172</v>
      </c>
      <c r="M39" s="67" t="s">
        <v>98</v>
      </c>
      <c r="N39" s="67" t="s">
        <v>131</v>
      </c>
      <c r="O39" s="68" t="s">
        <v>132</v>
      </c>
      <c r="P39" s="68" t="s">
        <v>133</v>
      </c>
    </row>
    <row r="40" spans="1:16" ht="12.75" customHeight="1" thickBot="1">
      <c r="A40" s="19" t="str">
        <f t="shared" si="0"/>
        <v> arXiv 1101.5269 </v>
      </c>
      <c r="B40" s="3" t="str">
        <f t="shared" si="1"/>
        <v>I</v>
      </c>
      <c r="C40" s="19">
        <f t="shared" si="2"/>
        <v>55445.348919999997</v>
      </c>
      <c r="D40" s="21" t="str">
        <f t="shared" si="3"/>
        <v>vis</v>
      </c>
      <c r="E40" s="65">
        <f>VLOOKUP(C40,'Active 1'!C$21:E$973,3,FALSE)</f>
        <v>23984.143785759636</v>
      </c>
      <c r="F40" s="3" t="s">
        <v>78</v>
      </c>
      <c r="G40" s="21" t="str">
        <f t="shared" si="4"/>
        <v>55445.34892</v>
      </c>
      <c r="H40" s="19">
        <f t="shared" si="5"/>
        <v>23984</v>
      </c>
      <c r="I40" s="66" t="s">
        <v>173</v>
      </c>
      <c r="J40" s="67" t="s">
        <v>174</v>
      </c>
      <c r="K40" s="66" t="s">
        <v>175</v>
      </c>
      <c r="L40" s="66" t="s">
        <v>176</v>
      </c>
      <c r="M40" s="67" t="s">
        <v>98</v>
      </c>
      <c r="N40" s="67" t="s">
        <v>131</v>
      </c>
      <c r="O40" s="68" t="s">
        <v>132</v>
      </c>
      <c r="P40" s="68" t="s">
        <v>133</v>
      </c>
    </row>
    <row r="41" spans="1:16" ht="12.75" customHeight="1" thickBot="1">
      <c r="A41" s="19" t="str">
        <f t="shared" si="0"/>
        <v> arXiv 1101.5269 </v>
      </c>
      <c r="B41" s="3" t="str">
        <f t="shared" si="1"/>
        <v>I</v>
      </c>
      <c r="C41" s="19">
        <f t="shared" si="2"/>
        <v>55462.452680000002</v>
      </c>
      <c r="D41" s="21" t="str">
        <f t="shared" si="3"/>
        <v>vis</v>
      </c>
      <c r="E41" s="65">
        <f>VLOOKUP(C41,'Active 1'!C$21:E$973,3,FALSE)</f>
        <v>23999.143768219656</v>
      </c>
      <c r="F41" s="3" t="s">
        <v>78</v>
      </c>
      <c r="G41" s="21" t="str">
        <f t="shared" si="4"/>
        <v>55462.45268</v>
      </c>
      <c r="H41" s="19">
        <f t="shared" si="5"/>
        <v>23999</v>
      </c>
      <c r="I41" s="66" t="s">
        <v>177</v>
      </c>
      <c r="J41" s="67" t="s">
        <v>178</v>
      </c>
      <c r="K41" s="66" t="s">
        <v>179</v>
      </c>
      <c r="L41" s="66" t="s">
        <v>180</v>
      </c>
      <c r="M41" s="67" t="s">
        <v>98</v>
      </c>
      <c r="N41" s="67" t="s">
        <v>131</v>
      </c>
      <c r="O41" s="68" t="s">
        <v>132</v>
      </c>
      <c r="P41" s="68" t="s">
        <v>133</v>
      </c>
    </row>
    <row r="42" spans="1:16" ht="12.75" customHeight="1" thickBot="1">
      <c r="A42" s="19" t="str">
        <f t="shared" si="0"/>
        <v> arXiv 1101.5269 </v>
      </c>
      <c r="B42" s="3" t="str">
        <f t="shared" si="1"/>
        <v>I</v>
      </c>
      <c r="C42" s="19">
        <f t="shared" si="2"/>
        <v>55470.434260000002</v>
      </c>
      <c r="D42" s="21" t="str">
        <f t="shared" si="3"/>
        <v>vis</v>
      </c>
      <c r="E42" s="65">
        <f>VLOOKUP(C42,'Active 1'!C$21:E$973,3,FALSE)</f>
        <v>24006.14360685182</v>
      </c>
      <c r="F42" s="3" t="s">
        <v>78</v>
      </c>
      <c r="G42" s="21" t="str">
        <f t="shared" si="4"/>
        <v>55470.43426</v>
      </c>
      <c r="H42" s="19">
        <f t="shared" si="5"/>
        <v>24006</v>
      </c>
      <c r="I42" s="66" t="s">
        <v>181</v>
      </c>
      <c r="J42" s="67" t="s">
        <v>182</v>
      </c>
      <c r="K42" s="66" t="s">
        <v>183</v>
      </c>
      <c r="L42" s="66" t="s">
        <v>184</v>
      </c>
      <c r="M42" s="67" t="s">
        <v>98</v>
      </c>
      <c r="N42" s="67" t="s">
        <v>131</v>
      </c>
      <c r="O42" s="68" t="s">
        <v>132</v>
      </c>
      <c r="P42" s="68" t="s">
        <v>133</v>
      </c>
    </row>
    <row r="43" spans="1:16" ht="12.75" customHeight="1" thickBot="1">
      <c r="A43" s="19" t="str">
        <f t="shared" si="0"/>
        <v>BAVM 241 (=IBVS 6157) </v>
      </c>
      <c r="B43" s="3" t="str">
        <f t="shared" si="1"/>
        <v>II</v>
      </c>
      <c r="C43" s="19">
        <f t="shared" si="2"/>
        <v>57198.475299999998</v>
      </c>
      <c r="D43" s="21" t="str">
        <f t="shared" si="3"/>
        <v>vis</v>
      </c>
      <c r="E43" s="65">
        <f>VLOOKUP(C43,'Active 1'!C$21:E$973,3,FALSE)</f>
        <v>25521.634077379382</v>
      </c>
      <c r="F43" s="3" t="s">
        <v>78</v>
      </c>
      <c r="G43" s="21" t="str">
        <f t="shared" si="4"/>
        <v>57198.4753</v>
      </c>
      <c r="H43" s="19">
        <f t="shared" si="5"/>
        <v>25521.5</v>
      </c>
      <c r="I43" s="66" t="s">
        <v>224</v>
      </c>
      <c r="J43" s="67" t="s">
        <v>225</v>
      </c>
      <c r="K43" s="66">
        <v>25521.5</v>
      </c>
      <c r="L43" s="66" t="s">
        <v>226</v>
      </c>
      <c r="M43" s="67" t="s">
        <v>98</v>
      </c>
      <c r="N43" s="67">
        <v>0</v>
      </c>
      <c r="O43" s="68" t="s">
        <v>119</v>
      </c>
      <c r="P43" s="69" t="s">
        <v>227</v>
      </c>
    </row>
    <row r="44" spans="1:16" ht="12.75" customHeight="1" thickBot="1">
      <c r="A44" s="19" t="str">
        <f t="shared" si="0"/>
        <v>BAVM 241 (=IBVS 6157) </v>
      </c>
      <c r="B44" s="3" t="str">
        <f t="shared" si="1"/>
        <v>II</v>
      </c>
      <c r="C44" s="19">
        <f t="shared" si="2"/>
        <v>57214.436900000001</v>
      </c>
      <c r="D44" s="21" t="str">
        <f t="shared" si="3"/>
        <v>vis</v>
      </c>
      <c r="E44" s="65">
        <f>VLOOKUP(C44,'Active 1'!C$21:E$973,3,FALSE)</f>
        <v>25535.632386525082</v>
      </c>
      <c r="F44" s="3" t="s">
        <v>78</v>
      </c>
      <c r="G44" s="21" t="str">
        <f t="shared" si="4"/>
        <v>57214.4369</v>
      </c>
      <c r="H44" s="19">
        <f t="shared" si="5"/>
        <v>25535.5</v>
      </c>
      <c r="I44" s="66" t="s">
        <v>228</v>
      </c>
      <c r="J44" s="67" t="s">
        <v>229</v>
      </c>
      <c r="K44" s="66">
        <v>25535.5</v>
      </c>
      <c r="L44" s="66" t="s">
        <v>230</v>
      </c>
      <c r="M44" s="67" t="s">
        <v>98</v>
      </c>
      <c r="N44" s="67">
        <v>0</v>
      </c>
      <c r="O44" s="68" t="s">
        <v>218</v>
      </c>
      <c r="P44" s="69" t="s">
        <v>227</v>
      </c>
    </row>
    <row r="45" spans="1:16">
      <c r="B45" s="3"/>
      <c r="E45" s="65"/>
      <c r="F45" s="3"/>
    </row>
    <row r="46" spans="1:16">
      <c r="B46" s="3"/>
      <c r="E46" s="65"/>
      <c r="F46" s="3"/>
    </row>
    <row r="47" spans="1:16">
      <c r="B47" s="3"/>
      <c r="E47" s="65"/>
      <c r="F47" s="3"/>
    </row>
    <row r="48" spans="1:16">
      <c r="B48" s="3"/>
      <c r="E48" s="65"/>
      <c r="F48" s="3"/>
    </row>
    <row r="49" spans="2:6">
      <c r="B49" s="3"/>
      <c r="E49" s="65"/>
      <c r="F49" s="3"/>
    </row>
    <row r="50" spans="2:6">
      <c r="B50" s="3"/>
      <c r="E50" s="65"/>
      <c r="F50" s="3"/>
    </row>
    <row r="51" spans="2:6">
      <c r="B51" s="3"/>
      <c r="E51" s="65"/>
      <c r="F51" s="3"/>
    </row>
    <row r="52" spans="2:6">
      <c r="B52" s="3"/>
      <c r="E52" s="65"/>
      <c r="F52" s="3"/>
    </row>
    <row r="53" spans="2:6">
      <c r="B53" s="3"/>
      <c r="E53" s="65"/>
      <c r="F53" s="3"/>
    </row>
    <row r="54" spans="2:6">
      <c r="B54" s="3"/>
      <c r="E54" s="65"/>
      <c r="F54" s="3"/>
    </row>
    <row r="55" spans="2:6">
      <c r="B55" s="3"/>
      <c r="E55" s="65"/>
      <c r="F55" s="3"/>
    </row>
    <row r="56" spans="2:6">
      <c r="B56" s="3"/>
      <c r="E56" s="65"/>
      <c r="F56" s="3"/>
    </row>
    <row r="57" spans="2:6">
      <c r="B57" s="3"/>
      <c r="E57" s="65"/>
      <c r="F57" s="3"/>
    </row>
    <row r="58" spans="2:6">
      <c r="B58" s="3"/>
      <c r="E58" s="65"/>
      <c r="F58" s="3"/>
    </row>
    <row r="59" spans="2:6">
      <c r="B59" s="3"/>
      <c r="E59" s="65"/>
      <c r="F59" s="3"/>
    </row>
    <row r="60" spans="2:6">
      <c r="B60" s="3"/>
      <c r="E60" s="65"/>
      <c r="F60" s="3"/>
    </row>
    <row r="61" spans="2:6">
      <c r="B61" s="3"/>
      <c r="E61" s="65"/>
      <c r="F61" s="3"/>
    </row>
    <row r="62" spans="2:6">
      <c r="B62" s="3"/>
      <c r="E62" s="65"/>
      <c r="F62" s="3"/>
    </row>
    <row r="63" spans="2:6">
      <c r="B63" s="3"/>
      <c r="E63" s="65"/>
      <c r="F63" s="3"/>
    </row>
    <row r="64" spans="2:6">
      <c r="B64" s="3"/>
      <c r="E64" s="65"/>
      <c r="F64" s="3"/>
    </row>
    <row r="65" spans="2:6">
      <c r="B65" s="3"/>
      <c r="E65" s="65"/>
      <c r="F65" s="3"/>
    </row>
    <row r="66" spans="2:6">
      <c r="B66" s="3"/>
      <c r="E66" s="65"/>
      <c r="F66" s="3"/>
    </row>
    <row r="67" spans="2:6">
      <c r="B67" s="3"/>
      <c r="E67" s="65"/>
      <c r="F67" s="3"/>
    </row>
    <row r="68" spans="2:6">
      <c r="B68" s="3"/>
      <c r="E68" s="65"/>
      <c r="F68" s="3"/>
    </row>
    <row r="69" spans="2:6">
      <c r="B69" s="3"/>
      <c r="E69" s="65"/>
      <c r="F69" s="3"/>
    </row>
    <row r="70" spans="2:6">
      <c r="B70" s="3"/>
      <c r="E70" s="65"/>
      <c r="F70" s="3"/>
    </row>
    <row r="71" spans="2:6">
      <c r="B71" s="3"/>
      <c r="E71" s="65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</sheetData>
  <phoneticPr fontId="8" type="noConversion"/>
  <hyperlinks>
    <hyperlink ref="P11" r:id="rId1" display="http://www.konkoly.hu/cgi-bin/IBVS?5595" xr:uid="{00000000-0004-0000-0200-000000000000}"/>
    <hyperlink ref="P12" r:id="rId2" display="http://www.konkoly.hu/cgi-bin/IBVS?5745" xr:uid="{00000000-0004-0000-0200-000001000000}"/>
    <hyperlink ref="P13" r:id="rId3" display="http://www.konkoly.hu/cgi-bin/IBVS?5745" xr:uid="{00000000-0004-0000-0200-000002000000}"/>
    <hyperlink ref="P31" r:id="rId4" display="http://www.konkoly.hu/cgi-bin/IBVS?5809" xr:uid="{00000000-0004-0000-0200-000003000000}"/>
    <hyperlink ref="P14" r:id="rId5" display="http://www.konkoly.hu/cgi-bin/IBVS?5595" xr:uid="{00000000-0004-0000-0200-000004000000}"/>
    <hyperlink ref="P15" r:id="rId6" display="http://www.konkoly.hu/cgi-bin/IBVS?5595" xr:uid="{00000000-0004-0000-0200-000005000000}"/>
    <hyperlink ref="P16" r:id="rId7" display="http://www.konkoly.hu/cgi-bin/IBVS?5690" xr:uid="{00000000-0004-0000-0200-000006000000}"/>
    <hyperlink ref="P17" r:id="rId8" display="http://www.konkoly.hu/cgi-bin/IBVS?5690" xr:uid="{00000000-0004-0000-0200-000007000000}"/>
    <hyperlink ref="P18" r:id="rId9" display="http://www.bav-astro.de/sfs/BAVM_link.php?BAVMnr=178" xr:uid="{00000000-0004-0000-0200-000008000000}"/>
    <hyperlink ref="P19" r:id="rId10" display="http://www.konkoly.hu/cgi-bin/IBVS?5713" xr:uid="{00000000-0004-0000-0200-000009000000}"/>
    <hyperlink ref="P35" r:id="rId11" display="http://www.bav-astro.de/sfs/BAVM_link.php?BAVMnr=203" xr:uid="{00000000-0004-0000-0200-00000A000000}"/>
    <hyperlink ref="P36" r:id="rId12" display="http://www.bav-astro.de/sfs/BAVM_link.php?BAVMnr=212" xr:uid="{00000000-0004-0000-0200-00000B000000}"/>
    <hyperlink ref="P20" r:id="rId13" display="http://www.bav-astro.de/sfs/BAVM_link.php?BAVMnr=215" xr:uid="{00000000-0004-0000-0200-00000C000000}"/>
    <hyperlink ref="P21" r:id="rId14" display="http://www.bav-astro.de/sfs/BAVM_link.php?BAVMnr=215" xr:uid="{00000000-0004-0000-0200-00000D000000}"/>
    <hyperlink ref="P22" r:id="rId15" display="http://www.bav-astro.de/sfs/BAVM_link.php?BAVMnr=220" xr:uid="{00000000-0004-0000-0200-00000E000000}"/>
    <hyperlink ref="P23" r:id="rId16" display="http://var.astro.cz/oejv/issues/oejv0160.pdf" xr:uid="{00000000-0004-0000-0200-00000F000000}"/>
    <hyperlink ref="P24" r:id="rId17" display="http://var.astro.cz/oejv/issues/oejv0160.pdf" xr:uid="{00000000-0004-0000-0200-000010000000}"/>
    <hyperlink ref="P25" r:id="rId18" display="http://var.astro.cz/oejv/issues/oejv0160.pdf" xr:uid="{00000000-0004-0000-0200-000011000000}"/>
    <hyperlink ref="P26" r:id="rId19" display="http://var.astro.cz/oejv/issues/oejv0160.pdf" xr:uid="{00000000-0004-0000-0200-000012000000}"/>
    <hyperlink ref="P27" r:id="rId20" display="http://var.astro.cz/oejv/issues/oejv0160.pdf" xr:uid="{00000000-0004-0000-0200-000013000000}"/>
    <hyperlink ref="P28" r:id="rId21" display="http://var.astro.cz/oejv/issues/oejv0160.pdf" xr:uid="{00000000-0004-0000-0200-000014000000}"/>
    <hyperlink ref="P29" r:id="rId22" display="http://www.bav-astro.de/sfs/BAVM_link.php?BAVMnr=231" xr:uid="{00000000-0004-0000-0200-000015000000}"/>
    <hyperlink ref="P30" r:id="rId23" display="http://www.bav-astro.de/sfs/BAVM_link.php?BAVMnr=234" xr:uid="{00000000-0004-0000-0200-000016000000}"/>
    <hyperlink ref="P43" r:id="rId24" display="http://www.bav-astro.de/sfs/BAVM_link.php?BAVMnr=241" xr:uid="{00000000-0004-0000-0200-000017000000}"/>
    <hyperlink ref="P44" r:id="rId25" display="http://www.bav-astro.de/sfs/BAVM_link.php?BAVMnr=241" xr:uid="{00000000-0004-0000-0200-000018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7"/>
  <sheetViews>
    <sheetView workbookViewId="0">
      <selection activeCell="C3" sqref="C3"/>
    </sheetView>
  </sheetViews>
  <sheetFormatPr defaultColWidth="10.28515625" defaultRowHeight="12.75"/>
  <cols>
    <col min="1" max="1" width="14.42578125" customWidth="1"/>
    <col min="2" max="2" width="7" customWidth="1"/>
    <col min="3" max="3" width="11.85546875" customWidth="1"/>
    <col min="4" max="4" width="9.42578125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52</v>
      </c>
    </row>
    <row r="2" spans="1:7">
      <c r="A2" t="s">
        <v>22</v>
      </c>
      <c r="B2" s="8" t="s">
        <v>25</v>
      </c>
      <c r="C2" s="11" t="s">
        <v>29</v>
      </c>
    </row>
    <row r="3" spans="1:7" ht="13.5" thickBot="1">
      <c r="C3" s="11" t="s">
        <v>65</v>
      </c>
    </row>
    <row r="4" spans="1:7" ht="14.25" thickTop="1" thickBot="1">
      <c r="A4" s="5" t="s">
        <v>1</v>
      </c>
      <c r="C4" s="9">
        <v>28097.381000000001</v>
      </c>
      <c r="D4" s="10">
        <v>1.140252</v>
      </c>
    </row>
    <row r="5" spans="1:7" ht="13.5" thickTop="1">
      <c r="A5" s="20" t="s">
        <v>35</v>
      </c>
      <c r="B5" s="21"/>
      <c r="C5" s="22">
        <v>8</v>
      </c>
      <c r="D5" s="21" t="s">
        <v>36</v>
      </c>
    </row>
    <row r="6" spans="1:7">
      <c r="A6" s="5" t="s">
        <v>2</v>
      </c>
    </row>
    <row r="7" spans="1:7">
      <c r="A7" t="s">
        <v>3</v>
      </c>
      <c r="C7">
        <f>+C4</f>
        <v>28097.381000000001</v>
      </c>
    </row>
    <row r="8" spans="1:7">
      <c r="A8" t="s">
        <v>4</v>
      </c>
      <c r="C8">
        <f>+D4</f>
        <v>1.140252</v>
      </c>
    </row>
    <row r="9" spans="1:7">
      <c r="A9" s="25" t="s">
        <v>53</v>
      </c>
      <c r="B9" s="25"/>
      <c r="C9" s="47">
        <v>21</v>
      </c>
      <c r="D9" s="47">
        <v>21</v>
      </c>
    </row>
    <row r="10" spans="1:7" ht="13.5" thickBot="1">
      <c r="A10" s="21"/>
      <c r="B10" s="21"/>
      <c r="C10" s="4" t="s">
        <v>54</v>
      </c>
      <c r="D10" s="4" t="s">
        <v>55</v>
      </c>
    </row>
    <row r="11" spans="1:7">
      <c r="A11" s="21" t="s">
        <v>16</v>
      </c>
      <c r="B11" s="21"/>
      <c r="C11" s="34">
        <f ca="1">INTERCEPT(INDIRECT(C14):R$935,INDIRECT(C13):$F$935)</f>
        <v>-2.0219350802641589E-3</v>
      </c>
      <c r="D11" s="34">
        <f ca="1">INTERCEPT(INDIRECT(D14):S$935,INDIRECT(D13):$F$935)</f>
        <v>8.1480898122338941E-2</v>
      </c>
      <c r="E11" s="25" t="s">
        <v>42</v>
      </c>
      <c r="F11">
        <v>1</v>
      </c>
      <c r="G11" s="12"/>
    </row>
    <row r="12" spans="1:7">
      <c r="A12" s="21" t="s">
        <v>17</v>
      </c>
      <c r="B12" s="21"/>
      <c r="C12" s="34">
        <f ca="1">SLOPE(INDIRECT(C14):R$935,INDIRECT(C13):$F$935)</f>
        <v>-1.6167212203211057E-5</v>
      </c>
      <c r="D12" s="34">
        <f ca="1">SLOPE(INDIRECT(D14):S$935,INDIRECT(D13):$F$935)</f>
        <v>-2.0077573255206326E-5</v>
      </c>
      <c r="E12" s="25" t="s">
        <v>37</v>
      </c>
      <c r="F12" s="26">
        <f ca="1">NOW()+15018.5+$C$5/24</f>
        <v>59957.565858217597</v>
      </c>
    </row>
    <row r="13" spans="1:7">
      <c r="A13" s="25" t="s">
        <v>56</v>
      </c>
      <c r="B13" s="25"/>
      <c r="C13" s="47" t="str">
        <f>"F"&amp;C9</f>
        <v>F21</v>
      </c>
      <c r="D13" s="47" t="str">
        <f>"F"&amp;D9</f>
        <v>F21</v>
      </c>
      <c r="E13" s="25" t="s">
        <v>43</v>
      </c>
      <c r="F13" s="26">
        <f ca="1">ROUND(2*(F12-$C$7)/$C$8,0)/2+F11</f>
        <v>27942.5</v>
      </c>
    </row>
    <row r="14" spans="1:7">
      <c r="A14" s="25" t="s">
        <v>57</v>
      </c>
      <c r="B14" s="25"/>
      <c r="C14" s="47" t="str">
        <f>"R"&amp;C9</f>
        <v>R21</v>
      </c>
      <c r="D14" s="47" t="str">
        <f>"S"&amp;D9</f>
        <v>S21</v>
      </c>
      <c r="E14" s="25" t="s">
        <v>38</v>
      </c>
      <c r="F14" s="12">
        <f ca="1">ROUND(2*(F12-$C$15)/$C$16,0)/2+F11</f>
        <v>3309</v>
      </c>
    </row>
    <row r="15" spans="1:7">
      <c r="A15" s="23" t="s">
        <v>18</v>
      </c>
      <c r="B15" s="21"/>
      <c r="C15" s="24">
        <f ca="1">($C7+C11)+($C8+C12)*INT(MAX($F21:$F3533))</f>
        <v>56185.948482959502</v>
      </c>
      <c r="D15" s="24">
        <f ca="1">($C7+D11)+($C8+D12)*INT(MAX($F21:$F3533))</f>
        <v>56185.935657958558</v>
      </c>
      <c r="E15" s="25" t="s">
        <v>39</v>
      </c>
      <c r="F15" s="29">
        <f ca="1">+$C$15+$C$16*F14-15018.5-$C$5/24</f>
        <v>44940.155520320986</v>
      </c>
    </row>
    <row r="16" spans="1:7">
      <c r="A16" s="27" t="s">
        <v>5</v>
      </c>
      <c r="B16" s="21"/>
      <c r="C16" s="28">
        <f ca="1">+$C8+C12</f>
        <v>1.1402358327877968</v>
      </c>
      <c r="D16" s="34">
        <f ca="1">+$C8+D12</f>
        <v>1.1402319224267448</v>
      </c>
      <c r="E16" s="32"/>
      <c r="F16" s="32" t="s">
        <v>40</v>
      </c>
    </row>
    <row r="17" spans="1:19" ht="13.5" thickBot="1">
      <c r="A17" s="48" t="s">
        <v>58</v>
      </c>
      <c r="C17">
        <f>COUNT(C21:C1247)</f>
        <v>20</v>
      </c>
    </row>
    <row r="18" spans="1:19" ht="14.25" thickTop="1" thickBot="1">
      <c r="A18" s="5" t="s">
        <v>59</v>
      </c>
      <c r="C18" s="9">
        <f ca="1">+C15</f>
        <v>56185.948482959502</v>
      </c>
      <c r="D18" s="10">
        <f ca="1">+C16</f>
        <v>1.1402358327877968</v>
      </c>
      <c r="E18" s="49">
        <f>R19</f>
        <v>11</v>
      </c>
    </row>
    <row r="19" spans="1:19" ht="14.25" thickTop="1" thickBot="1">
      <c r="A19" s="5" t="s">
        <v>60</v>
      </c>
      <c r="C19" s="9">
        <f ca="1">+D15</f>
        <v>56185.935657958558</v>
      </c>
      <c r="D19" s="10">
        <f ca="1">+D16</f>
        <v>1.1402319224267448</v>
      </c>
      <c r="E19" s="49">
        <f>S19</f>
        <v>9</v>
      </c>
      <c r="R19">
        <f>COUNT(R21:R322)</f>
        <v>11</v>
      </c>
      <c r="S19">
        <f>COUNT(S21:S322)</f>
        <v>9</v>
      </c>
    </row>
    <row r="20" spans="1:19" ht="14.25" thickTop="1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30</v>
      </c>
      <c r="J20" s="7" t="s">
        <v>50</v>
      </c>
      <c r="K20" s="7" t="s">
        <v>51</v>
      </c>
      <c r="L20" s="7" t="s">
        <v>23</v>
      </c>
      <c r="M20" s="7" t="s">
        <v>24</v>
      </c>
      <c r="N20" s="7" t="s">
        <v>28</v>
      </c>
      <c r="O20" s="7" t="s">
        <v>61</v>
      </c>
      <c r="P20" s="6" t="s">
        <v>62</v>
      </c>
      <c r="Q20" s="4" t="s">
        <v>15</v>
      </c>
      <c r="R20" s="6" t="s">
        <v>54</v>
      </c>
      <c r="S20" s="6" t="s">
        <v>55</v>
      </c>
    </row>
    <row r="21" spans="1:19">
      <c r="A21" t="s">
        <v>13</v>
      </c>
      <c r="C21" s="17">
        <f>+C4</f>
        <v>28097.381000000001</v>
      </c>
      <c r="D21" s="17" t="s">
        <v>27</v>
      </c>
      <c r="E21">
        <f t="shared" ref="E21:E40" si="0">+(C21-C$7)/C$8</f>
        <v>0</v>
      </c>
      <c r="F21">
        <f>ROUND(2*E21,0)/2</f>
        <v>0</v>
      </c>
      <c r="G21">
        <f t="shared" ref="G21:G40" si="1">+C21-(C$7+F21*C$8)</f>
        <v>0</v>
      </c>
      <c r="H21" s="12">
        <f>G21</f>
        <v>0</v>
      </c>
      <c r="O21">
        <f t="shared" ref="O21:O40" ca="1" si="2">+C$11+C$12*$F21</f>
        <v>-2.0219350802641589E-3</v>
      </c>
      <c r="P21">
        <f t="shared" ref="P21:P40" ca="1" si="3">+D$11+D$12*$F21</f>
        <v>8.1480898122338941E-2</v>
      </c>
      <c r="Q21" s="2">
        <f t="shared" ref="Q21:Q40" si="4">+C21-15018.5</f>
        <v>13078.881000000001</v>
      </c>
      <c r="R21">
        <f>G21</f>
        <v>0</v>
      </c>
    </row>
    <row r="22" spans="1:19">
      <c r="A22" t="s">
        <v>30</v>
      </c>
      <c r="B22" s="3" t="s">
        <v>26</v>
      </c>
      <c r="C22" s="17">
        <v>51276.084000000003</v>
      </c>
      <c r="D22" s="17"/>
      <c r="E22">
        <f t="shared" si="0"/>
        <v>20327.702121987069</v>
      </c>
      <c r="F22">
        <f t="shared" ref="F22:F40" si="5">ROUND(2*E22,0)/2+0.5</f>
        <v>20328</v>
      </c>
      <c r="G22">
        <f t="shared" si="1"/>
        <v>-0.33965599999646656</v>
      </c>
      <c r="I22">
        <f>+G22</f>
        <v>-0.33965599999646656</v>
      </c>
      <c r="O22">
        <f t="shared" ca="1" si="2"/>
        <v>-0.33066902474713855</v>
      </c>
      <c r="P22">
        <f t="shared" ca="1" si="3"/>
        <v>-0.32665601100949526</v>
      </c>
      <c r="Q22" s="2">
        <f t="shared" si="4"/>
        <v>36257.584000000003</v>
      </c>
      <c r="R22">
        <f>G22</f>
        <v>-0.33965599999646656</v>
      </c>
    </row>
    <row r="23" spans="1:19">
      <c r="A23" t="s">
        <v>30</v>
      </c>
      <c r="B23" s="3" t="s">
        <v>31</v>
      </c>
      <c r="C23" s="17">
        <v>51276.669099999999</v>
      </c>
      <c r="D23" s="17"/>
      <c r="E23">
        <f t="shared" si="0"/>
        <v>20328.215254171882</v>
      </c>
      <c r="F23">
        <f t="shared" si="5"/>
        <v>20328.5</v>
      </c>
      <c r="G23">
        <f t="shared" si="1"/>
        <v>-0.32468200000585057</v>
      </c>
      <c r="I23">
        <f>+G23</f>
        <v>-0.32468200000585057</v>
      </c>
      <c r="O23">
        <f t="shared" ca="1" si="2"/>
        <v>-0.33067710835324016</v>
      </c>
      <c r="P23">
        <f t="shared" ca="1" si="3"/>
        <v>-0.32666604979612285</v>
      </c>
      <c r="Q23" s="2">
        <f t="shared" si="4"/>
        <v>36258.169099999999</v>
      </c>
      <c r="S23">
        <f>G23</f>
        <v>-0.32468200000585057</v>
      </c>
    </row>
    <row r="24" spans="1:19">
      <c r="A24" s="46" t="s">
        <v>32</v>
      </c>
      <c r="B24" s="13" t="s">
        <v>31</v>
      </c>
      <c r="C24" s="18">
        <v>51487.618399999999</v>
      </c>
      <c r="D24" s="18">
        <v>2.0000000000000001E-4</v>
      </c>
      <c r="E24">
        <f t="shared" si="0"/>
        <v>20513.217604529524</v>
      </c>
      <c r="F24">
        <f t="shared" si="5"/>
        <v>20513.5</v>
      </c>
      <c r="G24">
        <f t="shared" si="1"/>
        <v>-0.32200200000806944</v>
      </c>
      <c r="J24">
        <f t="shared" ref="J24:J33" si="6">+G24</f>
        <v>-0.32200200000806944</v>
      </c>
      <c r="O24">
        <f t="shared" ca="1" si="2"/>
        <v>-0.33366804261083416</v>
      </c>
      <c r="P24">
        <f t="shared" ca="1" si="3"/>
        <v>-0.33038040084833603</v>
      </c>
      <c r="Q24" s="2">
        <f t="shared" si="4"/>
        <v>36469.118399999999</v>
      </c>
      <c r="S24">
        <f>G24</f>
        <v>-0.32200200000806944</v>
      </c>
    </row>
    <row r="25" spans="1:19">
      <c r="A25" s="33" t="s">
        <v>41</v>
      </c>
      <c r="B25" s="3" t="s">
        <v>31</v>
      </c>
      <c r="C25" s="19">
        <v>51491.577599999997</v>
      </c>
      <c r="D25" s="19">
        <v>4.0000000000000002E-4</v>
      </c>
      <c r="E25">
        <f t="shared" si="0"/>
        <v>20516.689819443418</v>
      </c>
      <c r="F25">
        <f t="shared" si="5"/>
        <v>20517</v>
      </c>
      <c r="G25">
        <f t="shared" si="1"/>
        <v>-0.35368400000879774</v>
      </c>
      <c r="J25">
        <f t="shared" si="6"/>
        <v>-0.35368400000879774</v>
      </c>
      <c r="O25">
        <f t="shared" ca="1" si="2"/>
        <v>-0.3337246278535454</v>
      </c>
      <c r="P25">
        <f t="shared" ca="1" si="3"/>
        <v>-0.33045067235472925</v>
      </c>
      <c r="Q25" s="2">
        <f t="shared" si="4"/>
        <v>36473.077599999997</v>
      </c>
      <c r="S25">
        <f>G25</f>
        <v>-0.35368400000879774</v>
      </c>
    </row>
    <row r="26" spans="1:19">
      <c r="A26" s="33" t="s">
        <v>41</v>
      </c>
      <c r="B26" s="3" t="s">
        <v>26</v>
      </c>
      <c r="C26" s="19">
        <v>51495.599399999999</v>
      </c>
      <c r="D26" s="19">
        <v>2.0000000000000001E-4</v>
      </c>
      <c r="E26">
        <f t="shared" si="0"/>
        <v>20520.216934502194</v>
      </c>
      <c r="F26">
        <f t="shared" si="5"/>
        <v>20520.5</v>
      </c>
      <c r="G26">
        <f t="shared" si="1"/>
        <v>-0.32276600000477629</v>
      </c>
      <c r="J26">
        <f t="shared" si="6"/>
        <v>-0.32276600000477629</v>
      </c>
      <c r="O26">
        <f t="shared" ca="1" si="2"/>
        <v>-0.33378121309625663</v>
      </c>
      <c r="P26">
        <f t="shared" ca="1" si="3"/>
        <v>-0.33052094386112246</v>
      </c>
      <c r="Q26" s="2">
        <f t="shared" si="4"/>
        <v>36477.099399999999</v>
      </c>
      <c r="R26">
        <f>G26</f>
        <v>-0.32276600000477629</v>
      </c>
    </row>
    <row r="27" spans="1:19">
      <c r="A27" s="46" t="s">
        <v>32</v>
      </c>
      <c r="B27" s="13" t="s">
        <v>31</v>
      </c>
      <c r="C27" s="18">
        <v>52813.707999999999</v>
      </c>
      <c r="D27" s="18">
        <v>2.0000000000000001E-4</v>
      </c>
      <c r="E27">
        <f t="shared" si="0"/>
        <v>21676.197016098195</v>
      </c>
      <c r="F27">
        <f t="shared" si="5"/>
        <v>21676.5</v>
      </c>
      <c r="G27">
        <f t="shared" si="1"/>
        <v>-0.34547800000291318</v>
      </c>
      <c r="J27">
        <f t="shared" si="6"/>
        <v>-0.34547800000291318</v>
      </c>
      <c r="O27">
        <f t="shared" ca="1" si="2"/>
        <v>-0.35247051040316862</v>
      </c>
      <c r="P27">
        <f t="shared" ca="1" si="3"/>
        <v>-0.35373061854414101</v>
      </c>
      <c r="Q27" s="2">
        <f t="shared" si="4"/>
        <v>37795.207999999999</v>
      </c>
      <c r="S27">
        <f>G27</f>
        <v>-0.34547800000291318</v>
      </c>
    </row>
    <row r="28" spans="1:19">
      <c r="A28" s="46" t="s">
        <v>32</v>
      </c>
      <c r="B28" s="13" t="s">
        <v>26</v>
      </c>
      <c r="C28" s="18">
        <v>52841.623699999996</v>
      </c>
      <c r="D28" s="18">
        <v>2.0000000000000001E-4</v>
      </c>
      <c r="E28">
        <f t="shared" si="0"/>
        <v>21700.679060418217</v>
      </c>
      <c r="F28">
        <f t="shared" si="5"/>
        <v>21701</v>
      </c>
      <c r="G28">
        <f t="shared" si="1"/>
        <v>-0.36595200000738259</v>
      </c>
      <c r="J28">
        <f t="shared" si="6"/>
        <v>-0.36595200000738259</v>
      </c>
      <c r="O28">
        <f t="shared" ca="1" si="2"/>
        <v>-0.35286660710214729</v>
      </c>
      <c r="P28">
        <f t="shared" ca="1" si="3"/>
        <v>-0.35422251908889352</v>
      </c>
      <c r="Q28" s="2">
        <f t="shared" si="4"/>
        <v>37823.123699999996</v>
      </c>
      <c r="R28">
        <f>G28</f>
        <v>-0.36595200000738259</v>
      </c>
    </row>
    <row r="29" spans="1:19">
      <c r="A29" s="14" t="s">
        <v>33</v>
      </c>
      <c r="B29" s="15" t="s">
        <v>26</v>
      </c>
      <c r="C29" s="16">
        <v>53256.675499999998</v>
      </c>
      <c r="D29" s="16">
        <v>1E-4</v>
      </c>
      <c r="E29">
        <f t="shared" si="0"/>
        <v>22064.679123562157</v>
      </c>
      <c r="F29">
        <f t="shared" si="5"/>
        <v>22065</v>
      </c>
      <c r="G29">
        <f t="shared" si="1"/>
        <v>-0.36588000000483589</v>
      </c>
      <c r="J29">
        <f t="shared" si="6"/>
        <v>-0.36588000000483589</v>
      </c>
      <c r="O29">
        <f t="shared" ca="1" si="2"/>
        <v>-0.35875147234411614</v>
      </c>
      <c r="P29">
        <f t="shared" ca="1" si="3"/>
        <v>-0.36153075575378862</v>
      </c>
      <c r="Q29" s="2">
        <f t="shared" si="4"/>
        <v>38238.175499999998</v>
      </c>
      <c r="R29">
        <f>G29</f>
        <v>-0.36588000000483589</v>
      </c>
    </row>
    <row r="30" spans="1:19">
      <c r="A30" s="38" t="s">
        <v>33</v>
      </c>
      <c r="B30" s="39" t="s">
        <v>31</v>
      </c>
      <c r="C30" s="40">
        <v>53260.675199999998</v>
      </c>
      <c r="D30" s="40">
        <v>2.9999999999999997E-4</v>
      </c>
      <c r="E30">
        <f t="shared" si="0"/>
        <v>22068.186856940392</v>
      </c>
      <c r="F30">
        <f t="shared" si="5"/>
        <v>22068.5</v>
      </c>
      <c r="G30">
        <f t="shared" si="1"/>
        <v>-0.35706200000277022</v>
      </c>
      <c r="J30">
        <f t="shared" si="6"/>
        <v>-0.35706200000277022</v>
      </c>
      <c r="O30">
        <f t="shared" ca="1" si="2"/>
        <v>-0.35880805758682738</v>
      </c>
      <c r="P30">
        <f t="shared" ca="1" si="3"/>
        <v>-0.3616010272601819</v>
      </c>
      <c r="Q30" s="2">
        <f t="shared" si="4"/>
        <v>38242.175199999998</v>
      </c>
      <c r="S30">
        <f>G30</f>
        <v>-0.35706200000277022</v>
      </c>
    </row>
    <row r="31" spans="1:19">
      <c r="A31" s="41" t="s">
        <v>46</v>
      </c>
      <c r="B31" s="42" t="s">
        <v>26</v>
      </c>
      <c r="C31" s="41">
        <v>53660.324399999998</v>
      </c>
      <c r="D31" s="41">
        <v>5.0000000000000001E-4</v>
      </c>
      <c r="E31">
        <f t="shared" si="0"/>
        <v>22418.678853446429</v>
      </c>
      <c r="F31">
        <f t="shared" si="5"/>
        <v>22419</v>
      </c>
      <c r="G31">
        <f t="shared" si="1"/>
        <v>-0.36618799999996554</v>
      </c>
      <c r="J31">
        <f t="shared" si="6"/>
        <v>-0.36618799999996554</v>
      </c>
      <c r="O31">
        <f t="shared" ca="1" si="2"/>
        <v>-0.36447466546405283</v>
      </c>
      <c r="P31">
        <f t="shared" ca="1" si="3"/>
        <v>-0.36863821668613167</v>
      </c>
      <c r="Q31" s="2">
        <f t="shared" si="4"/>
        <v>38641.824399999998</v>
      </c>
      <c r="R31">
        <f>G31</f>
        <v>-0.36618799999996554</v>
      </c>
    </row>
    <row r="32" spans="1:19">
      <c r="A32" s="41" t="s">
        <v>45</v>
      </c>
      <c r="B32" s="42" t="s">
        <v>31</v>
      </c>
      <c r="C32" s="41">
        <v>53660.330999999998</v>
      </c>
      <c r="D32" s="41">
        <v>5.0000000000000001E-3</v>
      </c>
      <c r="E32">
        <f t="shared" si="0"/>
        <v>22418.684641640615</v>
      </c>
      <c r="F32">
        <f t="shared" si="5"/>
        <v>22419</v>
      </c>
      <c r="G32">
        <f t="shared" si="1"/>
        <v>-0.35958799999934854</v>
      </c>
      <c r="J32">
        <f t="shared" si="6"/>
        <v>-0.35958799999934854</v>
      </c>
      <c r="O32">
        <f t="shared" ca="1" si="2"/>
        <v>-0.36447466546405283</v>
      </c>
      <c r="P32">
        <f t="shared" ca="1" si="3"/>
        <v>-0.36863821668613167</v>
      </c>
      <c r="Q32" s="2">
        <f t="shared" si="4"/>
        <v>38641.830999999998</v>
      </c>
      <c r="S32">
        <f>G32</f>
        <v>-0.35958799999934854</v>
      </c>
    </row>
    <row r="33" spans="1:19">
      <c r="A33" s="41" t="s">
        <v>47</v>
      </c>
      <c r="B33" s="42" t="s">
        <v>26</v>
      </c>
      <c r="C33" s="41">
        <v>55690.503100000002</v>
      </c>
      <c r="D33" s="41">
        <v>1E-3</v>
      </c>
      <c r="E33">
        <f t="shared" si="0"/>
        <v>24199.143785759639</v>
      </c>
      <c r="F33">
        <f t="shared" si="5"/>
        <v>24199.5</v>
      </c>
      <c r="G33">
        <f t="shared" si="1"/>
        <v>-0.40617400000337511</v>
      </c>
      <c r="J33">
        <f t="shared" si="6"/>
        <v>-0.40617400000337511</v>
      </c>
      <c r="O33">
        <f t="shared" ca="1" si="2"/>
        <v>-0.39326038679187014</v>
      </c>
      <c r="P33">
        <f t="shared" ca="1" si="3"/>
        <v>-0.40438633586702655</v>
      </c>
      <c r="Q33" s="2">
        <f t="shared" si="4"/>
        <v>40672.003100000002</v>
      </c>
      <c r="R33">
        <f>G33</f>
        <v>-0.40617400000337511</v>
      </c>
    </row>
    <row r="34" spans="1:19">
      <c r="A34" s="43" t="s">
        <v>49</v>
      </c>
      <c r="B34" s="44" t="s">
        <v>31</v>
      </c>
      <c r="C34" s="45">
        <v>55739.531499999997</v>
      </c>
      <c r="D34" s="45">
        <v>2.9999999999999997E-4</v>
      </c>
      <c r="E34">
        <f t="shared" si="0"/>
        <v>24242.141649389781</v>
      </c>
      <c r="F34">
        <f t="shared" si="5"/>
        <v>24242.5</v>
      </c>
      <c r="G34">
        <f t="shared" si="1"/>
        <v>-0.408610000005865</v>
      </c>
      <c r="K34">
        <f t="shared" ref="K34:K39" si="7">+G34</f>
        <v>-0.408610000005865</v>
      </c>
      <c r="O34">
        <f t="shared" ca="1" si="2"/>
        <v>-0.39395557691660821</v>
      </c>
      <c r="P34">
        <f t="shared" ca="1" si="3"/>
        <v>-0.40524967151700042</v>
      </c>
      <c r="Q34" s="2">
        <f t="shared" si="4"/>
        <v>40721.031499999997</v>
      </c>
      <c r="S34">
        <f>G34</f>
        <v>-0.408610000005865</v>
      </c>
    </row>
    <row r="35" spans="1:19">
      <c r="A35" s="43" t="s">
        <v>49</v>
      </c>
      <c r="B35" s="44" t="s">
        <v>31</v>
      </c>
      <c r="C35" s="45">
        <v>55739.531600000002</v>
      </c>
      <c r="D35" s="45">
        <v>2.9999999999999997E-4</v>
      </c>
      <c r="E35">
        <f t="shared" si="0"/>
        <v>24242.141737089696</v>
      </c>
      <c r="F35">
        <f t="shared" si="5"/>
        <v>24242.5</v>
      </c>
      <c r="G35">
        <f t="shared" si="1"/>
        <v>-0.40851000000111526</v>
      </c>
      <c r="K35">
        <f t="shared" si="7"/>
        <v>-0.40851000000111526</v>
      </c>
      <c r="O35">
        <f t="shared" ca="1" si="2"/>
        <v>-0.39395557691660821</v>
      </c>
      <c r="P35">
        <f t="shared" ca="1" si="3"/>
        <v>-0.40524967151700042</v>
      </c>
      <c r="Q35" s="2">
        <f t="shared" si="4"/>
        <v>40721.031600000002</v>
      </c>
      <c r="S35">
        <f>G35</f>
        <v>-0.40851000000111526</v>
      </c>
    </row>
    <row r="36" spans="1:19">
      <c r="A36" s="43" t="s">
        <v>49</v>
      </c>
      <c r="B36" s="44" t="s">
        <v>31</v>
      </c>
      <c r="C36" s="45">
        <v>55739.532509999997</v>
      </c>
      <c r="D36" s="45">
        <v>5.0000000000000001E-4</v>
      </c>
      <c r="E36">
        <f t="shared" si="0"/>
        <v>24242.142535158891</v>
      </c>
      <c r="F36">
        <f t="shared" si="5"/>
        <v>24242.5</v>
      </c>
      <c r="G36">
        <f t="shared" si="1"/>
        <v>-0.4076000000059139</v>
      </c>
      <c r="K36">
        <f t="shared" si="7"/>
        <v>-0.4076000000059139</v>
      </c>
      <c r="O36">
        <f t="shared" ca="1" si="2"/>
        <v>-0.39395557691660821</v>
      </c>
      <c r="P36">
        <f t="shared" ca="1" si="3"/>
        <v>-0.40524967151700042</v>
      </c>
      <c r="Q36" s="2">
        <f t="shared" si="4"/>
        <v>40721.032509999997</v>
      </c>
      <c r="S36">
        <f>G36</f>
        <v>-0.4076000000059139</v>
      </c>
    </row>
    <row r="37" spans="1:19">
      <c r="A37" s="43" t="s">
        <v>49</v>
      </c>
      <c r="B37" s="44" t="s">
        <v>26</v>
      </c>
      <c r="C37" s="45">
        <v>55807.404219999997</v>
      </c>
      <c r="D37" s="45">
        <v>1E-4</v>
      </c>
      <c r="E37">
        <f t="shared" si="0"/>
        <v>24301.665965067365</v>
      </c>
      <c r="F37">
        <f t="shared" si="5"/>
        <v>24302</v>
      </c>
      <c r="G37">
        <f t="shared" si="1"/>
        <v>-0.38088400000560796</v>
      </c>
      <c r="K37">
        <f t="shared" si="7"/>
        <v>-0.38088400000560796</v>
      </c>
      <c r="O37">
        <f t="shared" ca="1" si="2"/>
        <v>-0.39491752604269925</v>
      </c>
      <c r="P37">
        <f t="shared" ca="1" si="3"/>
        <v>-0.4064442871256852</v>
      </c>
      <c r="Q37" s="2">
        <f t="shared" si="4"/>
        <v>40788.904219999997</v>
      </c>
      <c r="R37">
        <f>G37</f>
        <v>-0.38088400000560796</v>
      </c>
    </row>
    <row r="38" spans="1:19">
      <c r="A38" s="43" t="s">
        <v>49</v>
      </c>
      <c r="B38" s="44" t="s">
        <v>26</v>
      </c>
      <c r="C38" s="45">
        <v>55815.38581</v>
      </c>
      <c r="D38" s="45">
        <v>1E-4</v>
      </c>
      <c r="E38">
        <f t="shared" si="0"/>
        <v>24308.66581246952</v>
      </c>
      <c r="F38">
        <f t="shared" si="5"/>
        <v>24309</v>
      </c>
      <c r="G38">
        <f t="shared" si="1"/>
        <v>-0.38105800000630552</v>
      </c>
      <c r="K38">
        <f t="shared" si="7"/>
        <v>-0.38105800000630552</v>
      </c>
      <c r="O38">
        <f t="shared" ca="1" si="2"/>
        <v>-0.39503069652812173</v>
      </c>
      <c r="P38">
        <f t="shared" ca="1" si="3"/>
        <v>-0.40658483013847163</v>
      </c>
      <c r="Q38" s="2">
        <f t="shared" si="4"/>
        <v>40796.88581</v>
      </c>
      <c r="R38">
        <f>G38</f>
        <v>-0.38105800000630552</v>
      </c>
    </row>
    <row r="39" spans="1:19">
      <c r="A39" s="43" t="s">
        <v>49</v>
      </c>
      <c r="B39" s="44" t="s">
        <v>26</v>
      </c>
      <c r="C39" s="45">
        <v>56133.507919999996</v>
      </c>
      <c r="D39" s="45">
        <v>1E-4</v>
      </c>
      <c r="E39">
        <f t="shared" si="0"/>
        <v>24587.658622830739</v>
      </c>
      <c r="F39">
        <f t="shared" si="5"/>
        <v>24588</v>
      </c>
      <c r="G39">
        <f t="shared" si="1"/>
        <v>-0.38925600000220584</v>
      </c>
      <c r="K39">
        <f t="shared" si="7"/>
        <v>-0.38925600000220584</v>
      </c>
      <c r="O39">
        <f t="shared" ca="1" si="2"/>
        <v>-0.39954134873281766</v>
      </c>
      <c r="P39">
        <f t="shared" ca="1" si="3"/>
        <v>-0.41218647307667422</v>
      </c>
      <c r="Q39" s="2">
        <f t="shared" si="4"/>
        <v>41115.007919999996</v>
      </c>
      <c r="R39">
        <f>G39</f>
        <v>-0.38925600000220584</v>
      </c>
    </row>
    <row r="40" spans="1:19">
      <c r="A40" s="43" t="s">
        <v>48</v>
      </c>
      <c r="B40" s="44" t="s">
        <v>26</v>
      </c>
      <c r="C40" s="45">
        <v>56186.511100000003</v>
      </c>
      <c r="D40" s="45">
        <v>4.0000000000000002E-4</v>
      </c>
      <c r="E40">
        <f t="shared" si="0"/>
        <v>24634.142365021067</v>
      </c>
      <c r="F40">
        <f t="shared" si="5"/>
        <v>24634.5</v>
      </c>
      <c r="G40">
        <f t="shared" si="1"/>
        <v>-0.40779399999883026</v>
      </c>
      <c r="J40">
        <f>+G40</f>
        <v>-0.40779399999883026</v>
      </c>
      <c r="O40">
        <f t="shared" ca="1" si="2"/>
        <v>-0.40029312410026696</v>
      </c>
      <c r="P40">
        <f t="shared" ca="1" si="3"/>
        <v>-0.41312008023304131</v>
      </c>
      <c r="Q40" s="2">
        <f t="shared" si="4"/>
        <v>41168.011100000003</v>
      </c>
      <c r="R40">
        <f>G40</f>
        <v>-0.40779399999883026</v>
      </c>
    </row>
    <row r="41" spans="1:19">
      <c r="C41" s="19"/>
      <c r="D41" s="19"/>
    </row>
    <row r="42" spans="1:19">
      <c r="C42" s="19"/>
      <c r="D42" s="19"/>
    </row>
    <row r="43" spans="1:19">
      <c r="C43" s="19"/>
      <c r="D43" s="19"/>
    </row>
    <row r="44" spans="1:19">
      <c r="C44" s="19"/>
      <c r="D44" s="19"/>
    </row>
    <row r="45" spans="1:19">
      <c r="C45" s="19"/>
      <c r="D45" s="19"/>
    </row>
    <row r="46" spans="1:19">
      <c r="C46" s="19"/>
      <c r="D46" s="19"/>
    </row>
    <row r="47" spans="1:19">
      <c r="C47" s="19"/>
      <c r="D47" s="1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2023-01-12T07:04:50Z</dcterms:modified>
</cp:coreProperties>
</file>