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A797A43-EFAF-45C6-A686-ED67A3CEA4D3}" xr6:coauthVersionLast="47" xr6:coauthVersionMax="47" xr10:uidLastSave="{00000000-0000-0000-0000-000000000000}"/>
  <bookViews>
    <workbookView xWindow="13995" yWindow="126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6" i="1" l="1"/>
  <c r="F186" i="1" s="1"/>
  <c r="G186" i="1" s="1"/>
  <c r="K186" i="1" s="1"/>
  <c r="Q186" i="1"/>
  <c r="E187" i="1"/>
  <c r="F187" i="1" s="1"/>
  <c r="G187" i="1" s="1"/>
  <c r="K187" i="1" s="1"/>
  <c r="Q187" i="1"/>
  <c r="E185" i="1"/>
  <c r="F185" i="1"/>
  <c r="G185" i="1"/>
  <c r="K185" i="1"/>
  <c r="E137" i="1"/>
  <c r="F137" i="1"/>
  <c r="G137" i="1"/>
  <c r="E138" i="1"/>
  <c r="F138" i="1"/>
  <c r="G138" i="1"/>
  <c r="E139" i="1"/>
  <c r="F139" i="1"/>
  <c r="G139" i="1"/>
  <c r="I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I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K165" i="1"/>
  <c r="E166" i="1"/>
  <c r="F166" i="1"/>
  <c r="G166" i="1"/>
  <c r="K166" i="1"/>
  <c r="E167" i="1"/>
  <c r="F167" i="1"/>
  <c r="G167" i="1"/>
  <c r="K167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K182" i="1"/>
  <c r="E183" i="1"/>
  <c r="F183" i="1"/>
  <c r="G183" i="1"/>
  <c r="K183" i="1"/>
  <c r="E184" i="1"/>
  <c r="F184" i="1"/>
  <c r="G184" i="1"/>
  <c r="K184" i="1"/>
  <c r="E168" i="1"/>
  <c r="F168" i="1"/>
  <c r="E169" i="1"/>
  <c r="F169" i="1"/>
  <c r="E170" i="1"/>
  <c r="F170" i="1"/>
  <c r="Q185" i="1"/>
  <c r="Q184" i="1"/>
  <c r="Q183" i="1"/>
  <c r="D9" i="1"/>
  <c r="C9" i="1"/>
  <c r="Q182" i="1"/>
  <c r="Q179" i="1"/>
  <c r="E22" i="1"/>
  <c r="F22" i="1"/>
  <c r="G22" i="1"/>
  <c r="E23" i="1"/>
  <c r="F23" i="1"/>
  <c r="G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E44" i="1"/>
  <c r="F44" i="1"/>
  <c r="G44" i="1"/>
  <c r="I44" i="1"/>
  <c r="E45" i="1"/>
  <c r="F45" i="1"/>
  <c r="G45" i="1"/>
  <c r="I45" i="1"/>
  <c r="E46" i="1"/>
  <c r="F46" i="1"/>
  <c r="G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E52" i="1"/>
  <c r="F52" i="1"/>
  <c r="G52" i="1"/>
  <c r="I52" i="1"/>
  <c r="E53" i="1"/>
  <c r="F53" i="1"/>
  <c r="G53" i="1"/>
  <c r="I53" i="1"/>
  <c r="E54" i="1"/>
  <c r="F54" i="1"/>
  <c r="G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E60" i="1"/>
  <c r="F60" i="1"/>
  <c r="G60" i="1"/>
  <c r="I60" i="1"/>
  <c r="E61" i="1"/>
  <c r="F61" i="1"/>
  <c r="G61" i="1"/>
  <c r="I61" i="1"/>
  <c r="E62" i="1"/>
  <c r="F62" i="1"/>
  <c r="G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E68" i="1"/>
  <c r="F68" i="1"/>
  <c r="G68" i="1"/>
  <c r="I68" i="1"/>
  <c r="E69" i="1"/>
  <c r="F69" i="1"/>
  <c r="G69" i="1"/>
  <c r="I69" i="1"/>
  <c r="E70" i="1"/>
  <c r="F70" i="1"/>
  <c r="G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E76" i="1"/>
  <c r="F76" i="1"/>
  <c r="G76" i="1"/>
  <c r="I76" i="1"/>
  <c r="E77" i="1"/>
  <c r="F77" i="1"/>
  <c r="G77" i="1"/>
  <c r="I77" i="1"/>
  <c r="E78" i="1"/>
  <c r="F78" i="1"/>
  <c r="G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E92" i="1"/>
  <c r="F92" i="1"/>
  <c r="G92" i="1"/>
  <c r="I92" i="1"/>
  <c r="E93" i="1"/>
  <c r="F93" i="1"/>
  <c r="G93" i="1"/>
  <c r="I93" i="1"/>
  <c r="E94" i="1"/>
  <c r="F94" i="1"/>
  <c r="G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21" i="1"/>
  <c r="F21" i="1"/>
  <c r="G21" i="1"/>
  <c r="K179" i="1"/>
  <c r="Q167" i="1"/>
  <c r="Q166" i="1"/>
  <c r="Q165" i="1"/>
  <c r="Q145" i="1"/>
  <c r="Q139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I94" i="1"/>
  <c r="Q93" i="1"/>
  <c r="Q92" i="1"/>
  <c r="Q91" i="1"/>
  <c r="I91" i="1"/>
  <c r="Q90" i="1"/>
  <c r="Q89" i="1"/>
  <c r="Q88" i="1"/>
  <c r="Q87" i="1"/>
  <c r="Q86" i="1"/>
  <c r="I86" i="1"/>
  <c r="Q85" i="1"/>
  <c r="Q84" i="1"/>
  <c r="Q83" i="1"/>
  <c r="I83" i="1"/>
  <c r="Q82" i="1"/>
  <c r="Q81" i="1"/>
  <c r="Q80" i="1"/>
  <c r="Q79" i="1"/>
  <c r="Q78" i="1"/>
  <c r="I78" i="1"/>
  <c r="Q77" i="1"/>
  <c r="Q76" i="1"/>
  <c r="Q75" i="1"/>
  <c r="I75" i="1"/>
  <c r="Q74" i="1"/>
  <c r="Q73" i="1"/>
  <c r="Q72" i="1"/>
  <c r="Q71" i="1"/>
  <c r="Q70" i="1"/>
  <c r="I70" i="1"/>
  <c r="Q69" i="1"/>
  <c r="Q68" i="1"/>
  <c r="Q67" i="1"/>
  <c r="I67" i="1"/>
  <c r="Q66" i="1"/>
  <c r="Q65" i="1"/>
  <c r="Q64" i="1"/>
  <c r="Q63" i="1"/>
  <c r="Q62" i="1"/>
  <c r="I62" i="1"/>
  <c r="Q61" i="1"/>
  <c r="Q60" i="1"/>
  <c r="Q59" i="1"/>
  <c r="I59" i="1"/>
  <c r="Q58" i="1"/>
  <c r="Q57" i="1"/>
  <c r="Q56" i="1"/>
  <c r="Q55" i="1"/>
  <c r="Q54" i="1"/>
  <c r="I54" i="1"/>
  <c r="Q53" i="1"/>
  <c r="Q52" i="1"/>
  <c r="Q51" i="1"/>
  <c r="I51" i="1"/>
  <c r="Q50" i="1"/>
  <c r="Q49" i="1"/>
  <c r="Q48" i="1"/>
  <c r="Q47" i="1"/>
  <c r="Q46" i="1"/>
  <c r="I46" i="1"/>
  <c r="Q45" i="1"/>
  <c r="Q44" i="1"/>
  <c r="Q43" i="1"/>
  <c r="I43" i="1"/>
  <c r="Q42" i="1"/>
  <c r="Q41" i="1"/>
  <c r="Q40" i="1"/>
  <c r="Q39" i="1"/>
  <c r="Q38" i="1"/>
  <c r="I38" i="1"/>
  <c r="Q37" i="1"/>
  <c r="Q36" i="1"/>
  <c r="Q35" i="1"/>
  <c r="I35" i="1"/>
  <c r="Q34" i="1"/>
  <c r="Q33" i="1"/>
  <c r="Q32" i="1"/>
  <c r="Q31" i="1"/>
  <c r="Q30" i="1"/>
  <c r="I30" i="1"/>
  <c r="Q29" i="1"/>
  <c r="Q28" i="1"/>
  <c r="Q27" i="1"/>
  <c r="I27" i="1"/>
  <c r="Q26" i="1"/>
  <c r="Q25" i="1"/>
  <c r="Q24" i="1"/>
  <c r="Q23" i="1"/>
  <c r="I23" i="1"/>
  <c r="Q22" i="1"/>
  <c r="I22" i="1"/>
  <c r="G44" i="2"/>
  <c r="C44" i="2"/>
  <c r="E44" i="2"/>
  <c r="G43" i="2"/>
  <c r="C43" i="2"/>
  <c r="E43" i="2"/>
  <c r="G167" i="2"/>
  <c r="C167" i="2"/>
  <c r="E167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166" i="2"/>
  <c r="C166" i="2"/>
  <c r="E166" i="2"/>
  <c r="G165" i="2"/>
  <c r="C165" i="2"/>
  <c r="E165" i="2"/>
  <c r="G34" i="2"/>
  <c r="C34" i="2"/>
  <c r="E34" i="2"/>
  <c r="G164" i="2"/>
  <c r="C164" i="2"/>
  <c r="E164" i="2"/>
  <c r="G163" i="2"/>
  <c r="C163" i="2"/>
  <c r="E163" i="2"/>
  <c r="G162" i="2"/>
  <c r="C162" i="2"/>
  <c r="E162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1" i="2"/>
  <c r="C161" i="2"/>
  <c r="E161" i="2"/>
  <c r="G16" i="2"/>
  <c r="C16" i="2"/>
  <c r="E16" i="2"/>
  <c r="G15" i="2"/>
  <c r="C15" i="2"/>
  <c r="E15" i="2"/>
  <c r="G14" i="2"/>
  <c r="C14" i="2"/>
  <c r="E14" i="2"/>
  <c r="G13" i="2"/>
  <c r="C13" i="2"/>
  <c r="E13" i="2"/>
  <c r="G160" i="2"/>
  <c r="C160" i="2"/>
  <c r="E160" i="2"/>
  <c r="G12" i="2"/>
  <c r="C12" i="2"/>
  <c r="E12" i="2"/>
  <c r="G11" i="2"/>
  <c r="C11" i="2"/>
  <c r="E11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H44" i="2"/>
  <c r="B44" i="2"/>
  <c r="D44" i="2"/>
  <c r="A44" i="2"/>
  <c r="H43" i="2"/>
  <c r="B43" i="2"/>
  <c r="D43" i="2"/>
  <c r="A43" i="2"/>
  <c r="H167" i="2"/>
  <c r="B167" i="2"/>
  <c r="D167" i="2"/>
  <c r="A167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66" i="2"/>
  <c r="B166" i="2"/>
  <c r="D166" i="2"/>
  <c r="A166" i="2"/>
  <c r="H165" i="2"/>
  <c r="B165" i="2"/>
  <c r="D165" i="2"/>
  <c r="A165" i="2"/>
  <c r="H34" i="2"/>
  <c r="B34" i="2"/>
  <c r="D34" i="2"/>
  <c r="A34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1" i="2"/>
  <c r="B161" i="2"/>
  <c r="D161" i="2"/>
  <c r="A161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60" i="2"/>
  <c r="B160" i="2"/>
  <c r="D160" i="2"/>
  <c r="A160" i="2"/>
  <c r="H12" i="2"/>
  <c r="B12" i="2"/>
  <c r="D12" i="2"/>
  <c r="A12" i="2"/>
  <c r="H11" i="2"/>
  <c r="B11" i="2"/>
  <c r="D11" i="2"/>
  <c r="A11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F116" i="2"/>
  <c r="D116" i="2"/>
  <c r="A116" i="2"/>
  <c r="H115" i="2"/>
  <c r="B115" i="2"/>
  <c r="F115" i="2"/>
  <c r="D115" i="2"/>
  <c r="A115" i="2"/>
  <c r="H114" i="2"/>
  <c r="F114" i="2"/>
  <c r="D114" i="2"/>
  <c r="B114" i="2"/>
  <c r="A114" i="2"/>
  <c r="H113" i="2"/>
  <c r="F113" i="2"/>
  <c r="D113" i="2"/>
  <c r="B113" i="2"/>
  <c r="A113" i="2"/>
  <c r="H112" i="2"/>
  <c r="B112" i="2"/>
  <c r="F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J181" i="1"/>
  <c r="Q181" i="1"/>
  <c r="J180" i="1"/>
  <c r="Q180" i="1"/>
  <c r="F16" i="1"/>
  <c r="C17" i="1"/>
  <c r="K176" i="1"/>
  <c r="Q176" i="1"/>
  <c r="Q168" i="1"/>
  <c r="Q169" i="1"/>
  <c r="Q170" i="1"/>
  <c r="K174" i="1"/>
  <c r="Q174" i="1"/>
  <c r="K175" i="1"/>
  <c r="Q175" i="1"/>
  <c r="J178" i="1"/>
  <c r="Q178" i="1"/>
  <c r="J177" i="1"/>
  <c r="Q177" i="1"/>
  <c r="J173" i="1"/>
  <c r="Q173" i="1"/>
  <c r="J137" i="1"/>
  <c r="Q137" i="1"/>
  <c r="J138" i="1"/>
  <c r="Q138" i="1"/>
  <c r="J172" i="1"/>
  <c r="Q172" i="1"/>
  <c r="K171" i="1"/>
  <c r="Q171" i="1"/>
  <c r="I140" i="1"/>
  <c r="Q140" i="1"/>
  <c r="I141" i="1"/>
  <c r="Q141" i="1"/>
  <c r="J142" i="1"/>
  <c r="Q142" i="1"/>
  <c r="I143" i="1"/>
  <c r="Q143" i="1"/>
  <c r="J144" i="1"/>
  <c r="Q144" i="1"/>
  <c r="J146" i="1"/>
  <c r="Q146" i="1"/>
  <c r="J147" i="1"/>
  <c r="Q147" i="1"/>
  <c r="I148" i="1"/>
  <c r="Q148" i="1"/>
  <c r="I149" i="1"/>
  <c r="Q149" i="1"/>
  <c r="I150" i="1"/>
  <c r="Q150" i="1"/>
  <c r="I151" i="1"/>
  <c r="Q151" i="1"/>
  <c r="I152" i="1"/>
  <c r="Q152" i="1"/>
  <c r="I153" i="1"/>
  <c r="Q153" i="1"/>
  <c r="I154" i="1"/>
  <c r="Q154" i="1"/>
  <c r="I155" i="1"/>
  <c r="Q155" i="1"/>
  <c r="I156" i="1"/>
  <c r="Q156" i="1"/>
  <c r="I157" i="1"/>
  <c r="Q157" i="1"/>
  <c r="I158" i="1"/>
  <c r="Q158" i="1"/>
  <c r="I159" i="1"/>
  <c r="Q159" i="1"/>
  <c r="I160" i="1"/>
  <c r="Q160" i="1"/>
  <c r="I161" i="1"/>
  <c r="Q161" i="1"/>
  <c r="I162" i="1"/>
  <c r="Q162" i="1"/>
  <c r="I163" i="1"/>
  <c r="Q163" i="1"/>
  <c r="I164" i="1"/>
  <c r="Q164" i="1"/>
  <c r="Q21" i="1"/>
  <c r="H21" i="1"/>
  <c r="C12" i="1"/>
  <c r="C11" i="1"/>
  <c r="O187" i="1" l="1"/>
  <c r="O186" i="1"/>
  <c r="C16" i="1"/>
  <c r="D18" i="1" s="1"/>
  <c r="O109" i="1"/>
  <c r="O45" i="1"/>
  <c r="O98" i="1"/>
  <c r="O34" i="1"/>
  <c r="O87" i="1"/>
  <c r="O23" i="1"/>
  <c r="O100" i="1"/>
  <c r="O36" i="1"/>
  <c r="O89" i="1"/>
  <c r="O25" i="1"/>
  <c r="O86" i="1"/>
  <c r="O22" i="1"/>
  <c r="O99" i="1"/>
  <c r="O35" i="1"/>
  <c r="O88" i="1"/>
  <c r="O24" i="1"/>
  <c r="O150" i="1"/>
  <c r="C15" i="1"/>
  <c r="F18" i="1" s="1"/>
  <c r="O159" i="1"/>
  <c r="O143" i="1"/>
  <c r="O160" i="1"/>
  <c r="O91" i="1"/>
  <c r="O80" i="1"/>
  <c r="O158" i="1"/>
  <c r="O162" i="1"/>
  <c r="O156" i="1"/>
  <c r="O164" i="1"/>
  <c r="O140" i="1"/>
  <c r="O61" i="1"/>
  <c r="O103" i="1"/>
  <c r="O52" i="1"/>
  <c r="O102" i="1"/>
  <c r="O115" i="1"/>
  <c r="O104" i="1"/>
  <c r="O174" i="1"/>
  <c r="O21" i="1"/>
  <c r="O117" i="1"/>
  <c r="O106" i="1"/>
  <c r="O95" i="1"/>
  <c r="O108" i="1"/>
  <c r="O33" i="1"/>
  <c r="O30" i="1"/>
  <c r="O96" i="1"/>
  <c r="O141" i="1"/>
  <c r="O151" i="1"/>
  <c r="O152" i="1"/>
  <c r="O101" i="1"/>
  <c r="O37" i="1"/>
  <c r="O90" i="1"/>
  <c r="O26" i="1"/>
  <c r="O79" i="1"/>
  <c r="O185" i="1"/>
  <c r="O92" i="1"/>
  <c r="O28" i="1"/>
  <c r="O81" i="1"/>
  <c r="O179" i="1"/>
  <c r="O78" i="1"/>
  <c r="O184" i="1"/>
  <c r="O27" i="1"/>
  <c r="O170" i="1"/>
  <c r="O137" i="1"/>
  <c r="O44" i="1"/>
  <c r="O93" i="1"/>
  <c r="O29" i="1"/>
  <c r="O82" i="1"/>
  <c r="O135" i="1"/>
  <c r="O71" i="1"/>
  <c r="O183" i="1"/>
  <c r="O84" i="1"/>
  <c r="O139" i="1"/>
  <c r="O73" i="1"/>
  <c r="O134" i="1"/>
  <c r="O70" i="1"/>
  <c r="O182" i="1"/>
  <c r="O83" i="1"/>
  <c r="O136" i="1"/>
  <c r="O72" i="1"/>
  <c r="O172" i="1"/>
  <c r="O176" i="1"/>
  <c r="O144" i="1"/>
  <c r="O173" i="1"/>
  <c r="O180" i="1"/>
  <c r="O148" i="1"/>
  <c r="O175" i="1"/>
  <c r="O167" i="1"/>
  <c r="O66" i="1"/>
  <c r="O132" i="1"/>
  <c r="O57" i="1"/>
  <c r="O54" i="1"/>
  <c r="O67" i="1"/>
  <c r="O155" i="1"/>
  <c r="O146" i="1"/>
  <c r="O114" i="1"/>
  <c r="O105" i="1"/>
  <c r="O40" i="1"/>
  <c r="O43" i="1"/>
  <c r="O85" i="1"/>
  <c r="O145" i="1"/>
  <c r="O74" i="1"/>
  <c r="O127" i="1"/>
  <c r="O63" i="1"/>
  <c r="O166" i="1"/>
  <c r="O76" i="1"/>
  <c r="O129" i="1"/>
  <c r="O65" i="1"/>
  <c r="O126" i="1"/>
  <c r="O62" i="1"/>
  <c r="O165" i="1"/>
  <c r="O75" i="1"/>
  <c r="O128" i="1"/>
  <c r="O64" i="1"/>
  <c r="O147" i="1"/>
  <c r="O153" i="1"/>
  <c r="O138" i="1"/>
  <c r="O77" i="1"/>
  <c r="O130" i="1"/>
  <c r="O119" i="1"/>
  <c r="O68" i="1"/>
  <c r="O121" i="1"/>
  <c r="O118" i="1"/>
  <c r="O131" i="1"/>
  <c r="O120" i="1"/>
  <c r="O56" i="1"/>
  <c r="O161" i="1"/>
  <c r="O168" i="1"/>
  <c r="O125" i="1"/>
  <c r="O50" i="1"/>
  <c r="O116" i="1"/>
  <c r="O41" i="1"/>
  <c r="O38" i="1"/>
  <c r="O51" i="1"/>
  <c r="O178" i="1"/>
  <c r="O142" i="1"/>
  <c r="O157" i="1"/>
  <c r="O53" i="1"/>
  <c r="O42" i="1"/>
  <c r="O31" i="1"/>
  <c r="O97" i="1"/>
  <c r="O94" i="1"/>
  <c r="O107" i="1"/>
  <c r="O32" i="1"/>
  <c r="O171" i="1"/>
  <c r="O169" i="1"/>
  <c r="O55" i="1"/>
  <c r="O39" i="1"/>
  <c r="O133" i="1"/>
  <c r="O69" i="1"/>
  <c r="O122" i="1"/>
  <c r="O58" i="1"/>
  <c r="O111" i="1"/>
  <c r="O47" i="1"/>
  <c r="O124" i="1"/>
  <c r="O60" i="1"/>
  <c r="O113" i="1"/>
  <c r="O49" i="1"/>
  <c r="O110" i="1"/>
  <c r="O46" i="1"/>
  <c r="O123" i="1"/>
  <c r="O59" i="1"/>
  <c r="O112" i="1"/>
  <c r="O48" i="1"/>
  <c r="O163" i="1"/>
  <c r="O181" i="1"/>
  <c r="O177" i="1"/>
  <c r="O154" i="1"/>
  <c r="O149" i="1"/>
  <c r="F17" i="1"/>
  <c r="C18" i="1" l="1"/>
  <c r="F19" i="1"/>
</calcChain>
</file>

<file path=xl/sharedStrings.xml><?xml version="1.0" encoding="utf-8"?>
<sst xmlns="http://schemas.openxmlformats.org/spreadsheetml/2006/main" count="1666" uniqueCount="576">
  <si>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</si>
  <si>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</si>
  <si>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</si>
  <si>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</si>
  <si>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</si>
  <si>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</si>
  <si>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</si>
  <si>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</si>
  <si>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</si>
  <si>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</si>
  <si>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</si>
  <si>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</si>
  <si>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</si>
  <si>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</si>
  <si>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</si>
  <si>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</si>
  <si>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</si>
  <si>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</si>
  <si>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</si>
  <si>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</si>
  <si>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</si>
  <si>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</si>
  <si>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</si>
  <si>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</si>
  <si>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</si>
  <si>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</si>
  <si>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</si>
  <si>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</si>
  <si>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</si>
  <si>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</si>
  <si>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</si>
  <si>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39</t>
  </si>
  <si>
    <t>K</t>
  </si>
  <si>
    <t>v</t>
  </si>
  <si>
    <t>phe</t>
  </si>
  <si>
    <t>BAV-M 50</t>
  </si>
  <si>
    <t>Peter H</t>
  </si>
  <si>
    <t>BBSAG Bull.93</t>
  </si>
  <si>
    <t>B</t>
  </si>
  <si>
    <t>phe  V</t>
  </si>
  <si>
    <t>IBVS 3423</t>
  </si>
  <si>
    <t>phe  U</t>
  </si>
  <si>
    <t>phe  B</t>
  </si>
  <si>
    <t>BBSAG Bull.96</t>
  </si>
  <si>
    <t>BBSAG Bull.98</t>
  </si>
  <si>
    <t>BBSAG Bull.99</t>
  </si>
  <si>
    <t>BBSAG Bull.102</t>
  </si>
  <si>
    <t>BBSAG Bull.105</t>
  </si>
  <si>
    <t>BAV-M 79</t>
  </si>
  <si>
    <t>BBSAG Bull.107</t>
  </si>
  <si>
    <t>BBSAG Bull.110</t>
  </si>
  <si>
    <t>BBSAG Bull.113</t>
  </si>
  <si>
    <t>BBSAG Bull.114</t>
  </si>
  <si>
    <t>BBSAG Bull.115</t>
  </si>
  <si>
    <t>BBSAG Bull.116</t>
  </si>
  <si>
    <t>IBVS 5287</t>
  </si>
  <si>
    <t>I</t>
  </si>
  <si>
    <t>EA</t>
  </si>
  <si>
    <t>IBVS 0978</t>
  </si>
  <si>
    <t>IBVS 5643</t>
  </si>
  <si>
    <t>Oh, my!!</t>
  </si>
  <si>
    <t># of data points:</t>
  </si>
  <si>
    <t>V787 Cyg / GSC 03576-00655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</si>
  <si>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</si>
  <si>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</si>
  <si>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</si>
  <si>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</si>
  <si>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</si>
  <si>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</si>
  <si>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</si>
  <si>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</si>
  <si>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</si>
  <si>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</si>
  <si>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IBVS 5741</t>
  </si>
  <si>
    <t>Add cycle</t>
  </si>
  <si>
    <t>Old Cycle</t>
  </si>
  <si>
    <t>IBVS 5959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</si>
  <si>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</si>
  <si>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</si>
  <si>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</si>
  <si>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</si>
  <si>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</si>
  <si>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</si>
  <si>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</si>
  <si>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</si>
  <si>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</si>
  <si>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</si>
  <si>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</si>
  <si>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2416457.469 </t>
  </si>
  <si>
    <t> 08.12.1903 23:15 </t>
  </si>
  <si>
    <t> 0.045 </t>
  </si>
  <si>
    <t>P </t>
  </si>
  <si>
    <t> H.Bauernfeind </t>
  </si>
  <si>
    <t> VB 7.72 </t>
  </si>
  <si>
    <t>2416761.643 </t>
  </si>
  <si>
    <t> 08.10.1904 03:25 </t>
  </si>
  <si>
    <t> 0.044 </t>
  </si>
  <si>
    <t>2416787.587 </t>
  </si>
  <si>
    <t> 03.11.1904 02:05 </t>
  </si>
  <si>
    <t> 0.004 </t>
  </si>
  <si>
    <t>2417160.489 </t>
  </si>
  <si>
    <t> 10.11.1905 23:44 </t>
  </si>
  <si>
    <t> -0.052 </t>
  </si>
  <si>
    <t>2417235.475 </t>
  </si>
  <si>
    <t> 24.01.1906 23:24 </t>
  </si>
  <si>
    <t> 0.037 </t>
  </si>
  <si>
    <t>2417438.732 </t>
  </si>
  <si>
    <t> 16.08.1906 05:34 </t>
  </si>
  <si>
    <t> 0.001 </t>
  </si>
  <si>
    <t>2417458.571 </t>
  </si>
  <si>
    <t> 05.09.1906 01:42 </t>
  </si>
  <si>
    <t> -0.030 </t>
  </si>
  <si>
    <t>2417739.816 </t>
  </si>
  <si>
    <t> 13.06.1907 07:35 </t>
  </si>
  <si>
    <t> -0.032 </t>
  </si>
  <si>
    <t>2417814.722 </t>
  </si>
  <si>
    <t> 27.08.1907 05:19 </t>
  </si>
  <si>
    <t> -0.023 </t>
  </si>
  <si>
    <t>2418193.816 </t>
  </si>
  <si>
    <t> 09.09.1908 07:35 </t>
  </si>
  <si>
    <t> -0.001 </t>
  </si>
  <si>
    <t>2418308.463 </t>
  </si>
  <si>
    <t> 01.01.1909 23:06 </t>
  </si>
  <si>
    <t> 0.007 </t>
  </si>
  <si>
    <t>2418384.850 </t>
  </si>
  <si>
    <t> 19.03.1909 08:24 </t>
  </si>
  <si>
    <t>2418384.871 </t>
  </si>
  <si>
    <t> 19.03.1909 08:54 </t>
  </si>
  <si>
    <t> -0.011 </t>
  </si>
  <si>
    <t>2418844.808 </t>
  </si>
  <si>
    <t> 22.06.1910 07:23 </t>
  </si>
  <si>
    <t> -0.157 </t>
  </si>
  <si>
    <t>2419028.455 </t>
  </si>
  <si>
    <t> 22.12.1910 22:55 </t>
  </si>
  <si>
    <t> 0.069 </t>
  </si>
  <si>
    <t>2419263.770 </t>
  </si>
  <si>
    <t> 15.08.1911 06:28 </t>
  </si>
  <si>
    <t> -0.008 </t>
  </si>
  <si>
    <t>2419378.443 </t>
  </si>
  <si>
    <t> 07.12.1911 22:37 </t>
  </si>
  <si>
    <t> 0.027 </t>
  </si>
  <si>
    <t>2419983.704 </t>
  </si>
  <si>
    <t> 04.08.1913 04:53 </t>
  </si>
  <si>
    <t> -0.004 </t>
  </si>
  <si>
    <t>2420003.626 </t>
  </si>
  <si>
    <t> 24.08.1913 03:01 </t>
  </si>
  <si>
    <t> 0.047 </t>
  </si>
  <si>
    <t>2420232.879 </t>
  </si>
  <si>
    <t> 10.04.1914 09:05 </t>
  </si>
  <si>
    <t> 0.023 </t>
  </si>
  <si>
    <t>2420336.744 </t>
  </si>
  <si>
    <t> 23.07.1914 05:51 </t>
  </si>
  <si>
    <t> -0.051 </t>
  </si>
  <si>
    <t>2420454.482 </t>
  </si>
  <si>
    <t> 17.11.1914 23:34 </t>
  </si>
  <si>
    <t> -0.009 </t>
  </si>
  <si>
    <t>2420556.921 </t>
  </si>
  <si>
    <t> 28.02.1915 10:06 </t>
  </si>
  <si>
    <t> 0.020 </t>
  </si>
  <si>
    <t>2421423.718 </t>
  </si>
  <si>
    <t> 14.07.1917 05:13 </t>
  </si>
  <si>
    <t> 0.148 </t>
  </si>
  <si>
    <t>2422606.592 </t>
  </si>
  <si>
    <t> 09.10.1920 02:12 </t>
  </si>
  <si>
    <t> -0.048 </t>
  </si>
  <si>
    <t>2423031.522 </t>
  </si>
  <si>
    <t> 08.12.1921 00:31 </t>
  </si>
  <si>
    <t> -0.045 </t>
  </si>
  <si>
    <t>2423054.487 </t>
  </si>
  <si>
    <t> 30.12.1921 23:41 </t>
  </si>
  <si>
    <t>2423080.467 </t>
  </si>
  <si>
    <t> 25.01.1922 23:12 </t>
  </si>
  <si>
    <t> -0.013 </t>
  </si>
  <si>
    <t>2423601.764 </t>
  </si>
  <si>
    <t> 01.07.1923 06:20 </t>
  </si>
  <si>
    <t> 0.060 </t>
  </si>
  <si>
    <t>2423676.631 </t>
  </si>
  <si>
    <t> 14.09.1923 03:08 </t>
  </si>
  <si>
    <t> 0.030 </t>
  </si>
  <si>
    <t>2423722.506 </t>
  </si>
  <si>
    <t> 30.10.1923 00:08 </t>
  </si>
  <si>
    <t> 0.050 </t>
  </si>
  <si>
    <t>2423725.494 </t>
  </si>
  <si>
    <t> 01.11.1923 23:51 </t>
  </si>
  <si>
    <t> -0.019 </t>
  </si>
  <si>
    <t>2423902.835 </t>
  </si>
  <si>
    <t> 27.04.1924 08:02 </t>
  </si>
  <si>
    <t> 0.014 </t>
  </si>
  <si>
    <t>2423986.783 </t>
  </si>
  <si>
    <t> 20.07.1924 06:47 </t>
  </si>
  <si>
    <t> -0.106 </t>
  </si>
  <si>
    <t>2424026.663 </t>
  </si>
  <si>
    <t> 29.08.1924 03:54 </t>
  </si>
  <si>
    <t> 0.032 </t>
  </si>
  <si>
    <t>2424026.705 </t>
  </si>
  <si>
    <t> 29.08.1924 04:55 </t>
  </si>
  <si>
    <t> 0.074 </t>
  </si>
  <si>
    <t>2424379.664 </t>
  </si>
  <si>
    <t> 17.08.1925 03:56 </t>
  </si>
  <si>
    <t> -0.054 </t>
  </si>
  <si>
    <t>2424379.705 </t>
  </si>
  <si>
    <t> 17.08.1925 04:55 </t>
  </si>
  <si>
    <t>2424379.751 </t>
  </si>
  <si>
    <t> 17.08.1925 06:01 </t>
  </si>
  <si>
    <t> 0.033 </t>
  </si>
  <si>
    <t>2424680.758 </t>
  </si>
  <si>
    <t> 14.06.1926 06:11 </t>
  </si>
  <si>
    <t> -0.077 </t>
  </si>
  <si>
    <t>2424680.798 </t>
  </si>
  <si>
    <t> 14.06.1926 07:09 </t>
  </si>
  <si>
    <t> -0.037 </t>
  </si>
  <si>
    <t>2424821.482 </t>
  </si>
  <si>
    <t> 01.11.1926 23:34 </t>
  </si>
  <si>
    <t>2424821.523 </t>
  </si>
  <si>
    <t> 02.11.1926 00:33 </t>
  </si>
  <si>
    <t> 0.064 </t>
  </si>
  <si>
    <t>2425001.822 </t>
  </si>
  <si>
    <t> 01.05.1927 07:43 </t>
  </si>
  <si>
    <t>2425544.510 </t>
  </si>
  <si>
    <t> 25.10.1928 00:14 </t>
  </si>
  <si>
    <t>2425596.485 </t>
  </si>
  <si>
    <t> 15.12.1928 23:38 </t>
  </si>
  <si>
    <t>2425874.596 </t>
  </si>
  <si>
    <t> 20.09.1929 02:18 </t>
  </si>
  <si>
    <t> -0.010 </t>
  </si>
  <si>
    <t>2426224.618 </t>
  </si>
  <si>
    <t> 05.09.1930 02:49 </t>
  </si>
  <si>
    <t> -0.017 </t>
  </si>
  <si>
    <t>2426631.274 </t>
  </si>
  <si>
    <t> 16.10.1931 18:34 </t>
  </si>
  <si>
    <t> 0.053 </t>
  </si>
  <si>
    <t> W.Strohmeier </t>
  </si>
  <si>
    <t> KVB 25.9 </t>
  </si>
  <si>
    <t>2426808.531 </t>
  </si>
  <si>
    <t> 11.04.1932 00:44 </t>
  </si>
  <si>
    <t> 0.003 </t>
  </si>
  <si>
    <t>2426808.573 </t>
  </si>
  <si>
    <t> 11.04.1932 01:45 </t>
  </si>
  <si>
    <t>2426808.594 </t>
  </si>
  <si>
    <t> 11.04.1932 02:15 </t>
  </si>
  <si>
    <t> 0.066 </t>
  </si>
  <si>
    <t>2426811.552 </t>
  </si>
  <si>
    <t> 14.04.1932 01:14 </t>
  </si>
  <si>
    <t> -0.033 </t>
  </si>
  <si>
    <t>2426811.572 </t>
  </si>
  <si>
    <t> 14.04.1932 01:43 </t>
  </si>
  <si>
    <t>2426811.593 </t>
  </si>
  <si>
    <t> 14.04.1932 02:13 </t>
  </si>
  <si>
    <t> 0.008 </t>
  </si>
  <si>
    <t>2426860.509 </t>
  </si>
  <si>
    <t> 02.06.1932 00:12 </t>
  </si>
  <si>
    <t> 0.011 </t>
  </si>
  <si>
    <t>2426915.524 </t>
  </si>
  <si>
    <t> 27.07.1932 00:34 </t>
  </si>
  <si>
    <t> -0.000 </t>
  </si>
  <si>
    <t>2426958.310 </t>
  </si>
  <si>
    <t> 07.09.1932 19:26 </t>
  </si>
  <si>
    <t>2426958.324 </t>
  </si>
  <si>
    <t> 07.09.1932 19:46 </t>
  </si>
  <si>
    <t>2427187.593 </t>
  </si>
  <si>
    <t> 25.04.1933 02:13 </t>
  </si>
  <si>
    <t> -0.007 </t>
  </si>
  <si>
    <t>2427271.777 </t>
  </si>
  <si>
    <t> 18.07.1933 06:38 </t>
  </si>
  <si>
    <t> 0.109 </t>
  </si>
  <si>
    <t>2427300.711 </t>
  </si>
  <si>
    <t> 16.08.1933 05:03 </t>
  </si>
  <si>
    <t>2427311.381 </t>
  </si>
  <si>
    <t> 26.08.1933 21:08 </t>
  </si>
  <si>
    <t> -0.029 </t>
  </si>
  <si>
    <t>2427314.415 </t>
  </si>
  <si>
    <t> 29.08.1933 21:57 </t>
  </si>
  <si>
    <t>2427314.435 </t>
  </si>
  <si>
    <t> 29.08.1933 22:26 </t>
  </si>
  <si>
    <t>2427323.627 </t>
  </si>
  <si>
    <t> 08.09.1933 03:02 </t>
  </si>
  <si>
    <t>2427346.589 </t>
  </si>
  <si>
    <t> 01.10.1933 02:08 </t>
  </si>
  <si>
    <t>2427360.310 </t>
  </si>
  <si>
    <t> 14.10.1933 19:26 </t>
  </si>
  <si>
    <t> -0.012 </t>
  </si>
  <si>
    <t>2427676.723 </t>
  </si>
  <si>
    <t> 27.08.1934 05:21 </t>
  </si>
  <si>
    <t> -0.002 </t>
  </si>
  <si>
    <t>2427679.736 </t>
  </si>
  <si>
    <t> 30.08.1934 05:39 </t>
  </si>
  <si>
    <t> -0.046 </t>
  </si>
  <si>
    <t>2428095.534 </t>
  </si>
  <si>
    <t> 20.10.1935 00:48 </t>
  </si>
  <si>
    <t>2428347.778 </t>
  </si>
  <si>
    <t> 28.06.1936 06:40 </t>
  </si>
  <si>
    <t> 0.035 </t>
  </si>
  <si>
    <t>2428636.605 </t>
  </si>
  <si>
    <t> 13.04.1937 02:31 </t>
  </si>
  <si>
    <t> -0.027 </t>
  </si>
  <si>
    <t>2428835.293 </t>
  </si>
  <si>
    <t> 28.10.1937 19:01 </t>
  </si>
  <si>
    <t>2429110.439 </t>
  </si>
  <si>
    <t> 30.07.1938 22:32 </t>
  </si>
  <si>
    <t>2429110.477 </t>
  </si>
  <si>
    <t> 30.07.1938 23:26 </t>
  </si>
  <si>
    <t> 0.005 </t>
  </si>
  <si>
    <t> W.Deinzer </t>
  </si>
  <si>
    <t> KVB 25.13 </t>
  </si>
  <si>
    <t>2429113.517 </t>
  </si>
  <si>
    <t> 03.08.1938 00:24 </t>
  </si>
  <si>
    <t>2429130.386 </t>
  </si>
  <si>
    <t> 19.08.1938 21:15 </t>
  </si>
  <si>
    <t> 0.043 </t>
  </si>
  <si>
    <t>2429431.522 </t>
  </si>
  <si>
    <t> 17.06.1939 00:31 </t>
  </si>
  <si>
    <t> 0.062 </t>
  </si>
  <si>
    <t>2429486.466 </t>
  </si>
  <si>
    <t> 10.08.1939 23:11 </t>
  </si>
  <si>
    <t> -0.021 </t>
  </si>
  <si>
    <t>2429633.220 </t>
  </si>
  <si>
    <t> 04.01.1940 17:16 </t>
  </si>
  <si>
    <t>2429839.457 </t>
  </si>
  <si>
    <t> 28.07.1940 22:58 </t>
  </si>
  <si>
    <t> -0.117 </t>
  </si>
  <si>
    <t>2429868.664 </t>
  </si>
  <si>
    <t> 27.08.1940 03:56 </t>
  </si>
  <si>
    <t> 0.049 </t>
  </si>
  <si>
    <t>2430548.742 </t>
  </si>
  <si>
    <t> 08.07.1942 05:48 </t>
  </si>
  <si>
    <t> -0.063 </t>
  </si>
  <si>
    <t>2430605.380 </t>
  </si>
  <si>
    <t> 02.09.1942 21:07 </t>
  </si>
  <si>
    <t>2431030.288 </t>
  </si>
  <si>
    <t> 01.11.1943 18:54 </t>
  </si>
  <si>
    <t>2431722.683 </t>
  </si>
  <si>
    <t> 24.09.1945 04:23 </t>
  </si>
  <si>
    <t>2432138.495 </t>
  </si>
  <si>
    <t> 13.11.1946 23:52 </t>
  </si>
  <si>
    <t>2433460.776 </t>
  </si>
  <si>
    <t> 28.06.1950 06:37 </t>
  </si>
  <si>
    <t> 0.150 </t>
  </si>
  <si>
    <t>2436898.285 </t>
  </si>
  <si>
    <t> 25.11.1959 18:50 </t>
  </si>
  <si>
    <t> 0.029 </t>
  </si>
  <si>
    <t> H.Busch </t>
  </si>
  <si>
    <t> HABZ 28 </t>
  </si>
  <si>
    <t>2437173.360 </t>
  </si>
  <si>
    <t> 26.08.1960 20:38 </t>
  </si>
  <si>
    <t> VB 5.8 </t>
  </si>
  <si>
    <t>2437199.366 </t>
  </si>
  <si>
    <t> 21.09.1960 20:47 </t>
  </si>
  <si>
    <t>2437202.423 </t>
  </si>
  <si>
    <t> 24.09.1960 22:09 </t>
  </si>
  <si>
    <t>2437575.399 </t>
  </si>
  <si>
    <t> 02.10.1961 21:34 </t>
  </si>
  <si>
    <t> 0.010 </t>
  </si>
  <si>
    <t>2437853.604 </t>
  </si>
  <si>
    <t> 08.07.1962 02:29 </t>
  </si>
  <si>
    <t> 0.026 </t>
  </si>
  <si>
    <t>2437856.588 </t>
  </si>
  <si>
    <t> 11.07.1962 02:06 </t>
  </si>
  <si>
    <t> -0.047 </t>
  </si>
  <si>
    <t>2437856.619 </t>
  </si>
  <si>
    <t> 11.07.1962 02:51 </t>
  </si>
  <si>
    <t> -0.016 </t>
  </si>
  <si>
    <t>2437856.629 </t>
  </si>
  <si>
    <t> 11.07.1962 03:05 </t>
  </si>
  <si>
    <t> -0.006 </t>
  </si>
  <si>
    <t>2437856.640 </t>
  </si>
  <si>
    <t> 11.07.1962 03:21 </t>
  </si>
  <si>
    <t>2437856.662 </t>
  </si>
  <si>
    <t> 11.07.1962 03:53 </t>
  </si>
  <si>
    <t>2437856.671 </t>
  </si>
  <si>
    <t> 11.07.1962 04:06 </t>
  </si>
  <si>
    <t> 0.036 </t>
  </si>
  <si>
    <t>2437856.682 </t>
  </si>
  <si>
    <t> 11.07.1962 04:22 </t>
  </si>
  <si>
    <t>2437856.695 </t>
  </si>
  <si>
    <t> 11.07.1962 04:40 </t>
  </si>
  <si>
    <t>2437856.712 </t>
  </si>
  <si>
    <t> 11.07.1962 05:05 </t>
  </si>
  <si>
    <t> 0.077 </t>
  </si>
  <si>
    <t>2437859.603 </t>
  </si>
  <si>
    <t> 14.07.1962 02:28 </t>
  </si>
  <si>
    <t> -0.089 </t>
  </si>
  <si>
    <t>2437859.624 </t>
  </si>
  <si>
    <t> 14.07.1962 02:58 </t>
  </si>
  <si>
    <t> -0.068 </t>
  </si>
  <si>
    <t>2437859.644 </t>
  </si>
  <si>
    <t> 14.07.1962 03:27 </t>
  </si>
  <si>
    <t>2437859.666 </t>
  </si>
  <si>
    <t> 14.07.1962 03:59 </t>
  </si>
  <si>
    <t> -0.026 </t>
  </si>
  <si>
    <t>2437859.681 </t>
  </si>
  <si>
    <t> 14.07.1962 04:20 </t>
  </si>
  <si>
    <t>2437859.705 </t>
  </si>
  <si>
    <t> 14.07.1962 04:55 </t>
  </si>
  <si>
    <t> 0.013 </t>
  </si>
  <si>
    <t>2437859.726 </t>
  </si>
  <si>
    <t> 14.07.1962 05:25 </t>
  </si>
  <si>
    <t> 0.034 </t>
  </si>
  <si>
    <t>2437865.682 </t>
  </si>
  <si>
    <t> 20.07.1962 04:22 </t>
  </si>
  <si>
    <t> -0.124 </t>
  </si>
  <si>
    <t>2437882.584 </t>
  </si>
  <si>
    <t> 06.08.1962 02:00 </t>
  </si>
  <si>
    <t> -0.036 </t>
  </si>
  <si>
    <t>2437882.665 </t>
  </si>
  <si>
    <t> 06.08.1962 03:57 </t>
  </si>
  <si>
    <t>2437888.760 </t>
  </si>
  <si>
    <t> 12.08.1962 06:14 </t>
  </si>
  <si>
    <t>2441922.487 </t>
  </si>
  <si>
    <t> 27.08.1973 23:41 </t>
  </si>
  <si>
    <t> P.Ahnert </t>
  </si>
  <si>
    <t> MVS 7.38 </t>
  </si>
  <si>
    <t>2441948.468 </t>
  </si>
  <si>
    <t> 22.09.1973 23:13 </t>
  </si>
  <si>
    <t>2445939.429 </t>
  </si>
  <si>
    <t> 26.08.1984 22:17 </t>
  </si>
  <si>
    <t> 0.006 </t>
  </si>
  <si>
    <t>V </t>
  </si>
  <si>
    <t> W.Braune </t>
  </si>
  <si>
    <t>BAVM 39 </t>
  </si>
  <si>
    <t>2445945.538 </t>
  </si>
  <si>
    <t> 02.09.1984 00:54 </t>
  </si>
  <si>
    <t> P.Frank </t>
  </si>
  <si>
    <t>2446211.501 </t>
  </si>
  <si>
    <t> 26.05.1985 00:01 </t>
  </si>
  <si>
    <t> 0.002 </t>
  </si>
  <si>
    <t>2447139.3104 </t>
  </si>
  <si>
    <t> 09.12.1987 19:26 </t>
  </si>
  <si>
    <t> 0.0028 </t>
  </si>
  <si>
    <t>E </t>
  </si>
  <si>
    <t> F.Agerer </t>
  </si>
  <si>
    <t>BAVM 50 </t>
  </si>
  <si>
    <t>2447862.291 </t>
  </si>
  <si>
    <t> 01.12.1989 18:59 </t>
  </si>
  <si>
    <t> H.Peter </t>
  </si>
  <si>
    <t> BBS 93 </t>
  </si>
  <si>
    <t>2447862.2988 </t>
  </si>
  <si>
    <t> 01.12.1989 19:10 </t>
  </si>
  <si>
    <t> 0.0036 </t>
  </si>
  <si>
    <t>?</t>
  </si>
  <si>
    <t> D.Hanzl </t>
  </si>
  <si>
    <t>IBVS 3423 </t>
  </si>
  <si>
    <t>2448163.437 </t>
  </si>
  <si>
    <t> 28.09.1990 22:29 </t>
  </si>
  <si>
    <t> 0.024 </t>
  </si>
  <si>
    <t> BBS 96 </t>
  </si>
  <si>
    <t>2448189.412 </t>
  </si>
  <si>
    <t> 24.10.1990 21:53 </t>
  </si>
  <si>
    <t> 0.015 </t>
  </si>
  <si>
    <t>2448406.453 </t>
  </si>
  <si>
    <t> 29.05.1991 22:52 </t>
  </si>
  <si>
    <t> BBS 98 </t>
  </si>
  <si>
    <t>2448484.416 </t>
  </si>
  <si>
    <t> 15.08.1991 21:59 </t>
  </si>
  <si>
    <t>2448539.437 </t>
  </si>
  <si>
    <t> 09.10.1991 22:29 </t>
  </si>
  <si>
    <t> BBS 99 </t>
  </si>
  <si>
    <t>2448860.422 </t>
  </si>
  <si>
    <t> 25.08.1992 22:07 </t>
  </si>
  <si>
    <t> BBS 102 </t>
  </si>
  <si>
    <t>2448883.363 </t>
  </si>
  <si>
    <t> 17.09.1992 20:42 </t>
  </si>
  <si>
    <t>2449236.434 </t>
  </si>
  <si>
    <t> 05.09.1993 22:24 </t>
  </si>
  <si>
    <t> BBS 105 </t>
  </si>
  <si>
    <t>2449534.502 </t>
  </si>
  <si>
    <t> 01.07.1994 00:02 </t>
  </si>
  <si>
    <t> R.Baule </t>
  </si>
  <si>
    <t>BAVM 79 </t>
  </si>
  <si>
    <t>2449609.384 </t>
  </si>
  <si>
    <t> 13.09.1994 21:12 </t>
  </si>
  <si>
    <t> BBS 107 </t>
  </si>
  <si>
    <t>2450008.337 </t>
  </si>
  <si>
    <t> 17.10.1995 20:05 </t>
  </si>
  <si>
    <t> BBS 110 </t>
  </si>
  <si>
    <t>2450332.396 </t>
  </si>
  <si>
    <t> 05.09.1996 21:30 </t>
  </si>
  <si>
    <t> BBS 113 </t>
  </si>
  <si>
    <t>2450436.311 </t>
  </si>
  <si>
    <t> 18.12.1996 19:27 </t>
  </si>
  <si>
    <t> BBS 114 </t>
  </si>
  <si>
    <t>2450679.358 </t>
  </si>
  <si>
    <t> 18.08.1997 20:35 </t>
  </si>
  <si>
    <t> 0.009 </t>
  </si>
  <si>
    <t> BBS 115 </t>
  </si>
  <si>
    <t>2450682.420 </t>
  </si>
  <si>
    <t> 21.08.1997 22:04 </t>
  </si>
  <si>
    <t>2450731.313 </t>
  </si>
  <si>
    <t> 09.10.1997 19:30 </t>
  </si>
  <si>
    <t> -0.005 </t>
  </si>
  <si>
    <t> BBS 116 </t>
  </si>
  <si>
    <t>2450754.250 </t>
  </si>
  <si>
    <t> 01.11.1997 18:00 </t>
  </si>
  <si>
    <t>2451677.4726 </t>
  </si>
  <si>
    <t> 12.05.2000 23:20 </t>
  </si>
  <si>
    <t> 0.0037 </t>
  </si>
  <si>
    <t> P.Sobotka </t>
  </si>
  <si>
    <t> BRNO 32 </t>
  </si>
  <si>
    <t>2451677.4732 </t>
  </si>
  <si>
    <t> 12.05.2000 23:21 </t>
  </si>
  <si>
    <t> 0.0043 </t>
  </si>
  <si>
    <t> L.Brat </t>
  </si>
  <si>
    <t>2451677.4753 </t>
  </si>
  <si>
    <t> 12.05.2000 23:24 </t>
  </si>
  <si>
    <t> 0.0064 </t>
  </si>
  <si>
    <t> M.Haltuf </t>
  </si>
  <si>
    <t>2451758.453 </t>
  </si>
  <si>
    <t> 01.08.2000 22:52 </t>
  </si>
  <si>
    <t> O.Pejcha </t>
  </si>
  <si>
    <t>OEJV 0074 </t>
  </si>
  <si>
    <t>2451758.466 </t>
  </si>
  <si>
    <t> 01.08.2000 23:11 </t>
  </si>
  <si>
    <t> -0.014 </t>
  </si>
  <si>
    <t> D.Odvárková </t>
  </si>
  <si>
    <t>2451758.474 </t>
  </si>
  <si>
    <t> 01.08.2000 23:22 </t>
  </si>
  <si>
    <t>2451781.4110 </t>
  </si>
  <si>
    <t> 24.08.2000 21:51 </t>
  </si>
  <si>
    <t> 0.0030 </t>
  </si>
  <si>
    <t> M.Zejda </t>
  </si>
  <si>
    <t>IBVS 5287 </t>
  </si>
  <si>
    <t>2452802.4572 </t>
  </si>
  <si>
    <t> 11.06.2003 22:58 </t>
  </si>
  <si>
    <t> 0.0012 </t>
  </si>
  <si>
    <t>-I</t>
  </si>
  <si>
    <t>BAVM 172 </t>
  </si>
  <si>
    <t>2452831.4998 </t>
  </si>
  <si>
    <t> 10.07.2003 23:59 </t>
  </si>
  <si>
    <t>23797</t>
  </si>
  <si>
    <t> 0.0020 </t>
  </si>
  <si>
    <t>2452877.35596 </t>
  </si>
  <si>
    <t> 25.08.2003 20:32 </t>
  </si>
  <si>
    <t>23827</t>
  </si>
  <si>
    <t> 0.00267 </t>
  </si>
  <si>
    <t>C </t>
  </si>
  <si>
    <t>o</t>
  </si>
  <si>
    <t> R.Ehrenberger </t>
  </si>
  <si>
    <t>2453204.45619 </t>
  </si>
  <si>
    <t> 17.07.2004 22:56 </t>
  </si>
  <si>
    <t>24041</t>
  </si>
  <si>
    <t> 0.00067 </t>
  </si>
  <si>
    <t>2453609.5153 </t>
  </si>
  <si>
    <t> 27.08.2005 00:22 </t>
  </si>
  <si>
    <t>24306</t>
  </si>
  <si>
    <t> 0.0033 </t>
  </si>
  <si>
    <t> M. Zejda et al. </t>
  </si>
  <si>
    <t>IBVS 5741 </t>
  </si>
  <si>
    <t>2453901.4612 </t>
  </si>
  <si>
    <t> 14.06.2006 23:04 </t>
  </si>
  <si>
    <t>24497</t>
  </si>
  <si>
    <t> Agerer </t>
  </si>
  <si>
    <t>BAVM 178 </t>
  </si>
  <si>
    <t>2453985.5308 </t>
  </si>
  <si>
    <t> 07.09.2006 00:44 </t>
  </si>
  <si>
    <t>24552</t>
  </si>
  <si>
    <t> 0.0041 </t>
  </si>
  <si>
    <t> K.&amp; M.Rätz </t>
  </si>
  <si>
    <t>BAVM 186 </t>
  </si>
  <si>
    <t>2455075.3598 </t>
  </si>
  <si>
    <t> 31.08.2009 20:38 </t>
  </si>
  <si>
    <t>25265</t>
  </si>
  <si>
    <t> 0.0018 </t>
  </si>
  <si>
    <t>BAVM 212 </t>
  </si>
  <si>
    <t>2455084.5333 </t>
  </si>
  <si>
    <t> 10.09.2009 00:47 </t>
  </si>
  <si>
    <t>25271</t>
  </si>
  <si>
    <t> 0.0042 </t>
  </si>
  <si>
    <t>-U;-I</t>
  </si>
  <si>
    <t> M.Rätz &amp; K.Rätz </t>
  </si>
  <si>
    <t>BAVM 214 </t>
  </si>
  <si>
    <t>2456822.4536 </t>
  </si>
  <si>
    <t> 13.06.2014 22:53 </t>
  </si>
  <si>
    <t>26408</t>
  </si>
  <si>
    <t>BAVM 238 </t>
  </si>
  <si>
    <t>RHN 2019</t>
  </si>
  <si>
    <t>2020-04-30 Period doubled and re-optimized using RV data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</si>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</sst>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6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8" fillId="0" borderId="0" xfId="0" applyFont="1" applyAlignment="1"/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left" wrapText="1"/>
    </xf>
    <xf numFmtId="0" fontId="12" fillId="0" borderId="0" xfId="0" quotePrefix="1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V787 Cyg - O-C Diagr.</a:t>
            </a:r>
          </a:p>
        </c:rich>
      </c:tx>
      <c:layout>
        <c:manualLayout>
          <c:xMode val="edge"/>
          <c:yMode val="edge"/>
          <c:x val="0.324380599119324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58265227782424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4.2559324654575903E-2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9-4715-AAAE-FB2BCDC855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8.7559324656467652E-2</c:v>
                </c:pt>
                <c:pt idx="2">
                  <c:v>8.6664760656276485E-2</c:v>
                </c:pt>
                <c:pt idx="3">
                  <c:v>4.5874772782553919E-2</c:v>
                </c:pt>
                <c:pt idx="4">
                  <c:v>-1.0287406184943393E-2</c:v>
                </c:pt>
                <c:pt idx="5">
                  <c:v>7.8376746394496877E-2</c:v>
                </c:pt>
                <c:pt idx="6">
                  <c:v>4.2608017694874434E-2</c:v>
                </c:pt>
                <c:pt idx="7">
                  <c:v>1.0886262254643952E-2</c:v>
                </c:pt>
                <c:pt idx="8">
                  <c:v>8.747569918341469E-3</c:v>
                </c:pt>
                <c:pt idx="9">
                  <c:v>1.7411722503311466E-2</c:v>
                </c:pt>
                <c:pt idx="10">
                  <c:v>3.9181311090942472E-2</c:v>
                </c:pt>
                <c:pt idx="11">
                  <c:v>4.7401952801010339E-2</c:v>
                </c:pt>
                <c:pt idx="12">
                  <c:v>8.5490472702076659E-3</c:v>
                </c:pt>
                <c:pt idx="13">
                  <c:v>2.954904727084795E-2</c:v>
                </c:pt>
                <c:pt idx="14">
                  <c:v>-0.11708544399516541</c:v>
                </c:pt>
                <c:pt idx="15">
                  <c:v>0.10786758274480235</c:v>
                </c:pt>
                <c:pt idx="16">
                  <c:v>3.1240633721608901E-2</c:v>
                </c:pt>
                <c:pt idx="17">
                  <c:v>6.5461275429697707E-2</c:v>
                </c:pt>
                <c:pt idx="18">
                  <c:v>3.3706263657222735E-2</c:v>
                </c:pt>
                <c:pt idx="19">
                  <c:v>8.4984508222987643E-2</c:v>
                </c:pt>
                <c:pt idx="20">
                  <c:v>6.0425791642046534E-2</c:v>
                </c:pt>
                <c:pt idx="21">
                  <c:v>-1.3734159874729812E-2</c:v>
                </c:pt>
                <c:pt idx="22">
                  <c:v>2.8452365611883579E-2</c:v>
                </c:pt>
                <c:pt idx="23">
                  <c:v>5.6809472207532963E-2</c:v>
                </c:pt>
                <c:pt idx="24">
                  <c:v>0.18463752354000462</c:v>
                </c:pt>
                <c:pt idx="25">
                  <c:v>-1.3565454013587441E-2</c:v>
                </c:pt>
                <c:pt idx="26">
                  <c:v>-1.1307608740025898E-2</c:v>
                </c:pt>
                <c:pt idx="27">
                  <c:v>2.5936519599781604E-2</c:v>
                </c:pt>
                <c:pt idx="28">
                  <c:v>2.1146531722479267E-2</c:v>
                </c:pt>
                <c:pt idx="29">
                  <c:v>9.3829716028267285E-2</c:v>
                </c:pt>
                <c:pt idx="30">
                  <c:v>6.3493868616205873E-2</c:v>
                </c:pt>
                <c:pt idx="31">
                  <c:v>8.2982125299167819E-2</c:v>
                </c:pt>
                <c:pt idx="32">
                  <c:v>1.3948009076557355E-2</c:v>
                </c:pt>
                <c:pt idx="33">
                  <c:v>4.696926825272385E-2</c:v>
                </c:pt>
                <c:pt idx="34">
                  <c:v>-7.346892782516079E-2</c:v>
                </c:pt>
                <c:pt idx="35">
                  <c:v>6.5087561302789254E-2</c:v>
                </c:pt>
                <c:pt idx="36">
                  <c:v>0.10708756130406982</c:v>
                </c:pt>
                <c:pt idx="37">
                  <c:v>-2.1352862229832681E-2</c:v>
                </c:pt>
                <c:pt idx="38">
                  <c:v>1.9647137771244161E-2</c:v>
                </c:pt>
                <c:pt idx="39">
                  <c:v>6.5647137769701658E-2</c:v>
                </c:pt>
                <c:pt idx="40">
                  <c:v>-4.5213310004328378E-2</c:v>
                </c:pt>
                <c:pt idx="41">
                  <c:v>-5.2133100070932414E-3</c:v>
                </c:pt>
                <c:pt idx="42">
                  <c:v>5.5217343826370779E-2</c:v>
                </c:pt>
                <c:pt idx="43">
                  <c:v>9.6217343827447621E-2</c:v>
                </c:pt>
                <c:pt idx="44">
                  <c:v>3.0204486782167805E-2</c:v>
                </c:pt>
                <c:pt idx="45">
                  <c:v>9.4648857542779297E-2</c:v>
                </c:pt>
                <c:pt idx="46">
                  <c:v>0.10006888178759255</c:v>
                </c:pt>
                <c:pt idx="47">
                  <c:v>2.0964305669622263E-2</c:v>
                </c:pt>
                <c:pt idx="48">
                  <c:v>1.2557998354168376E-2</c:v>
                </c:pt>
                <c:pt idx="49">
                  <c:v>8.3020540958386846E-2</c:v>
                </c:pt>
                <c:pt idx="50">
                  <c:v>3.2041800131992204E-2</c:v>
                </c:pt>
                <c:pt idx="51">
                  <c:v>7.4041800133272773E-2</c:v>
                </c:pt>
                <c:pt idx="52">
                  <c:v>9.5041800133913057E-2</c:v>
                </c:pt>
                <c:pt idx="53">
                  <c:v>-3.9923160875332542E-3</c:v>
                </c:pt>
                <c:pt idx="54">
                  <c:v>1.6007683912903303E-2</c:v>
                </c:pt>
                <c:pt idx="55">
                  <c:v>3.7007683913543588E-2</c:v>
                </c:pt>
                <c:pt idx="56">
                  <c:v>4.0461824373778654E-2</c:v>
                </c:pt>
                <c:pt idx="57">
                  <c:v>2.8847732399299275E-2</c:v>
                </c:pt>
                <c:pt idx="58">
                  <c:v>1.6370105302485172E-2</c:v>
                </c:pt>
                <c:pt idx="59">
                  <c:v>3.0370105301699368E-2</c:v>
                </c:pt>
                <c:pt idx="60">
                  <c:v>2.1811388724017888E-2</c:v>
                </c:pt>
                <c:pt idx="61">
                  <c:v>0.13737319263964309</c:v>
                </c:pt>
                <c:pt idx="62">
                  <c:v>2.9549088543717517E-2</c:v>
                </c:pt>
                <c:pt idx="63">
                  <c:v>-7.0318230427801609E-5</c:v>
                </c:pt>
                <c:pt idx="64">
                  <c:v>-2.310443445094279E-2</c:v>
                </c:pt>
                <c:pt idx="65">
                  <c:v>-3.1044344505062327E-3</c:v>
                </c:pt>
                <c:pt idx="66">
                  <c:v>1.7793216884456342E-2</c:v>
                </c:pt>
                <c:pt idx="67">
                  <c:v>5.2037345227290643E-2</c:v>
                </c:pt>
                <c:pt idx="68">
                  <c:v>1.6383822232455714E-2</c:v>
                </c:pt>
                <c:pt idx="69">
                  <c:v>2.635279335299856E-2</c:v>
                </c:pt>
                <c:pt idx="70">
                  <c:v>-1.7681322868156713E-2</c:v>
                </c:pt>
                <c:pt idx="71">
                  <c:v>2.367887106447597E-2</c:v>
                </c:pt>
                <c:pt idx="72">
                  <c:v>6.2364282828639261E-2</c:v>
                </c:pt>
                <c:pt idx="73">
                  <c:v>-3.5970006138086319E-4</c:v>
                </c:pt>
                <c:pt idx="74">
                  <c:v>-1.9577254428440938E-2</c:v>
                </c:pt>
                <c:pt idx="75">
                  <c:v>-6.6477143300289754E-3</c:v>
                </c:pt>
                <c:pt idx="76">
                  <c:v>3.1352285670436686E-2</c:v>
                </c:pt>
                <c:pt idx="77">
                  <c:v>1.4318169451144058E-2</c:v>
                </c:pt>
                <c:pt idx="78">
                  <c:v>6.9630530233553145E-2</c:v>
                </c:pt>
                <c:pt idx="79">
                  <c:v>8.7770082463975996E-2</c:v>
                </c:pt>
                <c:pt idx="80">
                  <c:v>5.1559904823079705E-3</c:v>
                </c:pt>
                <c:pt idx="81">
                  <c:v>2.1518411871511489E-2</c:v>
                </c:pt>
                <c:pt idx="82">
                  <c:v>-9.1284433052351233E-2</c:v>
                </c:pt>
                <c:pt idx="83">
                  <c:v>7.3891462849132949E-2</c:v>
                </c:pt>
                <c:pt idx="84">
                  <c:v>-3.8199396338313818E-2</c:v>
                </c:pt>
                <c:pt idx="85">
                  <c:v>4.4669453574897489E-2</c:v>
                </c:pt>
                <c:pt idx="86">
                  <c:v>2.4927298843977042E-2</c:v>
                </c:pt>
                <c:pt idx="87">
                  <c:v>1.6999747749650851E-3</c:v>
                </c:pt>
                <c:pt idx="88">
                  <c:v>5.7060168706811965E-2</c:v>
                </c:pt>
                <c:pt idx="89">
                  <c:v>0.17080490310036112</c:v>
                </c:pt>
                <c:pt idx="90">
                  <c:v>4.4941212516278028E-2</c:v>
                </c:pt>
                <c:pt idx="91">
                  <c:v>-1.3129247381584719E-2</c:v>
                </c:pt>
                <c:pt idx="92">
                  <c:v>8.0807647391338833E-3</c:v>
                </c:pt>
                <c:pt idx="93">
                  <c:v>8.0466485160286538E-3</c:v>
                </c:pt>
                <c:pt idx="94">
                  <c:v>2.5884469541779254E-2</c:v>
                </c:pt>
                <c:pt idx="95">
                  <c:v>4.0779893432045355E-2</c:v>
                </c:pt>
                <c:pt idx="96">
                  <c:v>-3.2254222787742037E-2</c:v>
                </c:pt>
                <c:pt idx="97">
                  <c:v>-1.2542227923404425E-3</c:v>
                </c:pt>
                <c:pt idx="98">
                  <c:v>8.7457772096968256E-3</c:v>
                </c:pt>
                <c:pt idx="99">
                  <c:v>1.9745777208299842E-2</c:v>
                </c:pt>
                <c:pt idx="100">
                  <c:v>4.1745777205505874E-2</c:v>
                </c:pt>
                <c:pt idx="101">
                  <c:v>5.0745777210977394E-2</c:v>
                </c:pt>
                <c:pt idx="102">
                  <c:v>6.174577720958041E-2</c:v>
                </c:pt>
                <c:pt idx="103">
                  <c:v>7.474577720859088E-2</c:v>
                </c:pt>
                <c:pt idx="104">
                  <c:v>9.1745777208416257E-2</c:v>
                </c:pt>
                <c:pt idx="105">
                  <c:v>-7.4288339004851878E-2</c:v>
                </c:pt>
                <c:pt idx="106">
                  <c:v>-5.3288339004211593E-2</c:v>
                </c:pt>
                <c:pt idx="107">
                  <c:v>-3.3288339007413015E-2</c:v>
                </c:pt>
                <c:pt idx="108">
                  <c:v>-1.1288339010206982E-2</c:v>
                </c:pt>
                <c:pt idx="109">
                  <c:v>3.7116609892109409E-3</c:v>
                </c:pt>
                <c:pt idx="110">
                  <c:v>2.7711660994100384E-2</c:v>
                </c:pt>
                <c:pt idx="111">
                  <c:v>4.8711660994740669E-2</c:v>
                </c:pt>
                <c:pt idx="112">
                  <c:v>-0.1093565714545548</c:v>
                </c:pt>
                <c:pt idx="113">
                  <c:v>-2.1044210669060703E-2</c:v>
                </c:pt>
                <c:pt idx="114">
                  <c:v>5.9955789329251274E-2</c:v>
                </c:pt>
                <c:pt idx="115">
                  <c:v>4.0887556890083943E-2</c:v>
                </c:pt>
                <c:pt idx="118">
                  <c:v>1.0542488715145737E-2</c:v>
                </c:pt>
                <c:pt idx="119">
                  <c:v>5.4742562788305804E-3</c:v>
                </c:pt>
                <c:pt idx="120">
                  <c:v>6.5061450368375517E-3</c:v>
                </c:pt>
                <c:pt idx="122">
                  <c:v>-1.9166143320035189E-3</c:v>
                </c:pt>
                <c:pt idx="124">
                  <c:v>5.8833856674027629E-3</c:v>
                </c:pt>
                <c:pt idx="127">
                  <c:v>2.6222937893180642E-2</c:v>
                </c:pt>
                <c:pt idx="128">
                  <c:v>1.6432950011221692E-2</c:v>
                </c:pt>
                <c:pt idx="129">
                  <c:v>8.0106983223231509E-3</c:v>
                </c:pt>
                <c:pt idx="130">
                  <c:v>1.6640734676911961E-2</c:v>
                </c:pt>
                <c:pt idx="131">
                  <c:v>1.1026642700016964E-2</c:v>
                </c:pt>
                <c:pt idx="132">
                  <c:v>7.4444394922466017E-3</c:v>
                </c:pt>
                <c:pt idx="133">
                  <c:v>2.0688567834440619E-2</c:v>
                </c:pt>
                <c:pt idx="134">
                  <c:v>4.2481443015276454E-3</c:v>
                </c:pt>
                <c:pt idx="135">
                  <c:v>1.1421812749176752E-2</c:v>
                </c:pt>
                <c:pt idx="136">
                  <c:v>-3.9140346707426943E-3</c:v>
                </c:pt>
                <c:pt idx="137">
                  <c:v>6.1337984807323664E-3</c:v>
                </c:pt>
                <c:pt idx="138">
                  <c:v>1.9517479049682152E-2</c:v>
                </c:pt>
                <c:pt idx="139">
                  <c:v>-4.6424724641838111E-3</c:v>
                </c:pt>
                <c:pt idx="140">
                  <c:v>8.1452879603602923E-3</c:v>
                </c:pt>
                <c:pt idx="141">
                  <c:v>1.3111171734635718E-2</c:v>
                </c:pt>
                <c:pt idx="142">
                  <c:v>-6.4346877989009954E-3</c:v>
                </c:pt>
                <c:pt idx="143">
                  <c:v>2.8094405424781144E-3</c:v>
                </c:pt>
                <c:pt idx="147">
                  <c:v>-2.7234499997575767E-2</c:v>
                </c:pt>
                <c:pt idx="148">
                  <c:v>-1.4034499996341765E-2</c:v>
                </c:pt>
                <c:pt idx="149">
                  <c:v>-5.7345000022905879E-3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9-4715-AAAE-FB2BCDC855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16">
                  <c:v>1.1371203196176793E-2</c:v>
                </c:pt>
                <c:pt idx="117">
                  <c:v>7.581215315440204E-3</c:v>
                </c:pt>
                <c:pt idx="121">
                  <c:v>6.0518719546962529E-3</c:v>
                </c:pt>
                <c:pt idx="123">
                  <c:v>4.8338567285099998E-4</c:v>
                </c:pt>
                <c:pt idx="125">
                  <c:v>7.2833856684155762E-3</c:v>
                </c:pt>
                <c:pt idx="126">
                  <c:v>9.9833856729674153E-3</c:v>
                </c:pt>
                <c:pt idx="151">
                  <c:v>-2.8484275753726251E-3</c:v>
                </c:pt>
                <c:pt idx="152">
                  <c:v>-2.0725316717289388E-3</c:v>
                </c:pt>
                <c:pt idx="156">
                  <c:v>-2.6132090424653143E-3</c:v>
                </c:pt>
                <c:pt idx="157">
                  <c:v>-1.4514051217702217E-3</c:v>
                </c:pt>
                <c:pt idx="159">
                  <c:v>-2.7161865946254693E-3</c:v>
                </c:pt>
                <c:pt idx="160">
                  <c:v>-6.3112582647590898E-3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9-4715-AAAE-FB2BCDC855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44">
                  <c:v>1.1063417841796763E-3</c:v>
                </c:pt>
                <c:pt idx="145">
                  <c:v>1.7063417835743167E-3</c:v>
                </c:pt>
                <c:pt idx="146">
                  <c:v>3.8063417814555578E-3</c:v>
                </c:pt>
                <c:pt idx="150">
                  <c:v>3.4639026125660166E-4</c:v>
                </c:pt>
                <c:pt idx="153">
                  <c:v>-1.4242749894037843E-3</c:v>
                </c:pt>
                <c:pt idx="154">
                  <c:v>-3.8447106417152099E-3</c:v>
                </c:pt>
                <c:pt idx="155">
                  <c:v>-1.7551099299453199E-3</c:v>
                </c:pt>
                <c:pt idx="158">
                  <c:v>-5.113837934914045E-3</c:v>
                </c:pt>
                <c:pt idx="161">
                  <c:v>-6.7038486522505991E-3</c:v>
                </c:pt>
                <c:pt idx="162">
                  <c:v>-6.6534129946376197E-3</c:v>
                </c:pt>
                <c:pt idx="163">
                  <c:v>-5.1860518578905612E-3</c:v>
                </c:pt>
                <c:pt idx="164">
                  <c:v>-7.5091748658451252E-3</c:v>
                </c:pt>
                <c:pt idx="165">
                  <c:v>-7.5766686350107193E-3</c:v>
                </c:pt>
                <c:pt idx="166">
                  <c:v>-7.8130123074515723E-3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9-4715-AAAE-FB2BCDC855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9-4715-AAAE-FB2BCDC855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9-4715-AAAE-FB2BCDC855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9-4715-AAAE-FB2BCDC855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5.0992845531081236E-2</c:v>
                </c:pt>
                <c:pt idx="1">
                  <c:v>5.0992845531081236E-2</c:v>
                </c:pt>
                <c:pt idx="2">
                  <c:v>5.057316030519754E-2</c:v>
                </c:pt>
                <c:pt idx="3">
                  <c:v>5.0537307798463757E-2</c:v>
                </c:pt>
                <c:pt idx="4">
                  <c:v>5.0022718878284758E-2</c:v>
                </c:pt>
                <c:pt idx="5">
                  <c:v>4.9919379300052087E-2</c:v>
                </c:pt>
                <c:pt idx="6">
                  <c:v>4.9638886159134844E-2</c:v>
                </c:pt>
                <c:pt idx="7">
                  <c:v>4.9611469536338423E-2</c:v>
                </c:pt>
                <c:pt idx="8">
                  <c:v>4.9223418875219832E-2</c:v>
                </c:pt>
                <c:pt idx="9">
                  <c:v>4.9120079296987161E-2</c:v>
                </c:pt>
                <c:pt idx="10">
                  <c:v>4.85970544928708E-2</c:v>
                </c:pt>
                <c:pt idx="11">
                  <c:v>4.8438881669045288E-2</c:v>
                </c:pt>
                <c:pt idx="12">
                  <c:v>4.8333433119828281E-2</c:v>
                </c:pt>
                <c:pt idx="13">
                  <c:v>4.8333433119828281E-2</c:v>
                </c:pt>
                <c:pt idx="14">
                  <c:v>4.7698632853541888E-2</c:v>
                </c:pt>
                <c:pt idx="15">
                  <c:v>4.7445556335421066E-2</c:v>
                </c:pt>
                <c:pt idx="16">
                  <c:v>4.7120774803832685E-2</c:v>
                </c:pt>
                <c:pt idx="17">
                  <c:v>4.6962601980007172E-2</c:v>
                </c:pt>
                <c:pt idx="18">
                  <c:v>4.6127449470208463E-2</c:v>
                </c:pt>
                <c:pt idx="19">
                  <c:v>4.6100032847412042E-2</c:v>
                </c:pt>
                <c:pt idx="20">
                  <c:v>4.5783687199761017E-2</c:v>
                </c:pt>
                <c:pt idx="21">
                  <c:v>4.5640277172825885E-2</c:v>
                </c:pt>
                <c:pt idx="22">
                  <c:v>4.5477886407031688E-2</c:v>
                </c:pt>
                <c:pt idx="23">
                  <c:v>4.5336585351080899E-2</c:v>
                </c:pt>
                <c:pt idx="24">
                  <c:v>4.4140798802960027E-2</c:v>
                </c:pt>
                <c:pt idx="25">
                  <c:v>4.2508455261080734E-2</c:v>
                </c:pt>
                <c:pt idx="26">
                  <c:v>4.1922161327434163E-2</c:v>
                </c:pt>
                <c:pt idx="27">
                  <c:v>4.1890526762669064E-2</c:v>
                </c:pt>
                <c:pt idx="28">
                  <c:v>4.1854674255935281E-2</c:v>
                </c:pt>
                <c:pt idx="29">
                  <c:v>4.1135515150275283E-2</c:v>
                </c:pt>
                <c:pt idx="30">
                  <c:v>4.1032175572042612E-2</c:v>
                </c:pt>
                <c:pt idx="31">
                  <c:v>4.0968906442512408E-2</c:v>
                </c:pt>
                <c:pt idx="32">
                  <c:v>4.0964688500543731E-2</c:v>
                </c:pt>
                <c:pt idx="33">
                  <c:v>4.0720047866360271E-2</c:v>
                </c:pt>
                <c:pt idx="34">
                  <c:v>4.060405446222156E-2</c:v>
                </c:pt>
                <c:pt idx="35">
                  <c:v>4.0549221216628718E-2</c:v>
                </c:pt>
                <c:pt idx="36">
                  <c:v>4.0549221216628718E-2</c:v>
                </c:pt>
                <c:pt idx="37">
                  <c:v>4.0062048919246133E-2</c:v>
                </c:pt>
                <c:pt idx="38">
                  <c:v>4.0062048919246133E-2</c:v>
                </c:pt>
                <c:pt idx="39">
                  <c:v>4.0062048919246133E-2</c:v>
                </c:pt>
                <c:pt idx="40">
                  <c:v>3.9646581635331121E-2</c:v>
                </c:pt>
                <c:pt idx="41">
                  <c:v>3.9646581635331121E-2</c:v>
                </c:pt>
                <c:pt idx="42">
                  <c:v>3.9452556304771826E-2</c:v>
                </c:pt>
                <c:pt idx="43">
                  <c:v>3.9452556304771826E-2</c:v>
                </c:pt>
                <c:pt idx="44">
                  <c:v>3.9203697728619688E-2</c:v>
                </c:pt>
                <c:pt idx="45">
                  <c:v>3.8455013029178926E-2</c:v>
                </c:pt>
                <c:pt idx="46">
                  <c:v>3.8383308015711361E-2</c:v>
                </c:pt>
                <c:pt idx="47">
                  <c:v>3.7999475296561454E-2</c:v>
                </c:pt>
                <c:pt idx="48">
                  <c:v>3.7516520941147553E-2</c:v>
                </c:pt>
                <c:pt idx="49">
                  <c:v>3.6955534659313068E-2</c:v>
                </c:pt>
                <c:pt idx="50">
                  <c:v>3.6710894025129608E-2</c:v>
                </c:pt>
                <c:pt idx="51">
                  <c:v>3.6710894025129608E-2</c:v>
                </c:pt>
                <c:pt idx="52">
                  <c:v>3.6710894025129608E-2</c:v>
                </c:pt>
                <c:pt idx="53">
                  <c:v>3.670667608316093E-2</c:v>
                </c:pt>
                <c:pt idx="54">
                  <c:v>3.670667608316093E-2</c:v>
                </c:pt>
                <c:pt idx="55">
                  <c:v>3.670667608316093E-2</c:v>
                </c:pt>
                <c:pt idx="56">
                  <c:v>3.6639189011662042E-2</c:v>
                </c:pt>
                <c:pt idx="57">
                  <c:v>3.6563266056225799E-2</c:v>
                </c:pt>
                <c:pt idx="58">
                  <c:v>3.6504214868664273E-2</c:v>
                </c:pt>
                <c:pt idx="59">
                  <c:v>3.6504214868664273E-2</c:v>
                </c:pt>
                <c:pt idx="60">
                  <c:v>3.6187869221013247E-2</c:v>
                </c:pt>
                <c:pt idx="61">
                  <c:v>3.6071875816874537E-2</c:v>
                </c:pt>
                <c:pt idx="62">
                  <c:v>3.6031805368172076E-2</c:v>
                </c:pt>
                <c:pt idx="63">
                  <c:v>3.6017042571281695E-2</c:v>
                </c:pt>
                <c:pt idx="64">
                  <c:v>3.601282462931301E-2</c:v>
                </c:pt>
                <c:pt idx="65">
                  <c:v>3.601282462931301E-2</c:v>
                </c:pt>
                <c:pt idx="66">
                  <c:v>3.6000170803406971E-2</c:v>
                </c:pt>
                <c:pt idx="67">
                  <c:v>3.5968536238641866E-2</c:v>
                </c:pt>
                <c:pt idx="68">
                  <c:v>3.5949555499782807E-2</c:v>
                </c:pt>
                <c:pt idx="69">
                  <c:v>3.5512998506024393E-2</c:v>
                </c:pt>
                <c:pt idx="70">
                  <c:v>3.5508780564055709E-2</c:v>
                </c:pt>
                <c:pt idx="71">
                  <c:v>3.4935140456315183E-2</c:v>
                </c:pt>
                <c:pt idx="72">
                  <c:v>3.4587160243899059E-2</c:v>
                </c:pt>
                <c:pt idx="73">
                  <c:v>3.4188564727858764E-2</c:v>
                </c:pt>
                <c:pt idx="74">
                  <c:v>3.3914398499894541E-2</c:v>
                </c:pt>
                <c:pt idx="75">
                  <c:v>3.3534783722713311E-2</c:v>
                </c:pt>
                <c:pt idx="76">
                  <c:v>3.3534783722713311E-2</c:v>
                </c:pt>
                <c:pt idx="77">
                  <c:v>3.3530565780744634E-2</c:v>
                </c:pt>
                <c:pt idx="78">
                  <c:v>3.350736709991689E-2</c:v>
                </c:pt>
                <c:pt idx="79">
                  <c:v>3.3091899816001878E-2</c:v>
                </c:pt>
                <c:pt idx="80">
                  <c:v>3.3015976860565635E-2</c:v>
                </c:pt>
                <c:pt idx="81">
                  <c:v>3.2813515646068978E-2</c:v>
                </c:pt>
                <c:pt idx="82">
                  <c:v>3.252880456318305E-2</c:v>
                </c:pt>
                <c:pt idx="83">
                  <c:v>3.248873411448059E-2</c:v>
                </c:pt>
                <c:pt idx="84">
                  <c:v>3.1550242026449217E-2</c:v>
                </c:pt>
                <c:pt idx="85">
                  <c:v>3.1472210100028625E-2</c:v>
                </c:pt>
                <c:pt idx="86">
                  <c:v>3.0885916166382064E-2</c:v>
                </c:pt>
                <c:pt idx="87">
                  <c:v>2.9930552310475967E-2</c:v>
                </c:pt>
                <c:pt idx="88">
                  <c:v>2.9356912202735442E-2</c:v>
                </c:pt>
                <c:pt idx="89">
                  <c:v>2.7532652301281196E-2</c:v>
                </c:pt>
                <c:pt idx="90">
                  <c:v>2.2789576557500156E-2</c:v>
                </c:pt>
                <c:pt idx="91">
                  <c:v>2.2409961780318927E-2</c:v>
                </c:pt>
                <c:pt idx="92">
                  <c:v>2.237410927358514E-2</c:v>
                </c:pt>
                <c:pt idx="93">
                  <c:v>2.2369891331616463E-2</c:v>
                </c:pt>
                <c:pt idx="94">
                  <c:v>2.1855302411437461E-2</c:v>
                </c:pt>
                <c:pt idx="95">
                  <c:v>2.147146969228755E-2</c:v>
                </c:pt>
                <c:pt idx="96">
                  <c:v>2.1467251750318869E-2</c:v>
                </c:pt>
                <c:pt idx="97">
                  <c:v>2.1467251750318869E-2</c:v>
                </c:pt>
                <c:pt idx="98">
                  <c:v>2.1467251750318869E-2</c:v>
                </c:pt>
                <c:pt idx="99">
                  <c:v>2.1467251750318869E-2</c:v>
                </c:pt>
                <c:pt idx="100">
                  <c:v>2.1467251750318869E-2</c:v>
                </c:pt>
                <c:pt idx="101">
                  <c:v>2.1467251750318869E-2</c:v>
                </c:pt>
                <c:pt idx="102">
                  <c:v>2.1467251750318869E-2</c:v>
                </c:pt>
                <c:pt idx="103">
                  <c:v>2.1467251750318869E-2</c:v>
                </c:pt>
                <c:pt idx="104">
                  <c:v>2.1467251750318869E-2</c:v>
                </c:pt>
                <c:pt idx="105">
                  <c:v>2.1463033808350188E-2</c:v>
                </c:pt>
                <c:pt idx="106">
                  <c:v>2.1463033808350188E-2</c:v>
                </c:pt>
                <c:pt idx="107">
                  <c:v>2.1463033808350188E-2</c:v>
                </c:pt>
                <c:pt idx="108">
                  <c:v>2.1463033808350188E-2</c:v>
                </c:pt>
                <c:pt idx="109">
                  <c:v>2.1463033808350188E-2</c:v>
                </c:pt>
                <c:pt idx="110">
                  <c:v>2.1463033808350188E-2</c:v>
                </c:pt>
                <c:pt idx="111">
                  <c:v>2.1463033808350188E-2</c:v>
                </c:pt>
                <c:pt idx="112">
                  <c:v>2.145459792441283E-2</c:v>
                </c:pt>
                <c:pt idx="113">
                  <c:v>2.1431399243585086E-2</c:v>
                </c:pt>
                <c:pt idx="114">
                  <c:v>2.1431399243585086E-2</c:v>
                </c:pt>
                <c:pt idx="115">
                  <c:v>2.1422963359647725E-2</c:v>
                </c:pt>
                <c:pt idx="116">
                  <c:v>1.5857388931974019E-2</c:v>
                </c:pt>
                <c:pt idx="117">
                  <c:v>1.5821536425240236E-2</c:v>
                </c:pt>
                <c:pt idx="118">
                  <c:v>1.0315013185128053E-2</c:v>
                </c:pt>
                <c:pt idx="119">
                  <c:v>1.0306577301190693E-2</c:v>
                </c:pt>
                <c:pt idx="120">
                  <c:v>9.9396163499155029E-3</c:v>
                </c:pt>
                <c:pt idx="121">
                  <c:v>8.6594709624210203E-3</c:v>
                </c:pt>
                <c:pt idx="122">
                  <c:v>7.6619276868281211E-3</c:v>
                </c:pt>
                <c:pt idx="123">
                  <c:v>7.6619276868281211E-3</c:v>
                </c:pt>
                <c:pt idx="124">
                  <c:v>7.6619276868281211E-3</c:v>
                </c:pt>
                <c:pt idx="125">
                  <c:v>7.6619276868281211E-3</c:v>
                </c:pt>
                <c:pt idx="126">
                  <c:v>7.6619276868281211E-3</c:v>
                </c:pt>
                <c:pt idx="127">
                  <c:v>7.2464604029131071E-3</c:v>
                </c:pt>
                <c:pt idx="128">
                  <c:v>7.2106078961793243E-3</c:v>
                </c:pt>
                <c:pt idx="129">
                  <c:v>6.9111340164030206E-3</c:v>
                </c:pt>
                <c:pt idx="130">
                  <c:v>6.8035764962016722E-3</c:v>
                </c:pt>
                <c:pt idx="131">
                  <c:v>6.7276535407654256E-3</c:v>
                </c:pt>
                <c:pt idx="132">
                  <c:v>6.2847696340539907E-3</c:v>
                </c:pt>
                <c:pt idx="133">
                  <c:v>6.2531350692888888E-3</c:v>
                </c:pt>
                <c:pt idx="134">
                  <c:v>5.7659627719063092E-3</c:v>
                </c:pt>
                <c:pt idx="135">
                  <c:v>5.3547134299599761E-3</c:v>
                </c:pt>
                <c:pt idx="136">
                  <c:v>5.2513738517273069E-3</c:v>
                </c:pt>
                <c:pt idx="137">
                  <c:v>4.7009324248145235E-3</c:v>
                </c:pt>
                <c:pt idx="138">
                  <c:v>4.2538305761344077E-3</c:v>
                </c:pt>
                <c:pt idx="139">
                  <c:v>4.1104205491992764E-3</c:v>
                </c:pt>
                <c:pt idx="140">
                  <c:v>3.7750941626891895E-3</c:v>
                </c:pt>
                <c:pt idx="141">
                  <c:v>3.7708762207205094E-3</c:v>
                </c:pt>
                <c:pt idx="142">
                  <c:v>3.7033891492216238E-3</c:v>
                </c:pt>
                <c:pt idx="143">
                  <c:v>3.6717545844565211E-3</c:v>
                </c:pt>
                <c:pt idx="144">
                  <c:v>2.3979361099150591E-3</c:v>
                </c:pt>
                <c:pt idx="145">
                  <c:v>2.3979361099150591E-3</c:v>
                </c:pt>
                <c:pt idx="146">
                  <c:v>2.3979361099150591E-3</c:v>
                </c:pt>
                <c:pt idx="147">
                  <c:v>2.2861606477450301E-3</c:v>
                </c:pt>
                <c:pt idx="148">
                  <c:v>2.2861606477450301E-3</c:v>
                </c:pt>
                <c:pt idx="149">
                  <c:v>2.2861606477450301E-3</c:v>
                </c:pt>
                <c:pt idx="150">
                  <c:v>2.2545260829799274E-3</c:v>
                </c:pt>
                <c:pt idx="151">
                  <c:v>8.4573346544069444E-4</c:v>
                </c:pt>
                <c:pt idx="152">
                  <c:v>8.0566301673823133E-4</c:v>
                </c:pt>
                <c:pt idx="153">
                  <c:v>7.4239388720802628E-4</c:v>
                </c:pt>
                <c:pt idx="154">
                  <c:v>2.910740965592299E-4</c:v>
                </c:pt>
                <c:pt idx="155">
                  <c:v>-2.6780321429091482E-4</c:v>
                </c:pt>
                <c:pt idx="156">
                  <c:v>-6.7061667229988717E-4</c:v>
                </c:pt>
                <c:pt idx="157">
                  <c:v>-7.8661007643859642E-4</c:v>
                </c:pt>
                <c:pt idx="158">
                  <c:v>-2.2903063882731369E-3</c:v>
                </c:pt>
                <c:pt idx="159">
                  <c:v>-2.302960214179178E-3</c:v>
                </c:pt>
                <c:pt idx="160">
                  <c:v>-4.7008602233739507E-3</c:v>
                </c:pt>
                <c:pt idx="161">
                  <c:v>-5.7384739476693137E-3</c:v>
                </c:pt>
                <c:pt idx="162">
                  <c:v>-5.2871541570205169E-3</c:v>
                </c:pt>
                <c:pt idx="163">
                  <c:v>-6.1813578543807486E-3</c:v>
                </c:pt>
                <c:pt idx="164">
                  <c:v>-7.3834713154546459E-3</c:v>
                </c:pt>
                <c:pt idx="165">
                  <c:v>-7.8369000770877814E-3</c:v>
                </c:pt>
                <c:pt idx="166">
                  <c:v>-8.2122969123003316E-3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9-4715-AAAE-FB2BCDC8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282128"/>
        <c:axId val="1"/>
      </c:scatterChart>
      <c:valAx>
        <c:axId val="629282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82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V787 Cyg - O-C Diagr.</a:t>
            </a:r>
          </a:p>
        </c:rich>
      </c:tx>
      <c:layout>
        <c:manualLayout>
          <c:xMode val="edge"/>
          <c:yMode val="edge"/>
          <c:x val="0.3257731958762886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649484536082473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4.2559324654575903E-2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B-464C-8F05-5F82CC8BDA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8.7559324656467652E-2</c:v>
                </c:pt>
                <c:pt idx="2">
                  <c:v>8.6664760656276485E-2</c:v>
                </c:pt>
                <c:pt idx="3">
                  <c:v>4.5874772782553919E-2</c:v>
                </c:pt>
                <c:pt idx="4">
                  <c:v>-1.0287406184943393E-2</c:v>
                </c:pt>
                <c:pt idx="5">
                  <c:v>7.8376746394496877E-2</c:v>
                </c:pt>
                <c:pt idx="6">
                  <c:v>4.2608017694874434E-2</c:v>
                </c:pt>
                <c:pt idx="7">
                  <c:v>1.0886262254643952E-2</c:v>
                </c:pt>
                <c:pt idx="8">
                  <c:v>8.747569918341469E-3</c:v>
                </c:pt>
                <c:pt idx="9">
                  <c:v>1.7411722503311466E-2</c:v>
                </c:pt>
                <c:pt idx="10">
                  <c:v>3.9181311090942472E-2</c:v>
                </c:pt>
                <c:pt idx="11">
                  <c:v>4.7401952801010339E-2</c:v>
                </c:pt>
                <c:pt idx="12">
                  <c:v>8.5490472702076659E-3</c:v>
                </c:pt>
                <c:pt idx="13">
                  <c:v>2.954904727084795E-2</c:v>
                </c:pt>
                <c:pt idx="14">
                  <c:v>-0.11708544399516541</c:v>
                </c:pt>
                <c:pt idx="15">
                  <c:v>0.10786758274480235</c:v>
                </c:pt>
                <c:pt idx="16">
                  <c:v>3.1240633721608901E-2</c:v>
                </c:pt>
                <c:pt idx="17">
                  <c:v>6.5461275429697707E-2</c:v>
                </c:pt>
                <c:pt idx="18">
                  <c:v>3.3706263657222735E-2</c:v>
                </c:pt>
                <c:pt idx="19">
                  <c:v>8.4984508222987643E-2</c:v>
                </c:pt>
                <c:pt idx="20">
                  <c:v>6.0425791642046534E-2</c:v>
                </c:pt>
                <c:pt idx="21">
                  <c:v>-1.3734159874729812E-2</c:v>
                </c:pt>
                <c:pt idx="22">
                  <c:v>2.8452365611883579E-2</c:v>
                </c:pt>
                <c:pt idx="23">
                  <c:v>5.6809472207532963E-2</c:v>
                </c:pt>
                <c:pt idx="24">
                  <c:v>0.18463752354000462</c:v>
                </c:pt>
                <c:pt idx="25">
                  <c:v>-1.3565454013587441E-2</c:v>
                </c:pt>
                <c:pt idx="26">
                  <c:v>-1.1307608740025898E-2</c:v>
                </c:pt>
                <c:pt idx="27">
                  <c:v>2.5936519599781604E-2</c:v>
                </c:pt>
                <c:pt idx="28">
                  <c:v>2.1146531722479267E-2</c:v>
                </c:pt>
                <c:pt idx="29">
                  <c:v>9.3829716028267285E-2</c:v>
                </c:pt>
                <c:pt idx="30">
                  <c:v>6.3493868616205873E-2</c:v>
                </c:pt>
                <c:pt idx="31">
                  <c:v>8.2982125299167819E-2</c:v>
                </c:pt>
                <c:pt idx="32">
                  <c:v>1.3948009076557355E-2</c:v>
                </c:pt>
                <c:pt idx="33">
                  <c:v>4.696926825272385E-2</c:v>
                </c:pt>
                <c:pt idx="34">
                  <c:v>-7.346892782516079E-2</c:v>
                </c:pt>
                <c:pt idx="35">
                  <c:v>6.5087561302789254E-2</c:v>
                </c:pt>
                <c:pt idx="36">
                  <c:v>0.10708756130406982</c:v>
                </c:pt>
                <c:pt idx="37">
                  <c:v>-2.1352862229832681E-2</c:v>
                </c:pt>
                <c:pt idx="38">
                  <c:v>1.9647137771244161E-2</c:v>
                </c:pt>
                <c:pt idx="39">
                  <c:v>6.5647137769701658E-2</c:v>
                </c:pt>
                <c:pt idx="40">
                  <c:v>-4.5213310004328378E-2</c:v>
                </c:pt>
                <c:pt idx="41">
                  <c:v>-5.2133100070932414E-3</c:v>
                </c:pt>
                <c:pt idx="42">
                  <c:v>5.5217343826370779E-2</c:v>
                </c:pt>
                <c:pt idx="43">
                  <c:v>9.6217343827447621E-2</c:v>
                </c:pt>
                <c:pt idx="44">
                  <c:v>3.0204486782167805E-2</c:v>
                </c:pt>
                <c:pt idx="45">
                  <c:v>9.4648857542779297E-2</c:v>
                </c:pt>
                <c:pt idx="46">
                  <c:v>0.10006888178759255</c:v>
                </c:pt>
                <c:pt idx="47">
                  <c:v>2.0964305669622263E-2</c:v>
                </c:pt>
                <c:pt idx="48">
                  <c:v>1.2557998354168376E-2</c:v>
                </c:pt>
                <c:pt idx="49">
                  <c:v>8.3020540958386846E-2</c:v>
                </c:pt>
                <c:pt idx="50">
                  <c:v>3.2041800131992204E-2</c:v>
                </c:pt>
                <c:pt idx="51">
                  <c:v>7.4041800133272773E-2</c:v>
                </c:pt>
                <c:pt idx="52">
                  <c:v>9.5041800133913057E-2</c:v>
                </c:pt>
                <c:pt idx="53">
                  <c:v>-3.9923160875332542E-3</c:v>
                </c:pt>
                <c:pt idx="54">
                  <c:v>1.6007683912903303E-2</c:v>
                </c:pt>
                <c:pt idx="55">
                  <c:v>3.7007683913543588E-2</c:v>
                </c:pt>
                <c:pt idx="56">
                  <c:v>4.0461824373778654E-2</c:v>
                </c:pt>
                <c:pt idx="57">
                  <c:v>2.8847732399299275E-2</c:v>
                </c:pt>
                <c:pt idx="58">
                  <c:v>1.6370105302485172E-2</c:v>
                </c:pt>
                <c:pt idx="59">
                  <c:v>3.0370105301699368E-2</c:v>
                </c:pt>
                <c:pt idx="60">
                  <c:v>2.1811388724017888E-2</c:v>
                </c:pt>
                <c:pt idx="61">
                  <c:v>0.13737319263964309</c:v>
                </c:pt>
                <c:pt idx="62">
                  <c:v>2.9549088543717517E-2</c:v>
                </c:pt>
                <c:pt idx="63">
                  <c:v>-7.0318230427801609E-5</c:v>
                </c:pt>
                <c:pt idx="64">
                  <c:v>-2.310443445094279E-2</c:v>
                </c:pt>
                <c:pt idx="65">
                  <c:v>-3.1044344505062327E-3</c:v>
                </c:pt>
                <c:pt idx="66">
                  <c:v>1.7793216884456342E-2</c:v>
                </c:pt>
                <c:pt idx="67">
                  <c:v>5.2037345227290643E-2</c:v>
                </c:pt>
                <c:pt idx="68">
                  <c:v>1.6383822232455714E-2</c:v>
                </c:pt>
                <c:pt idx="69">
                  <c:v>2.635279335299856E-2</c:v>
                </c:pt>
                <c:pt idx="70">
                  <c:v>-1.7681322868156713E-2</c:v>
                </c:pt>
                <c:pt idx="71">
                  <c:v>2.367887106447597E-2</c:v>
                </c:pt>
                <c:pt idx="72">
                  <c:v>6.2364282828639261E-2</c:v>
                </c:pt>
                <c:pt idx="73">
                  <c:v>-3.5970006138086319E-4</c:v>
                </c:pt>
                <c:pt idx="74">
                  <c:v>-1.9577254428440938E-2</c:v>
                </c:pt>
                <c:pt idx="75">
                  <c:v>-6.6477143300289754E-3</c:v>
                </c:pt>
                <c:pt idx="76">
                  <c:v>3.1352285670436686E-2</c:v>
                </c:pt>
                <c:pt idx="77">
                  <c:v>1.4318169451144058E-2</c:v>
                </c:pt>
                <c:pt idx="78">
                  <c:v>6.9630530233553145E-2</c:v>
                </c:pt>
                <c:pt idx="79">
                  <c:v>8.7770082463975996E-2</c:v>
                </c:pt>
                <c:pt idx="80">
                  <c:v>5.1559904823079705E-3</c:v>
                </c:pt>
                <c:pt idx="81">
                  <c:v>2.1518411871511489E-2</c:v>
                </c:pt>
                <c:pt idx="82">
                  <c:v>-9.1284433052351233E-2</c:v>
                </c:pt>
                <c:pt idx="83">
                  <c:v>7.3891462849132949E-2</c:v>
                </c:pt>
                <c:pt idx="84">
                  <c:v>-3.8199396338313818E-2</c:v>
                </c:pt>
                <c:pt idx="85">
                  <c:v>4.4669453574897489E-2</c:v>
                </c:pt>
                <c:pt idx="86">
                  <c:v>2.4927298843977042E-2</c:v>
                </c:pt>
                <c:pt idx="87">
                  <c:v>1.6999747749650851E-3</c:v>
                </c:pt>
                <c:pt idx="88">
                  <c:v>5.7060168706811965E-2</c:v>
                </c:pt>
                <c:pt idx="89">
                  <c:v>0.17080490310036112</c:v>
                </c:pt>
                <c:pt idx="90">
                  <c:v>4.4941212516278028E-2</c:v>
                </c:pt>
                <c:pt idx="91">
                  <c:v>-1.3129247381584719E-2</c:v>
                </c:pt>
                <c:pt idx="92">
                  <c:v>8.0807647391338833E-3</c:v>
                </c:pt>
                <c:pt idx="93">
                  <c:v>8.0466485160286538E-3</c:v>
                </c:pt>
                <c:pt idx="94">
                  <c:v>2.5884469541779254E-2</c:v>
                </c:pt>
                <c:pt idx="95">
                  <c:v>4.0779893432045355E-2</c:v>
                </c:pt>
                <c:pt idx="96">
                  <c:v>-3.2254222787742037E-2</c:v>
                </c:pt>
                <c:pt idx="97">
                  <c:v>-1.2542227923404425E-3</c:v>
                </c:pt>
                <c:pt idx="98">
                  <c:v>8.7457772096968256E-3</c:v>
                </c:pt>
                <c:pt idx="99">
                  <c:v>1.9745777208299842E-2</c:v>
                </c:pt>
                <c:pt idx="100">
                  <c:v>4.1745777205505874E-2</c:v>
                </c:pt>
                <c:pt idx="101">
                  <c:v>5.0745777210977394E-2</c:v>
                </c:pt>
                <c:pt idx="102">
                  <c:v>6.174577720958041E-2</c:v>
                </c:pt>
                <c:pt idx="103">
                  <c:v>7.474577720859088E-2</c:v>
                </c:pt>
                <c:pt idx="104">
                  <c:v>9.1745777208416257E-2</c:v>
                </c:pt>
                <c:pt idx="105">
                  <c:v>-7.4288339004851878E-2</c:v>
                </c:pt>
                <c:pt idx="106">
                  <c:v>-5.3288339004211593E-2</c:v>
                </c:pt>
                <c:pt idx="107">
                  <c:v>-3.3288339007413015E-2</c:v>
                </c:pt>
                <c:pt idx="108">
                  <c:v>-1.1288339010206982E-2</c:v>
                </c:pt>
                <c:pt idx="109">
                  <c:v>3.7116609892109409E-3</c:v>
                </c:pt>
                <c:pt idx="110">
                  <c:v>2.7711660994100384E-2</c:v>
                </c:pt>
                <c:pt idx="111">
                  <c:v>4.8711660994740669E-2</c:v>
                </c:pt>
                <c:pt idx="112">
                  <c:v>-0.1093565714545548</c:v>
                </c:pt>
                <c:pt idx="113">
                  <c:v>-2.1044210669060703E-2</c:v>
                </c:pt>
                <c:pt idx="114">
                  <c:v>5.9955789329251274E-2</c:v>
                </c:pt>
                <c:pt idx="115">
                  <c:v>4.0887556890083943E-2</c:v>
                </c:pt>
                <c:pt idx="118">
                  <c:v>1.0542488715145737E-2</c:v>
                </c:pt>
                <c:pt idx="119">
                  <c:v>5.4742562788305804E-3</c:v>
                </c:pt>
                <c:pt idx="120">
                  <c:v>6.5061450368375517E-3</c:v>
                </c:pt>
                <c:pt idx="122">
                  <c:v>-1.9166143320035189E-3</c:v>
                </c:pt>
                <c:pt idx="124">
                  <c:v>5.8833856674027629E-3</c:v>
                </c:pt>
                <c:pt idx="127">
                  <c:v>2.6222937893180642E-2</c:v>
                </c:pt>
                <c:pt idx="128">
                  <c:v>1.6432950011221692E-2</c:v>
                </c:pt>
                <c:pt idx="129">
                  <c:v>8.0106983223231509E-3</c:v>
                </c:pt>
                <c:pt idx="130">
                  <c:v>1.6640734676911961E-2</c:v>
                </c:pt>
                <c:pt idx="131">
                  <c:v>1.1026642700016964E-2</c:v>
                </c:pt>
                <c:pt idx="132">
                  <c:v>7.4444394922466017E-3</c:v>
                </c:pt>
                <c:pt idx="133">
                  <c:v>2.0688567834440619E-2</c:v>
                </c:pt>
                <c:pt idx="134">
                  <c:v>4.2481443015276454E-3</c:v>
                </c:pt>
                <c:pt idx="135">
                  <c:v>1.1421812749176752E-2</c:v>
                </c:pt>
                <c:pt idx="136">
                  <c:v>-3.9140346707426943E-3</c:v>
                </c:pt>
                <c:pt idx="137">
                  <c:v>6.1337984807323664E-3</c:v>
                </c:pt>
                <c:pt idx="138">
                  <c:v>1.9517479049682152E-2</c:v>
                </c:pt>
                <c:pt idx="139">
                  <c:v>-4.6424724641838111E-3</c:v>
                </c:pt>
                <c:pt idx="140">
                  <c:v>8.1452879603602923E-3</c:v>
                </c:pt>
                <c:pt idx="141">
                  <c:v>1.3111171734635718E-2</c:v>
                </c:pt>
                <c:pt idx="142">
                  <c:v>-6.4346877989009954E-3</c:v>
                </c:pt>
                <c:pt idx="143">
                  <c:v>2.8094405424781144E-3</c:v>
                </c:pt>
                <c:pt idx="147">
                  <c:v>-2.7234499997575767E-2</c:v>
                </c:pt>
                <c:pt idx="148">
                  <c:v>-1.4034499996341765E-2</c:v>
                </c:pt>
                <c:pt idx="149">
                  <c:v>-5.7345000022905879E-3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B-464C-8F05-5F82CC8BDA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16">
                  <c:v>1.1371203196176793E-2</c:v>
                </c:pt>
                <c:pt idx="117">
                  <c:v>7.581215315440204E-3</c:v>
                </c:pt>
                <c:pt idx="121">
                  <c:v>6.0518719546962529E-3</c:v>
                </c:pt>
                <c:pt idx="123">
                  <c:v>4.8338567285099998E-4</c:v>
                </c:pt>
                <c:pt idx="125">
                  <c:v>7.2833856684155762E-3</c:v>
                </c:pt>
                <c:pt idx="126">
                  <c:v>9.9833856729674153E-3</c:v>
                </c:pt>
                <c:pt idx="151">
                  <c:v>-2.8484275753726251E-3</c:v>
                </c:pt>
                <c:pt idx="152">
                  <c:v>-2.0725316717289388E-3</c:v>
                </c:pt>
                <c:pt idx="156">
                  <c:v>-2.6132090424653143E-3</c:v>
                </c:pt>
                <c:pt idx="157">
                  <c:v>-1.4514051217702217E-3</c:v>
                </c:pt>
                <c:pt idx="159">
                  <c:v>-2.7161865946254693E-3</c:v>
                </c:pt>
                <c:pt idx="160">
                  <c:v>-6.3112582647590898E-3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5B-464C-8F05-5F82CC8BDA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44">
                  <c:v>1.1063417841796763E-3</c:v>
                </c:pt>
                <c:pt idx="145">
                  <c:v>1.7063417835743167E-3</c:v>
                </c:pt>
                <c:pt idx="146">
                  <c:v>3.8063417814555578E-3</c:v>
                </c:pt>
                <c:pt idx="150">
                  <c:v>3.4639026125660166E-4</c:v>
                </c:pt>
                <c:pt idx="153">
                  <c:v>-1.4242749894037843E-3</c:v>
                </c:pt>
                <c:pt idx="154">
                  <c:v>-3.8447106417152099E-3</c:v>
                </c:pt>
                <c:pt idx="155">
                  <c:v>-1.7551099299453199E-3</c:v>
                </c:pt>
                <c:pt idx="158">
                  <c:v>-5.113837934914045E-3</c:v>
                </c:pt>
                <c:pt idx="161">
                  <c:v>-6.7038486522505991E-3</c:v>
                </c:pt>
                <c:pt idx="162">
                  <c:v>-6.6534129946376197E-3</c:v>
                </c:pt>
                <c:pt idx="163">
                  <c:v>-5.1860518578905612E-3</c:v>
                </c:pt>
                <c:pt idx="164">
                  <c:v>-7.5091748658451252E-3</c:v>
                </c:pt>
                <c:pt idx="165">
                  <c:v>-7.5766686350107193E-3</c:v>
                </c:pt>
                <c:pt idx="166">
                  <c:v>-7.8130123074515723E-3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5B-464C-8F05-5F82CC8BDA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5B-464C-8F05-5F82CC8BDA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5B-464C-8F05-5F82CC8BDA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5B-464C-8F05-5F82CC8BDA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5.0992845531081236E-2</c:v>
                </c:pt>
                <c:pt idx="1">
                  <c:v>5.0992845531081236E-2</c:v>
                </c:pt>
                <c:pt idx="2">
                  <c:v>5.057316030519754E-2</c:v>
                </c:pt>
                <c:pt idx="3">
                  <c:v>5.0537307798463757E-2</c:v>
                </c:pt>
                <c:pt idx="4">
                  <c:v>5.0022718878284758E-2</c:v>
                </c:pt>
                <c:pt idx="5">
                  <c:v>4.9919379300052087E-2</c:v>
                </c:pt>
                <c:pt idx="6">
                  <c:v>4.9638886159134844E-2</c:v>
                </c:pt>
                <c:pt idx="7">
                  <c:v>4.9611469536338423E-2</c:v>
                </c:pt>
                <c:pt idx="8">
                  <c:v>4.9223418875219832E-2</c:v>
                </c:pt>
                <c:pt idx="9">
                  <c:v>4.9120079296987161E-2</c:v>
                </c:pt>
                <c:pt idx="10">
                  <c:v>4.85970544928708E-2</c:v>
                </c:pt>
                <c:pt idx="11">
                  <c:v>4.8438881669045288E-2</c:v>
                </c:pt>
                <c:pt idx="12">
                  <c:v>4.8333433119828281E-2</c:v>
                </c:pt>
                <c:pt idx="13">
                  <c:v>4.8333433119828281E-2</c:v>
                </c:pt>
                <c:pt idx="14">
                  <c:v>4.7698632853541888E-2</c:v>
                </c:pt>
                <c:pt idx="15">
                  <c:v>4.7445556335421066E-2</c:v>
                </c:pt>
                <c:pt idx="16">
                  <c:v>4.7120774803832685E-2</c:v>
                </c:pt>
                <c:pt idx="17">
                  <c:v>4.6962601980007172E-2</c:v>
                </c:pt>
                <c:pt idx="18">
                  <c:v>4.6127449470208463E-2</c:v>
                </c:pt>
                <c:pt idx="19">
                  <c:v>4.6100032847412042E-2</c:v>
                </c:pt>
                <c:pt idx="20">
                  <c:v>4.5783687199761017E-2</c:v>
                </c:pt>
                <c:pt idx="21">
                  <c:v>4.5640277172825885E-2</c:v>
                </c:pt>
                <c:pt idx="22">
                  <c:v>4.5477886407031688E-2</c:v>
                </c:pt>
                <c:pt idx="23">
                  <c:v>4.5336585351080899E-2</c:v>
                </c:pt>
                <c:pt idx="24">
                  <c:v>4.4140798802960027E-2</c:v>
                </c:pt>
                <c:pt idx="25">
                  <c:v>4.2508455261080734E-2</c:v>
                </c:pt>
                <c:pt idx="26">
                  <c:v>4.1922161327434163E-2</c:v>
                </c:pt>
                <c:pt idx="27">
                  <c:v>4.1890526762669064E-2</c:v>
                </c:pt>
                <c:pt idx="28">
                  <c:v>4.1854674255935281E-2</c:v>
                </c:pt>
                <c:pt idx="29">
                  <c:v>4.1135515150275283E-2</c:v>
                </c:pt>
                <c:pt idx="30">
                  <c:v>4.1032175572042612E-2</c:v>
                </c:pt>
                <c:pt idx="31">
                  <c:v>4.0968906442512408E-2</c:v>
                </c:pt>
                <c:pt idx="32">
                  <c:v>4.0964688500543731E-2</c:v>
                </c:pt>
                <c:pt idx="33">
                  <c:v>4.0720047866360271E-2</c:v>
                </c:pt>
                <c:pt idx="34">
                  <c:v>4.060405446222156E-2</c:v>
                </c:pt>
                <c:pt idx="35">
                  <c:v>4.0549221216628718E-2</c:v>
                </c:pt>
                <c:pt idx="36">
                  <c:v>4.0549221216628718E-2</c:v>
                </c:pt>
                <c:pt idx="37">
                  <c:v>4.0062048919246133E-2</c:v>
                </c:pt>
                <c:pt idx="38">
                  <c:v>4.0062048919246133E-2</c:v>
                </c:pt>
                <c:pt idx="39">
                  <c:v>4.0062048919246133E-2</c:v>
                </c:pt>
                <c:pt idx="40">
                  <c:v>3.9646581635331121E-2</c:v>
                </c:pt>
                <c:pt idx="41">
                  <c:v>3.9646581635331121E-2</c:v>
                </c:pt>
                <c:pt idx="42">
                  <c:v>3.9452556304771826E-2</c:v>
                </c:pt>
                <c:pt idx="43">
                  <c:v>3.9452556304771826E-2</c:v>
                </c:pt>
                <c:pt idx="44">
                  <c:v>3.9203697728619688E-2</c:v>
                </c:pt>
                <c:pt idx="45">
                  <c:v>3.8455013029178926E-2</c:v>
                </c:pt>
                <c:pt idx="46">
                  <c:v>3.8383308015711361E-2</c:v>
                </c:pt>
                <c:pt idx="47">
                  <c:v>3.7999475296561454E-2</c:v>
                </c:pt>
                <c:pt idx="48">
                  <c:v>3.7516520941147553E-2</c:v>
                </c:pt>
                <c:pt idx="49">
                  <c:v>3.6955534659313068E-2</c:v>
                </c:pt>
                <c:pt idx="50">
                  <c:v>3.6710894025129608E-2</c:v>
                </c:pt>
                <c:pt idx="51">
                  <c:v>3.6710894025129608E-2</c:v>
                </c:pt>
                <c:pt idx="52">
                  <c:v>3.6710894025129608E-2</c:v>
                </c:pt>
                <c:pt idx="53">
                  <c:v>3.670667608316093E-2</c:v>
                </c:pt>
                <c:pt idx="54">
                  <c:v>3.670667608316093E-2</c:v>
                </c:pt>
                <c:pt idx="55">
                  <c:v>3.670667608316093E-2</c:v>
                </c:pt>
                <c:pt idx="56">
                  <c:v>3.6639189011662042E-2</c:v>
                </c:pt>
                <c:pt idx="57">
                  <c:v>3.6563266056225799E-2</c:v>
                </c:pt>
                <c:pt idx="58">
                  <c:v>3.6504214868664273E-2</c:v>
                </c:pt>
                <c:pt idx="59">
                  <c:v>3.6504214868664273E-2</c:v>
                </c:pt>
                <c:pt idx="60">
                  <c:v>3.6187869221013247E-2</c:v>
                </c:pt>
                <c:pt idx="61">
                  <c:v>3.6071875816874537E-2</c:v>
                </c:pt>
                <c:pt idx="62">
                  <c:v>3.6031805368172076E-2</c:v>
                </c:pt>
                <c:pt idx="63">
                  <c:v>3.6017042571281695E-2</c:v>
                </c:pt>
                <c:pt idx="64">
                  <c:v>3.601282462931301E-2</c:v>
                </c:pt>
                <c:pt idx="65">
                  <c:v>3.601282462931301E-2</c:v>
                </c:pt>
                <c:pt idx="66">
                  <c:v>3.6000170803406971E-2</c:v>
                </c:pt>
                <c:pt idx="67">
                  <c:v>3.5968536238641866E-2</c:v>
                </c:pt>
                <c:pt idx="68">
                  <c:v>3.5949555499782807E-2</c:v>
                </c:pt>
                <c:pt idx="69">
                  <c:v>3.5512998506024393E-2</c:v>
                </c:pt>
                <c:pt idx="70">
                  <c:v>3.5508780564055709E-2</c:v>
                </c:pt>
                <c:pt idx="71">
                  <c:v>3.4935140456315183E-2</c:v>
                </c:pt>
                <c:pt idx="72">
                  <c:v>3.4587160243899059E-2</c:v>
                </c:pt>
                <c:pt idx="73">
                  <c:v>3.4188564727858764E-2</c:v>
                </c:pt>
                <c:pt idx="74">
                  <c:v>3.3914398499894541E-2</c:v>
                </c:pt>
                <c:pt idx="75">
                  <c:v>3.3534783722713311E-2</c:v>
                </c:pt>
                <c:pt idx="76">
                  <c:v>3.3534783722713311E-2</c:v>
                </c:pt>
                <c:pt idx="77">
                  <c:v>3.3530565780744634E-2</c:v>
                </c:pt>
                <c:pt idx="78">
                  <c:v>3.350736709991689E-2</c:v>
                </c:pt>
                <c:pt idx="79">
                  <c:v>3.3091899816001878E-2</c:v>
                </c:pt>
                <c:pt idx="80">
                  <c:v>3.3015976860565635E-2</c:v>
                </c:pt>
                <c:pt idx="81">
                  <c:v>3.2813515646068978E-2</c:v>
                </c:pt>
                <c:pt idx="82">
                  <c:v>3.252880456318305E-2</c:v>
                </c:pt>
                <c:pt idx="83">
                  <c:v>3.248873411448059E-2</c:v>
                </c:pt>
                <c:pt idx="84">
                  <c:v>3.1550242026449217E-2</c:v>
                </c:pt>
                <c:pt idx="85">
                  <c:v>3.1472210100028625E-2</c:v>
                </c:pt>
                <c:pt idx="86">
                  <c:v>3.0885916166382064E-2</c:v>
                </c:pt>
                <c:pt idx="87">
                  <c:v>2.9930552310475967E-2</c:v>
                </c:pt>
                <c:pt idx="88">
                  <c:v>2.9356912202735442E-2</c:v>
                </c:pt>
                <c:pt idx="89">
                  <c:v>2.7532652301281196E-2</c:v>
                </c:pt>
                <c:pt idx="90">
                  <c:v>2.2789576557500156E-2</c:v>
                </c:pt>
                <c:pt idx="91">
                  <c:v>2.2409961780318927E-2</c:v>
                </c:pt>
                <c:pt idx="92">
                  <c:v>2.237410927358514E-2</c:v>
                </c:pt>
                <c:pt idx="93">
                  <c:v>2.2369891331616463E-2</c:v>
                </c:pt>
                <c:pt idx="94">
                  <c:v>2.1855302411437461E-2</c:v>
                </c:pt>
                <c:pt idx="95">
                  <c:v>2.147146969228755E-2</c:v>
                </c:pt>
                <c:pt idx="96">
                  <c:v>2.1467251750318869E-2</c:v>
                </c:pt>
                <c:pt idx="97">
                  <c:v>2.1467251750318869E-2</c:v>
                </c:pt>
                <c:pt idx="98">
                  <c:v>2.1467251750318869E-2</c:v>
                </c:pt>
                <c:pt idx="99">
                  <c:v>2.1467251750318869E-2</c:v>
                </c:pt>
                <c:pt idx="100">
                  <c:v>2.1467251750318869E-2</c:v>
                </c:pt>
                <c:pt idx="101">
                  <c:v>2.1467251750318869E-2</c:v>
                </c:pt>
                <c:pt idx="102">
                  <c:v>2.1467251750318869E-2</c:v>
                </c:pt>
                <c:pt idx="103">
                  <c:v>2.1467251750318869E-2</c:v>
                </c:pt>
                <c:pt idx="104">
                  <c:v>2.1467251750318869E-2</c:v>
                </c:pt>
                <c:pt idx="105">
                  <c:v>2.1463033808350188E-2</c:v>
                </c:pt>
                <c:pt idx="106">
                  <c:v>2.1463033808350188E-2</c:v>
                </c:pt>
                <c:pt idx="107">
                  <c:v>2.1463033808350188E-2</c:v>
                </c:pt>
                <c:pt idx="108">
                  <c:v>2.1463033808350188E-2</c:v>
                </c:pt>
                <c:pt idx="109">
                  <c:v>2.1463033808350188E-2</c:v>
                </c:pt>
                <c:pt idx="110">
                  <c:v>2.1463033808350188E-2</c:v>
                </c:pt>
                <c:pt idx="111">
                  <c:v>2.1463033808350188E-2</c:v>
                </c:pt>
                <c:pt idx="112">
                  <c:v>2.145459792441283E-2</c:v>
                </c:pt>
                <c:pt idx="113">
                  <c:v>2.1431399243585086E-2</c:v>
                </c:pt>
                <c:pt idx="114">
                  <c:v>2.1431399243585086E-2</c:v>
                </c:pt>
                <c:pt idx="115">
                  <c:v>2.1422963359647725E-2</c:v>
                </c:pt>
                <c:pt idx="116">
                  <c:v>1.5857388931974019E-2</c:v>
                </c:pt>
                <c:pt idx="117">
                  <c:v>1.5821536425240236E-2</c:v>
                </c:pt>
                <c:pt idx="118">
                  <c:v>1.0315013185128053E-2</c:v>
                </c:pt>
                <c:pt idx="119">
                  <c:v>1.0306577301190693E-2</c:v>
                </c:pt>
                <c:pt idx="120">
                  <c:v>9.9396163499155029E-3</c:v>
                </c:pt>
                <c:pt idx="121">
                  <c:v>8.6594709624210203E-3</c:v>
                </c:pt>
                <c:pt idx="122">
                  <c:v>7.6619276868281211E-3</c:v>
                </c:pt>
                <c:pt idx="123">
                  <c:v>7.6619276868281211E-3</c:v>
                </c:pt>
                <c:pt idx="124">
                  <c:v>7.6619276868281211E-3</c:v>
                </c:pt>
                <c:pt idx="125">
                  <c:v>7.6619276868281211E-3</c:v>
                </c:pt>
                <c:pt idx="126">
                  <c:v>7.6619276868281211E-3</c:v>
                </c:pt>
                <c:pt idx="127">
                  <c:v>7.2464604029131071E-3</c:v>
                </c:pt>
                <c:pt idx="128">
                  <c:v>7.2106078961793243E-3</c:v>
                </c:pt>
                <c:pt idx="129">
                  <c:v>6.9111340164030206E-3</c:v>
                </c:pt>
                <c:pt idx="130">
                  <c:v>6.8035764962016722E-3</c:v>
                </c:pt>
                <c:pt idx="131">
                  <c:v>6.7276535407654256E-3</c:v>
                </c:pt>
                <c:pt idx="132">
                  <c:v>6.2847696340539907E-3</c:v>
                </c:pt>
                <c:pt idx="133">
                  <c:v>6.2531350692888888E-3</c:v>
                </c:pt>
                <c:pt idx="134">
                  <c:v>5.7659627719063092E-3</c:v>
                </c:pt>
                <c:pt idx="135">
                  <c:v>5.3547134299599761E-3</c:v>
                </c:pt>
                <c:pt idx="136">
                  <c:v>5.2513738517273069E-3</c:v>
                </c:pt>
                <c:pt idx="137">
                  <c:v>4.7009324248145235E-3</c:v>
                </c:pt>
                <c:pt idx="138">
                  <c:v>4.2538305761344077E-3</c:v>
                </c:pt>
                <c:pt idx="139">
                  <c:v>4.1104205491992764E-3</c:v>
                </c:pt>
                <c:pt idx="140">
                  <c:v>3.7750941626891895E-3</c:v>
                </c:pt>
                <c:pt idx="141">
                  <c:v>3.7708762207205094E-3</c:v>
                </c:pt>
                <c:pt idx="142">
                  <c:v>3.7033891492216238E-3</c:v>
                </c:pt>
                <c:pt idx="143">
                  <c:v>3.6717545844565211E-3</c:v>
                </c:pt>
                <c:pt idx="144">
                  <c:v>2.3979361099150591E-3</c:v>
                </c:pt>
                <c:pt idx="145">
                  <c:v>2.3979361099150591E-3</c:v>
                </c:pt>
                <c:pt idx="146">
                  <c:v>2.3979361099150591E-3</c:v>
                </c:pt>
                <c:pt idx="147">
                  <c:v>2.2861606477450301E-3</c:v>
                </c:pt>
                <c:pt idx="148">
                  <c:v>2.2861606477450301E-3</c:v>
                </c:pt>
                <c:pt idx="149">
                  <c:v>2.2861606477450301E-3</c:v>
                </c:pt>
                <c:pt idx="150">
                  <c:v>2.2545260829799274E-3</c:v>
                </c:pt>
                <c:pt idx="151">
                  <c:v>8.4573346544069444E-4</c:v>
                </c:pt>
                <c:pt idx="152">
                  <c:v>8.0566301673823133E-4</c:v>
                </c:pt>
                <c:pt idx="153">
                  <c:v>7.4239388720802628E-4</c:v>
                </c:pt>
                <c:pt idx="154">
                  <c:v>2.910740965592299E-4</c:v>
                </c:pt>
                <c:pt idx="155">
                  <c:v>-2.6780321429091482E-4</c:v>
                </c:pt>
                <c:pt idx="156">
                  <c:v>-6.7061667229988717E-4</c:v>
                </c:pt>
                <c:pt idx="157">
                  <c:v>-7.8661007643859642E-4</c:v>
                </c:pt>
                <c:pt idx="158">
                  <c:v>-2.2903063882731369E-3</c:v>
                </c:pt>
                <c:pt idx="159">
                  <c:v>-2.302960214179178E-3</c:v>
                </c:pt>
                <c:pt idx="160">
                  <c:v>-4.7008602233739507E-3</c:v>
                </c:pt>
                <c:pt idx="161">
                  <c:v>-5.7384739476693137E-3</c:v>
                </c:pt>
                <c:pt idx="162">
                  <c:v>-5.2871541570205169E-3</c:v>
                </c:pt>
                <c:pt idx="163">
                  <c:v>-6.1813578543807486E-3</c:v>
                </c:pt>
                <c:pt idx="164">
                  <c:v>-7.3834713154546459E-3</c:v>
                </c:pt>
                <c:pt idx="165">
                  <c:v>-7.8369000770877814E-3</c:v>
                </c:pt>
                <c:pt idx="166">
                  <c:v>-8.2122969123003316E-3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5B-464C-8F05-5F82CC8B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259496"/>
        <c:axId val="1"/>
      </c:scatterChart>
      <c:valAx>
        <c:axId val="62925949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5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83505154639174"/>
          <c:y val="0.9204921861831491"/>
          <c:w val="0.8618556701030928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14</xdr:col>
      <xdr:colOff>133350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7D8496C-1C5A-6635-05C8-1BCF761A1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57150</xdr:rowOff>
    </xdr:from>
    <xdr:to>
      <xdr:col>22</xdr:col>
      <xdr:colOff>533400</xdr:colOff>
      <xdr:row>18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CF3586E-F45A-5065-73F4-E656B672F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39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79" TargetMode="External"/><Relationship Id="rId1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konkoly.hu/cgi-bin/IBVS?3423" TargetMode="External"/><Relationship Id="rId1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7"/>
  <sheetViews>
    <sheetView tabSelected="1" workbookViewId="0">
      <pane xSplit="14" ySplit="21" topLeftCell="O170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26</v>
      </c>
      <c r="B2" s="10" t="s">
        <v>57</v>
      </c>
      <c r="C2" s="16" t="s">
        <v>60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16457.423999999999</v>
      </c>
      <c r="D4" s="4">
        <v>1.5285150999999999</v>
      </c>
    </row>
    <row r="5" spans="1:6" ht="13.5" thickTop="1" x14ac:dyDescent="0.2">
      <c r="A5" s="21" t="s">
        <v>64</v>
      </c>
      <c r="B5" s="17"/>
      <c r="C5" s="22">
        <v>-9.5</v>
      </c>
      <c r="D5" s="17" t="s">
        <v>65</v>
      </c>
    </row>
    <row r="6" spans="1:6" x14ac:dyDescent="0.2">
      <c r="A6" s="7" t="s">
        <v>3</v>
      </c>
    </row>
    <row r="7" spans="1:6" x14ac:dyDescent="0.2">
      <c r="A7" t="s">
        <v>4</v>
      </c>
      <c r="C7">
        <v>53985.532251405122</v>
      </c>
    </row>
    <row r="8" spans="1:6" x14ac:dyDescent="0.2">
      <c r="A8" t="s">
        <v>5</v>
      </c>
      <c r="C8">
        <v>3.0570341162210637</v>
      </c>
      <c r="D8" s="67" t="s">
        <v>574</v>
      </c>
    </row>
    <row r="9" spans="1:6" x14ac:dyDescent="0.2">
      <c r="A9" s="37" t="s">
        <v>70</v>
      </c>
      <c r="B9" s="38">
        <v>137</v>
      </c>
      <c r="C9" s="35" t="str">
        <f>"F"&amp;B9</f>
        <v>F137</v>
      </c>
      <c r="D9" s="36" t="str">
        <f>"G"&amp;B9</f>
        <v>G137</v>
      </c>
    </row>
    <row r="10" spans="1:6" ht="13.5" thickBot="1" x14ac:dyDescent="0.25">
      <c r="A10" s="17"/>
      <c r="B10" s="17"/>
      <c r="C10" s="6" t="s">
        <v>22</v>
      </c>
      <c r="D10" s="6" t="s">
        <v>23</v>
      </c>
      <c r="E10" s="17"/>
    </row>
    <row r="11" spans="1:6" x14ac:dyDescent="0.2">
      <c r="A11" s="17" t="s">
        <v>18</v>
      </c>
      <c r="B11" s="17"/>
      <c r="C11" s="34">
        <f ca="1">INTERCEPT(INDIRECT($D$9):G990,INDIRECT($C$9):F990)</f>
        <v>-7.8661007643859642E-4</v>
      </c>
      <c r="D11" s="5"/>
      <c r="E11" s="17"/>
    </row>
    <row r="12" spans="1:6" x14ac:dyDescent="0.2">
      <c r="A12" s="17" t="s">
        <v>19</v>
      </c>
      <c r="B12" s="17"/>
      <c r="C12" s="34">
        <f ca="1">SLOPE(INDIRECT($D$9):G990,INDIRECT($C$9):F990)</f>
        <v>-4.2179419686803382E-6</v>
      </c>
      <c r="D12" s="5"/>
      <c r="E12" s="17"/>
    </row>
    <row r="13" spans="1:6" x14ac:dyDescent="0.2">
      <c r="A13" s="17" t="s">
        <v>21</v>
      </c>
      <c r="B13" s="17"/>
      <c r="C13" s="5" t="s">
        <v>16</v>
      </c>
    </row>
    <row r="14" spans="1:6" x14ac:dyDescent="0.2">
      <c r="A14" s="17"/>
      <c r="B14" s="17"/>
      <c r="C14" s="17"/>
    </row>
    <row r="15" spans="1:6" x14ac:dyDescent="0.2">
      <c r="A15" s="23" t="s">
        <v>20</v>
      </c>
      <c r="B15" s="17"/>
      <c r="C15" s="24">
        <f ca="1">(C7+C11)+(C8+C12)*INT(MAX(F21:F3531))</f>
        <v>59365.904085766248</v>
      </c>
      <c r="E15" s="25" t="s">
        <v>74</v>
      </c>
      <c r="F15" s="22">
        <v>1</v>
      </c>
    </row>
    <row r="16" spans="1:6" x14ac:dyDescent="0.2">
      <c r="A16" s="27" t="s">
        <v>6</v>
      </c>
      <c r="B16" s="17"/>
      <c r="C16" s="28">
        <f ca="1">+C8+C12</f>
        <v>3.0570298982790951</v>
      </c>
      <c r="E16" s="25" t="s">
        <v>66</v>
      </c>
      <c r="F16" s="26">
        <f ca="1">NOW()+15018.5+$C$5/24</f>
        <v>59956.841432523142</v>
      </c>
    </row>
    <row r="17" spans="1:17" ht="13.5" thickBot="1" x14ac:dyDescent="0.25">
      <c r="A17" s="25" t="s">
        <v>61</v>
      </c>
      <c r="B17" s="17"/>
      <c r="C17" s="17">
        <f>COUNT(C21:C2189)</f>
        <v>167</v>
      </c>
      <c r="E17" s="25" t="s">
        <v>75</v>
      </c>
      <c r="F17" s="26">
        <f ca="1">ROUND(2*(F16-$C$7)/$C$8,0)/2+F15</f>
        <v>1954.5</v>
      </c>
    </row>
    <row r="18" spans="1:17" ht="14.25" thickTop="1" thickBot="1" x14ac:dyDescent="0.25">
      <c r="A18" s="27" t="s">
        <v>7</v>
      </c>
      <c r="B18" s="17"/>
      <c r="C18" s="30">
        <f ca="1">+C15</f>
        <v>59365.904085766248</v>
      </c>
      <c r="D18" s="31">
        <f ca="1">+C16</f>
        <v>3.0570298982790951</v>
      </c>
      <c r="E18" s="25" t="s">
        <v>67</v>
      </c>
      <c r="F18" s="36">
        <f ca="1">ROUND(2*(F16-$C$15)/$C$16,0)/2+F15</f>
        <v>194.5</v>
      </c>
    </row>
    <row r="19" spans="1:17" ht="13.5" thickTop="1" x14ac:dyDescent="0.2">
      <c r="E19" s="25" t="s">
        <v>68</v>
      </c>
      <c r="F19" s="29">
        <f ca="1">+$C$15+$C$16*F18-15018.5-$C$5/24</f>
        <v>44942.392234314866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30</v>
      </c>
      <c r="I20" s="9" t="s">
        <v>72</v>
      </c>
      <c r="J20" s="9" t="s">
        <v>82</v>
      </c>
      <c r="K20" s="9" t="s">
        <v>80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t="s">
        <v>14</v>
      </c>
      <c r="C21" s="20">
        <v>16457.423999999999</v>
      </c>
      <c r="D21" s="20" t="s">
        <v>16</v>
      </c>
      <c r="E21">
        <f t="shared" ref="E21:E52" si="0">+(C21-C$7)/C$8</f>
        <v>-12275.986078230391</v>
      </c>
      <c r="F21">
        <f t="shared" ref="F21:F52" si="1">ROUND(2*E21,0)/2</f>
        <v>-12276</v>
      </c>
      <c r="G21">
        <f t="shared" ref="G21:G52" si="2">+C21-(C$7+F21*C$8)</f>
        <v>4.2559324654575903E-2</v>
      </c>
      <c r="H21">
        <f>+G21</f>
        <v>4.2559324654575903E-2</v>
      </c>
      <c r="O21">
        <f t="shared" ref="O21:O52" ca="1" si="3">+C$11+C$12*F21</f>
        <v>5.0992845531081236E-2</v>
      </c>
      <c r="Q21" s="2">
        <f t="shared" ref="Q21:Q52" si="4">+C21-15018.5</f>
        <v>1438.9239999999991</v>
      </c>
    </row>
    <row r="22" spans="1:17" x14ac:dyDescent="0.2">
      <c r="A22" s="55" t="s">
        <v>93</v>
      </c>
      <c r="B22" s="56" t="s">
        <v>56</v>
      </c>
      <c r="C22" s="55">
        <v>16457.469000000001</v>
      </c>
      <c r="D22" s="55" t="s">
        <v>72</v>
      </c>
      <c r="E22">
        <f t="shared" si="0"/>
        <v>-12275.971358080635</v>
      </c>
      <c r="F22">
        <f t="shared" si="1"/>
        <v>-12276</v>
      </c>
      <c r="G22">
        <f t="shared" si="2"/>
        <v>8.7559324656467652E-2</v>
      </c>
      <c r="I22">
        <f t="shared" ref="I22:I53" si="5">+G22</f>
        <v>8.7559324656467652E-2</v>
      </c>
      <c r="O22">
        <f t="shared" ca="1" si="3"/>
        <v>5.0992845531081236E-2</v>
      </c>
      <c r="Q22" s="2">
        <f t="shared" si="4"/>
        <v>1438.969000000001</v>
      </c>
    </row>
    <row r="23" spans="1:17" x14ac:dyDescent="0.2">
      <c r="A23" s="55" t="s">
        <v>93</v>
      </c>
      <c r="B23" s="56" t="s">
        <v>56</v>
      </c>
      <c r="C23" s="55">
        <v>16761.643</v>
      </c>
      <c r="D23" s="55" t="s">
        <v>72</v>
      </c>
      <c r="E23">
        <f t="shared" si="0"/>
        <v>-12176.471650705435</v>
      </c>
      <c r="F23">
        <f t="shared" si="1"/>
        <v>-12176.5</v>
      </c>
      <c r="G23">
        <f t="shared" si="2"/>
        <v>8.6664760656276485E-2</v>
      </c>
      <c r="I23">
        <f t="shared" si="5"/>
        <v>8.6664760656276485E-2</v>
      </c>
      <c r="O23">
        <f t="shared" ca="1" si="3"/>
        <v>5.057316030519754E-2</v>
      </c>
      <c r="Q23" s="2">
        <f t="shared" si="4"/>
        <v>1743.143</v>
      </c>
    </row>
    <row r="24" spans="1:17" x14ac:dyDescent="0.2">
      <c r="A24" s="55" t="s">
        <v>93</v>
      </c>
      <c r="B24" s="56" t="s">
        <v>56</v>
      </c>
      <c r="C24" s="55">
        <v>16787.587</v>
      </c>
      <c r="D24" s="55" t="s">
        <v>72</v>
      </c>
      <c r="E24">
        <f t="shared" si="0"/>
        <v>-12167.984993699436</v>
      </c>
      <c r="F24">
        <f t="shared" si="1"/>
        <v>-12168</v>
      </c>
      <c r="G24">
        <f t="shared" si="2"/>
        <v>4.5874772782553919E-2</v>
      </c>
      <c r="I24">
        <f t="shared" si="5"/>
        <v>4.5874772782553919E-2</v>
      </c>
      <c r="O24">
        <f t="shared" ca="1" si="3"/>
        <v>5.0537307798463757E-2</v>
      </c>
      <c r="Q24" s="2">
        <f t="shared" si="4"/>
        <v>1769.0869999999995</v>
      </c>
    </row>
    <row r="25" spans="1:17" x14ac:dyDescent="0.2">
      <c r="A25" s="55" t="s">
        <v>93</v>
      </c>
      <c r="B25" s="56" t="s">
        <v>56</v>
      </c>
      <c r="C25" s="55">
        <v>17160.489000000001</v>
      </c>
      <c r="D25" s="55" t="s">
        <v>72</v>
      </c>
      <c r="E25">
        <f t="shared" si="0"/>
        <v>-12046.003365159104</v>
      </c>
      <c r="F25">
        <f t="shared" si="1"/>
        <v>-12046</v>
      </c>
      <c r="G25">
        <f t="shared" si="2"/>
        <v>-1.0287406184943393E-2</v>
      </c>
      <c r="I25">
        <f t="shared" si="5"/>
        <v>-1.0287406184943393E-2</v>
      </c>
      <c r="O25">
        <f t="shared" ca="1" si="3"/>
        <v>5.0022718878284758E-2</v>
      </c>
      <c r="Q25" s="2">
        <f t="shared" si="4"/>
        <v>2141.9890000000014</v>
      </c>
    </row>
    <row r="26" spans="1:17" x14ac:dyDescent="0.2">
      <c r="A26" s="55" t="s">
        <v>93</v>
      </c>
      <c r="B26" s="56" t="s">
        <v>56</v>
      </c>
      <c r="C26" s="55">
        <v>17235.474999999999</v>
      </c>
      <c r="D26" s="55" t="s">
        <v>72</v>
      </c>
      <c r="E26">
        <f t="shared" si="0"/>
        <v>-12021.474361834571</v>
      </c>
      <c r="F26">
        <f t="shared" si="1"/>
        <v>-12021.5</v>
      </c>
      <c r="G26">
        <f t="shared" si="2"/>
        <v>7.8376746394496877E-2</v>
      </c>
      <c r="I26">
        <f t="shared" si="5"/>
        <v>7.8376746394496877E-2</v>
      </c>
      <c r="O26">
        <f t="shared" ca="1" si="3"/>
        <v>4.9919379300052087E-2</v>
      </c>
      <c r="Q26" s="2">
        <f t="shared" si="4"/>
        <v>2216.9749999999985</v>
      </c>
    </row>
    <row r="27" spans="1:17" x14ac:dyDescent="0.2">
      <c r="A27" s="55" t="s">
        <v>93</v>
      </c>
      <c r="B27" s="56" t="s">
        <v>56</v>
      </c>
      <c r="C27" s="55">
        <v>17438.732</v>
      </c>
      <c r="D27" s="55" t="s">
        <v>72</v>
      </c>
      <c r="E27">
        <f t="shared" si="0"/>
        <v>-11954.986062302192</v>
      </c>
      <c r="F27">
        <f t="shared" si="1"/>
        <v>-11955</v>
      </c>
      <c r="G27">
        <f t="shared" si="2"/>
        <v>4.2608017694874434E-2</v>
      </c>
      <c r="I27">
        <f t="shared" si="5"/>
        <v>4.2608017694874434E-2</v>
      </c>
      <c r="O27">
        <f t="shared" ca="1" si="3"/>
        <v>4.9638886159134844E-2</v>
      </c>
      <c r="Q27" s="2">
        <f t="shared" si="4"/>
        <v>2420.232</v>
      </c>
    </row>
    <row r="28" spans="1:17" x14ac:dyDescent="0.2">
      <c r="A28" s="55" t="s">
        <v>93</v>
      </c>
      <c r="B28" s="56" t="s">
        <v>56</v>
      </c>
      <c r="C28" s="55">
        <v>17458.571</v>
      </c>
      <c r="D28" s="55" t="s">
        <v>72</v>
      </c>
      <c r="E28">
        <f t="shared" si="0"/>
        <v>-11948.496438946429</v>
      </c>
      <c r="F28">
        <f t="shared" si="1"/>
        <v>-11948.5</v>
      </c>
      <c r="G28">
        <f t="shared" si="2"/>
        <v>1.0886262254643952E-2</v>
      </c>
      <c r="I28">
        <f t="shared" si="5"/>
        <v>1.0886262254643952E-2</v>
      </c>
      <c r="O28">
        <f t="shared" ca="1" si="3"/>
        <v>4.9611469536338423E-2</v>
      </c>
      <c r="Q28" s="2">
        <f t="shared" si="4"/>
        <v>2440.0709999999999</v>
      </c>
    </row>
    <row r="29" spans="1:17" x14ac:dyDescent="0.2">
      <c r="A29" s="55" t="s">
        <v>93</v>
      </c>
      <c r="B29" s="56" t="s">
        <v>56</v>
      </c>
      <c r="C29" s="55">
        <v>17739.815999999999</v>
      </c>
      <c r="D29" s="55" t="s">
        <v>72</v>
      </c>
      <c r="E29">
        <f t="shared" si="0"/>
        <v>-11856.497138543573</v>
      </c>
      <c r="F29">
        <f t="shared" si="1"/>
        <v>-11856.5</v>
      </c>
      <c r="G29">
        <f t="shared" si="2"/>
        <v>8.747569918341469E-3</v>
      </c>
      <c r="I29">
        <f t="shared" si="5"/>
        <v>8.747569918341469E-3</v>
      </c>
      <c r="O29">
        <f t="shared" ca="1" si="3"/>
        <v>4.9223418875219832E-2</v>
      </c>
      <c r="Q29" s="2">
        <f t="shared" si="4"/>
        <v>2721.3159999999989</v>
      </c>
    </row>
    <row r="30" spans="1:17" x14ac:dyDescent="0.2">
      <c r="A30" s="55" t="s">
        <v>93</v>
      </c>
      <c r="B30" s="56" t="s">
        <v>56</v>
      </c>
      <c r="C30" s="55">
        <v>17814.722000000002</v>
      </c>
      <c r="D30" s="55" t="s">
        <v>72</v>
      </c>
      <c r="E30">
        <f t="shared" si="0"/>
        <v>-11831.99430437416</v>
      </c>
      <c r="F30">
        <f t="shared" si="1"/>
        <v>-11832</v>
      </c>
      <c r="G30">
        <f t="shared" si="2"/>
        <v>1.7411722503311466E-2</v>
      </c>
      <c r="I30">
        <f t="shared" si="5"/>
        <v>1.7411722503311466E-2</v>
      </c>
      <c r="O30">
        <f t="shared" ca="1" si="3"/>
        <v>4.9120079296987161E-2</v>
      </c>
      <c r="Q30" s="2">
        <f t="shared" si="4"/>
        <v>2796.2220000000016</v>
      </c>
    </row>
    <row r="31" spans="1:17" x14ac:dyDescent="0.2">
      <c r="A31" s="55" t="s">
        <v>93</v>
      </c>
      <c r="B31" s="56" t="s">
        <v>56</v>
      </c>
      <c r="C31" s="55">
        <v>18193.815999999999</v>
      </c>
      <c r="D31" s="55" t="s">
        <v>72</v>
      </c>
      <c r="E31">
        <f t="shared" si="0"/>
        <v>-11707.987183227402</v>
      </c>
      <c r="F31">
        <f t="shared" si="1"/>
        <v>-11708</v>
      </c>
      <c r="G31">
        <f t="shared" si="2"/>
        <v>3.9181311090942472E-2</v>
      </c>
      <c r="I31">
        <f t="shared" si="5"/>
        <v>3.9181311090942472E-2</v>
      </c>
      <c r="O31">
        <f t="shared" ca="1" si="3"/>
        <v>4.85970544928708E-2</v>
      </c>
      <c r="Q31" s="2">
        <f t="shared" si="4"/>
        <v>3175.3159999999989</v>
      </c>
    </row>
    <row r="32" spans="1:17" x14ac:dyDescent="0.2">
      <c r="A32" s="55" t="s">
        <v>93</v>
      </c>
      <c r="B32" s="56" t="s">
        <v>56</v>
      </c>
      <c r="C32" s="55">
        <v>18308.463</v>
      </c>
      <c r="D32" s="55" t="s">
        <v>72</v>
      </c>
      <c r="E32">
        <f t="shared" si="0"/>
        <v>-11670.484494136799</v>
      </c>
      <c r="F32">
        <f t="shared" si="1"/>
        <v>-11670.5</v>
      </c>
      <c r="G32">
        <f t="shared" si="2"/>
        <v>4.7401952801010339E-2</v>
      </c>
      <c r="I32">
        <f t="shared" si="5"/>
        <v>4.7401952801010339E-2</v>
      </c>
      <c r="O32">
        <f t="shared" ca="1" si="3"/>
        <v>4.8438881669045288E-2</v>
      </c>
      <c r="Q32" s="2">
        <f t="shared" si="4"/>
        <v>3289.9629999999997</v>
      </c>
    </row>
    <row r="33" spans="1:17" x14ac:dyDescent="0.2">
      <c r="A33" s="55" t="s">
        <v>93</v>
      </c>
      <c r="B33" s="56" t="s">
        <v>56</v>
      </c>
      <c r="C33" s="55">
        <v>18384.849999999999</v>
      </c>
      <c r="D33" s="55" t="s">
        <v>72</v>
      </c>
      <c r="E33">
        <f t="shared" si="0"/>
        <v>-11645.497203483197</v>
      </c>
      <c r="F33">
        <f t="shared" si="1"/>
        <v>-11645.5</v>
      </c>
      <c r="G33">
        <f t="shared" si="2"/>
        <v>8.5490472702076659E-3</v>
      </c>
      <c r="I33">
        <f t="shared" si="5"/>
        <v>8.5490472702076659E-3</v>
      </c>
      <c r="O33">
        <f t="shared" ca="1" si="3"/>
        <v>4.8333433119828281E-2</v>
      </c>
      <c r="Q33" s="2">
        <f t="shared" si="4"/>
        <v>3366.3499999999985</v>
      </c>
    </row>
    <row r="34" spans="1:17" x14ac:dyDescent="0.2">
      <c r="A34" s="55" t="s">
        <v>93</v>
      </c>
      <c r="B34" s="56" t="s">
        <v>56</v>
      </c>
      <c r="C34" s="55">
        <v>18384.870999999999</v>
      </c>
      <c r="D34" s="55" t="s">
        <v>72</v>
      </c>
      <c r="E34">
        <f t="shared" si="0"/>
        <v>-11645.490334079977</v>
      </c>
      <c r="F34">
        <f t="shared" si="1"/>
        <v>-11645.5</v>
      </c>
      <c r="G34">
        <f t="shared" si="2"/>
        <v>2.954904727084795E-2</v>
      </c>
      <c r="I34">
        <f t="shared" si="5"/>
        <v>2.954904727084795E-2</v>
      </c>
      <c r="O34">
        <f t="shared" ca="1" si="3"/>
        <v>4.8333433119828281E-2</v>
      </c>
      <c r="Q34" s="2">
        <f t="shared" si="4"/>
        <v>3366.3709999999992</v>
      </c>
    </row>
    <row r="35" spans="1:17" x14ac:dyDescent="0.2">
      <c r="A35" s="55" t="s">
        <v>93</v>
      </c>
      <c r="B35" s="56" t="s">
        <v>56</v>
      </c>
      <c r="C35" s="55">
        <v>18844.808000000001</v>
      </c>
      <c r="D35" s="55" t="s">
        <v>72</v>
      </c>
      <c r="E35">
        <f t="shared" si="0"/>
        <v>-11495.038300339329</v>
      </c>
      <c r="F35">
        <f t="shared" si="1"/>
        <v>-11495</v>
      </c>
      <c r="G35">
        <f t="shared" si="2"/>
        <v>-0.11708544399516541</v>
      </c>
      <c r="I35">
        <f t="shared" si="5"/>
        <v>-0.11708544399516541</v>
      </c>
      <c r="O35">
        <f t="shared" ca="1" si="3"/>
        <v>4.7698632853541888E-2</v>
      </c>
      <c r="Q35" s="2">
        <f t="shared" si="4"/>
        <v>3826.3080000000009</v>
      </c>
    </row>
    <row r="36" spans="1:17" x14ac:dyDescent="0.2">
      <c r="A36" s="55" t="s">
        <v>93</v>
      </c>
      <c r="B36" s="56" t="s">
        <v>56</v>
      </c>
      <c r="C36" s="55">
        <v>19028.455000000002</v>
      </c>
      <c r="D36" s="55" t="s">
        <v>72</v>
      </c>
      <c r="E36">
        <f t="shared" si="0"/>
        <v>-11434.964714956182</v>
      </c>
      <c r="F36">
        <f t="shared" si="1"/>
        <v>-11435</v>
      </c>
      <c r="G36">
        <f t="shared" si="2"/>
        <v>0.10786758274480235</v>
      </c>
      <c r="I36">
        <f t="shared" si="5"/>
        <v>0.10786758274480235</v>
      </c>
      <c r="O36">
        <f t="shared" ca="1" si="3"/>
        <v>4.7445556335421066E-2</v>
      </c>
      <c r="Q36" s="2">
        <f t="shared" si="4"/>
        <v>4009.9550000000017</v>
      </c>
    </row>
    <row r="37" spans="1:17" x14ac:dyDescent="0.2">
      <c r="A37" s="55" t="s">
        <v>93</v>
      </c>
      <c r="B37" s="56" t="s">
        <v>56</v>
      </c>
      <c r="C37" s="55">
        <v>19263.77</v>
      </c>
      <c r="D37" s="55" t="s">
        <v>72</v>
      </c>
      <c r="E37">
        <f t="shared" si="0"/>
        <v>-11357.989780737626</v>
      </c>
      <c r="F37">
        <f t="shared" si="1"/>
        <v>-11358</v>
      </c>
      <c r="G37">
        <f t="shared" si="2"/>
        <v>3.1240633721608901E-2</v>
      </c>
      <c r="I37">
        <f t="shared" si="5"/>
        <v>3.1240633721608901E-2</v>
      </c>
      <c r="O37">
        <f t="shared" ca="1" si="3"/>
        <v>4.7120774803832685E-2</v>
      </c>
      <c r="Q37" s="2">
        <f t="shared" si="4"/>
        <v>4245.2700000000004</v>
      </c>
    </row>
    <row r="38" spans="1:17" x14ac:dyDescent="0.2">
      <c r="A38" s="55" t="s">
        <v>93</v>
      </c>
      <c r="B38" s="56" t="s">
        <v>56</v>
      </c>
      <c r="C38" s="55">
        <v>19378.442999999999</v>
      </c>
      <c r="D38" s="55" t="s">
        <v>72</v>
      </c>
      <c r="E38">
        <f t="shared" si="0"/>
        <v>-11320.47858667161</v>
      </c>
      <c r="F38">
        <f t="shared" si="1"/>
        <v>-11320.5</v>
      </c>
      <c r="G38">
        <f t="shared" si="2"/>
        <v>6.5461275429697707E-2</v>
      </c>
      <c r="I38">
        <f t="shared" si="5"/>
        <v>6.5461275429697707E-2</v>
      </c>
      <c r="O38">
        <f t="shared" ca="1" si="3"/>
        <v>4.6962601980007172E-2</v>
      </c>
      <c r="Q38" s="2">
        <f t="shared" si="4"/>
        <v>4359.9429999999993</v>
      </c>
    </row>
    <row r="39" spans="1:17" x14ac:dyDescent="0.2">
      <c r="A39" s="55" t="s">
        <v>93</v>
      </c>
      <c r="B39" s="56" t="s">
        <v>56</v>
      </c>
      <c r="C39" s="55">
        <v>19983.704000000002</v>
      </c>
      <c r="D39" s="55" t="s">
        <v>72</v>
      </c>
      <c r="E39">
        <f t="shared" si="0"/>
        <v>-11122.488974194472</v>
      </c>
      <c r="F39">
        <f t="shared" si="1"/>
        <v>-11122.5</v>
      </c>
      <c r="G39">
        <f t="shared" si="2"/>
        <v>3.3706263657222735E-2</v>
      </c>
      <c r="I39">
        <f t="shared" si="5"/>
        <v>3.3706263657222735E-2</v>
      </c>
      <c r="O39">
        <f t="shared" ca="1" si="3"/>
        <v>4.6127449470208463E-2</v>
      </c>
      <c r="Q39" s="2">
        <f t="shared" si="4"/>
        <v>4965.2040000000015</v>
      </c>
    </row>
    <row r="40" spans="1:17" x14ac:dyDescent="0.2">
      <c r="A40" s="55" t="s">
        <v>93</v>
      </c>
      <c r="B40" s="56" t="s">
        <v>56</v>
      </c>
      <c r="C40" s="55">
        <v>20003.626</v>
      </c>
      <c r="D40" s="55" t="s">
        <v>72</v>
      </c>
      <c r="E40">
        <f t="shared" si="0"/>
        <v>-11115.972200340266</v>
      </c>
      <c r="F40">
        <f t="shared" si="1"/>
        <v>-11116</v>
      </c>
      <c r="G40">
        <f t="shared" si="2"/>
        <v>8.4984508222987643E-2</v>
      </c>
      <c r="I40">
        <f t="shared" si="5"/>
        <v>8.4984508222987643E-2</v>
      </c>
      <c r="O40">
        <f t="shared" ca="1" si="3"/>
        <v>4.6100032847412042E-2</v>
      </c>
      <c r="Q40" s="2">
        <f t="shared" si="4"/>
        <v>4985.1260000000002</v>
      </c>
    </row>
    <row r="41" spans="1:17" x14ac:dyDescent="0.2">
      <c r="A41" s="55" t="s">
        <v>93</v>
      </c>
      <c r="B41" s="56" t="s">
        <v>56</v>
      </c>
      <c r="C41" s="55">
        <v>20232.879000000001</v>
      </c>
      <c r="D41" s="55" t="s">
        <v>72</v>
      </c>
      <c r="E41">
        <f t="shared" si="0"/>
        <v>-11040.980233851064</v>
      </c>
      <c r="F41">
        <f t="shared" si="1"/>
        <v>-11041</v>
      </c>
      <c r="G41">
        <f t="shared" si="2"/>
        <v>6.0425791642046534E-2</v>
      </c>
      <c r="I41">
        <f t="shared" si="5"/>
        <v>6.0425791642046534E-2</v>
      </c>
      <c r="O41">
        <f t="shared" ca="1" si="3"/>
        <v>4.5783687199761017E-2</v>
      </c>
      <c r="Q41" s="2">
        <f t="shared" si="4"/>
        <v>5214.3790000000008</v>
      </c>
    </row>
    <row r="42" spans="1:17" x14ac:dyDescent="0.2">
      <c r="A42" s="55" t="s">
        <v>93</v>
      </c>
      <c r="B42" s="56" t="s">
        <v>56</v>
      </c>
      <c r="C42" s="55">
        <v>20336.743999999999</v>
      </c>
      <c r="D42" s="55" t="s">
        <v>72</v>
      </c>
      <c r="E42">
        <f t="shared" si="0"/>
        <v>-11007.004492642003</v>
      </c>
      <c r="F42">
        <f t="shared" si="1"/>
        <v>-11007</v>
      </c>
      <c r="G42">
        <f t="shared" si="2"/>
        <v>-1.3734159874729812E-2</v>
      </c>
      <c r="I42">
        <f t="shared" si="5"/>
        <v>-1.3734159874729812E-2</v>
      </c>
      <c r="O42">
        <f t="shared" ca="1" si="3"/>
        <v>4.5640277172825885E-2</v>
      </c>
      <c r="Q42" s="2">
        <f t="shared" si="4"/>
        <v>5318.2439999999988</v>
      </c>
    </row>
    <row r="43" spans="1:17" x14ac:dyDescent="0.2">
      <c r="A43" s="55" t="s">
        <v>93</v>
      </c>
      <c r="B43" s="56" t="s">
        <v>56</v>
      </c>
      <c r="C43" s="55">
        <v>20454.482</v>
      </c>
      <c r="D43" s="55" t="s">
        <v>72</v>
      </c>
      <c r="E43">
        <f t="shared" si="0"/>
        <v>-10968.490692820382</v>
      </c>
      <c r="F43">
        <f t="shared" si="1"/>
        <v>-10968.5</v>
      </c>
      <c r="G43">
        <f t="shared" si="2"/>
        <v>2.8452365611883579E-2</v>
      </c>
      <c r="I43">
        <f t="shared" si="5"/>
        <v>2.8452365611883579E-2</v>
      </c>
      <c r="O43">
        <f t="shared" ca="1" si="3"/>
        <v>4.5477886407031688E-2</v>
      </c>
      <c r="Q43" s="2">
        <f t="shared" si="4"/>
        <v>5435.982</v>
      </c>
    </row>
    <row r="44" spans="1:17" x14ac:dyDescent="0.2">
      <c r="A44" s="55" t="s">
        <v>93</v>
      </c>
      <c r="B44" s="56" t="s">
        <v>56</v>
      </c>
      <c r="C44" s="55">
        <v>20556.920999999998</v>
      </c>
      <c r="D44" s="55" t="s">
        <v>72</v>
      </c>
      <c r="E44">
        <f t="shared" si="0"/>
        <v>-10934.981416801367</v>
      </c>
      <c r="F44">
        <f t="shared" si="1"/>
        <v>-10935</v>
      </c>
      <c r="G44">
        <f t="shared" si="2"/>
        <v>5.6809472207532963E-2</v>
      </c>
      <c r="I44">
        <f t="shared" si="5"/>
        <v>5.6809472207532963E-2</v>
      </c>
      <c r="O44">
        <f t="shared" ca="1" si="3"/>
        <v>4.5336585351080899E-2</v>
      </c>
      <c r="Q44" s="2">
        <f t="shared" si="4"/>
        <v>5538.4209999999985</v>
      </c>
    </row>
    <row r="45" spans="1:17" x14ac:dyDescent="0.2">
      <c r="A45" s="55" t="s">
        <v>93</v>
      </c>
      <c r="B45" s="56" t="s">
        <v>56</v>
      </c>
      <c r="C45" s="55">
        <v>21423.718000000001</v>
      </c>
      <c r="D45" s="55" t="s">
        <v>72</v>
      </c>
      <c r="E45">
        <f t="shared" si="0"/>
        <v>-10651.439602400065</v>
      </c>
      <c r="F45">
        <f t="shared" si="1"/>
        <v>-10651.5</v>
      </c>
      <c r="G45">
        <f t="shared" si="2"/>
        <v>0.18463752354000462</v>
      </c>
      <c r="I45">
        <f t="shared" si="5"/>
        <v>0.18463752354000462</v>
      </c>
      <c r="O45">
        <f t="shared" ca="1" si="3"/>
        <v>4.4140798802960027E-2</v>
      </c>
      <c r="Q45" s="2">
        <f t="shared" si="4"/>
        <v>6405.2180000000008</v>
      </c>
    </row>
    <row r="46" spans="1:17" x14ac:dyDescent="0.2">
      <c r="A46" s="55" t="s">
        <v>93</v>
      </c>
      <c r="B46" s="56" t="s">
        <v>56</v>
      </c>
      <c r="C46" s="55">
        <v>22606.592000000001</v>
      </c>
      <c r="D46" s="55" t="s">
        <v>72</v>
      </c>
      <c r="E46">
        <f t="shared" si="0"/>
        <v>-10264.50443745588</v>
      </c>
      <c r="F46">
        <f t="shared" si="1"/>
        <v>-10264.5</v>
      </c>
      <c r="G46">
        <f t="shared" si="2"/>
        <v>-1.3565454013587441E-2</v>
      </c>
      <c r="I46">
        <f t="shared" si="5"/>
        <v>-1.3565454013587441E-2</v>
      </c>
      <c r="O46">
        <f t="shared" ca="1" si="3"/>
        <v>4.2508455261080734E-2</v>
      </c>
      <c r="Q46" s="2">
        <f t="shared" si="4"/>
        <v>7588.0920000000006</v>
      </c>
    </row>
    <row r="47" spans="1:17" x14ac:dyDescent="0.2">
      <c r="A47" s="55" t="s">
        <v>93</v>
      </c>
      <c r="B47" s="56" t="s">
        <v>56</v>
      </c>
      <c r="C47" s="55">
        <v>23031.522000000001</v>
      </c>
      <c r="D47" s="55" t="s">
        <v>72</v>
      </c>
      <c r="E47">
        <f t="shared" si="0"/>
        <v>-10125.50369888209</v>
      </c>
      <c r="F47">
        <f t="shared" si="1"/>
        <v>-10125.5</v>
      </c>
      <c r="G47">
        <f t="shared" si="2"/>
        <v>-1.1307608740025898E-2</v>
      </c>
      <c r="I47">
        <f t="shared" si="5"/>
        <v>-1.1307608740025898E-2</v>
      </c>
      <c r="O47">
        <f t="shared" ca="1" si="3"/>
        <v>4.1922161327434163E-2</v>
      </c>
      <c r="Q47" s="2">
        <f t="shared" si="4"/>
        <v>8013.0220000000008</v>
      </c>
    </row>
    <row r="48" spans="1:17" x14ac:dyDescent="0.2">
      <c r="A48" s="55" t="s">
        <v>93</v>
      </c>
      <c r="B48" s="56" t="s">
        <v>56</v>
      </c>
      <c r="C48" s="55">
        <v>23054.487000000001</v>
      </c>
      <c r="D48" s="55" t="s">
        <v>72</v>
      </c>
      <c r="E48">
        <f t="shared" si="0"/>
        <v>-10117.991515789941</v>
      </c>
      <c r="F48">
        <f t="shared" si="1"/>
        <v>-10118</v>
      </c>
      <c r="G48">
        <f t="shared" si="2"/>
        <v>2.5936519599781604E-2</v>
      </c>
      <c r="I48">
        <f t="shared" si="5"/>
        <v>2.5936519599781604E-2</v>
      </c>
      <c r="O48">
        <f t="shared" ca="1" si="3"/>
        <v>4.1890526762669064E-2</v>
      </c>
      <c r="Q48" s="2">
        <f t="shared" si="4"/>
        <v>8035.987000000001</v>
      </c>
    </row>
    <row r="49" spans="1:17" x14ac:dyDescent="0.2">
      <c r="A49" s="55" t="s">
        <v>93</v>
      </c>
      <c r="B49" s="56" t="s">
        <v>56</v>
      </c>
      <c r="C49" s="55">
        <v>23080.467000000001</v>
      </c>
      <c r="D49" s="55" t="s">
        <v>72</v>
      </c>
      <c r="E49">
        <f t="shared" si="0"/>
        <v>-10109.493082664139</v>
      </c>
      <c r="F49">
        <f t="shared" si="1"/>
        <v>-10109.5</v>
      </c>
      <c r="G49">
        <f t="shared" si="2"/>
        <v>2.1146531722479267E-2</v>
      </c>
      <c r="I49">
        <f t="shared" si="5"/>
        <v>2.1146531722479267E-2</v>
      </c>
      <c r="O49">
        <f t="shared" ca="1" si="3"/>
        <v>4.1854674255935281E-2</v>
      </c>
      <c r="Q49" s="2">
        <f t="shared" si="4"/>
        <v>8061.9670000000006</v>
      </c>
    </row>
    <row r="50" spans="1:17" x14ac:dyDescent="0.2">
      <c r="A50" s="55" t="s">
        <v>93</v>
      </c>
      <c r="B50" s="56" t="s">
        <v>56</v>
      </c>
      <c r="C50" s="55">
        <v>23601.763999999999</v>
      </c>
      <c r="D50" s="55" t="s">
        <v>72</v>
      </c>
      <c r="E50">
        <f t="shared" si="0"/>
        <v>-9938.9693069450768</v>
      </c>
      <c r="F50">
        <f t="shared" si="1"/>
        <v>-9939</v>
      </c>
      <c r="G50">
        <f t="shared" si="2"/>
        <v>9.3829716028267285E-2</v>
      </c>
      <c r="I50">
        <f t="shared" si="5"/>
        <v>9.3829716028267285E-2</v>
      </c>
      <c r="O50">
        <f t="shared" ca="1" si="3"/>
        <v>4.1135515150275283E-2</v>
      </c>
      <c r="Q50" s="2">
        <f t="shared" si="4"/>
        <v>8583.2639999999992</v>
      </c>
    </row>
    <row r="51" spans="1:17" x14ac:dyDescent="0.2">
      <c r="A51" s="55" t="s">
        <v>93</v>
      </c>
      <c r="B51" s="56" t="s">
        <v>56</v>
      </c>
      <c r="C51" s="55">
        <v>23676.631000000001</v>
      </c>
      <c r="D51" s="55" t="s">
        <v>72</v>
      </c>
      <c r="E51">
        <f t="shared" si="0"/>
        <v>-9914.4792302387868</v>
      </c>
      <c r="F51">
        <f t="shared" si="1"/>
        <v>-9914.5</v>
      </c>
      <c r="G51">
        <f t="shared" si="2"/>
        <v>6.3493868616205873E-2</v>
      </c>
      <c r="I51">
        <f t="shared" si="5"/>
        <v>6.3493868616205873E-2</v>
      </c>
      <c r="O51">
        <f t="shared" ca="1" si="3"/>
        <v>4.1032175572042612E-2</v>
      </c>
      <c r="Q51" s="2">
        <f t="shared" si="4"/>
        <v>8658.1310000000012</v>
      </c>
    </row>
    <row r="52" spans="1:17" x14ac:dyDescent="0.2">
      <c r="A52" s="55" t="s">
        <v>93</v>
      </c>
      <c r="B52" s="56" t="s">
        <v>56</v>
      </c>
      <c r="C52" s="55">
        <v>23722.506000000001</v>
      </c>
      <c r="D52" s="55" t="s">
        <v>72</v>
      </c>
      <c r="E52">
        <f t="shared" si="0"/>
        <v>-9899.4728553486348</v>
      </c>
      <c r="F52">
        <f t="shared" si="1"/>
        <v>-9899.5</v>
      </c>
      <c r="G52">
        <f t="shared" si="2"/>
        <v>8.2982125299167819E-2</v>
      </c>
      <c r="I52">
        <f t="shared" si="5"/>
        <v>8.2982125299167819E-2</v>
      </c>
      <c r="O52">
        <f t="shared" ca="1" si="3"/>
        <v>4.0968906442512408E-2</v>
      </c>
      <c r="Q52" s="2">
        <f t="shared" si="4"/>
        <v>8704.0060000000012</v>
      </c>
    </row>
    <row r="53" spans="1:17" x14ac:dyDescent="0.2">
      <c r="A53" s="55" t="s">
        <v>93</v>
      </c>
      <c r="B53" s="56" t="s">
        <v>56</v>
      </c>
      <c r="C53" s="55">
        <v>23725.493999999999</v>
      </c>
      <c r="D53" s="55" t="s">
        <v>72</v>
      </c>
      <c r="E53">
        <f t="shared" ref="E53:E84" si="6">+(C53-C$7)/C$8</f>
        <v>-9898.4954374048357</v>
      </c>
      <c r="F53">
        <f t="shared" ref="F53:F84" si="7">ROUND(2*E53,0)/2</f>
        <v>-9898.5</v>
      </c>
      <c r="G53">
        <f t="shared" ref="G53:G84" si="8">+C53-(C$7+F53*C$8)</f>
        <v>1.3948009076557355E-2</v>
      </c>
      <c r="I53">
        <f t="shared" si="5"/>
        <v>1.3948009076557355E-2</v>
      </c>
      <c r="O53">
        <f t="shared" ref="O53:O84" ca="1" si="9">+C$11+C$12*F53</f>
        <v>4.0964688500543731E-2</v>
      </c>
      <c r="Q53" s="2">
        <f t="shared" ref="Q53:Q84" si="10">+C53-15018.5</f>
        <v>8706.9939999999988</v>
      </c>
    </row>
    <row r="54" spans="1:17" x14ac:dyDescent="0.2">
      <c r="A54" s="55" t="s">
        <v>93</v>
      </c>
      <c r="B54" s="56" t="s">
        <v>56</v>
      </c>
      <c r="C54" s="55">
        <v>23902.834999999999</v>
      </c>
      <c r="D54" s="55" t="s">
        <v>72</v>
      </c>
      <c r="E54">
        <f t="shared" si="6"/>
        <v>-9840.4846356741637</v>
      </c>
      <c r="F54">
        <f t="shared" si="7"/>
        <v>-9840.5</v>
      </c>
      <c r="G54">
        <f t="shared" si="8"/>
        <v>4.696926825272385E-2</v>
      </c>
      <c r="I54">
        <f t="shared" ref="I54:I85" si="11">+G54</f>
        <v>4.696926825272385E-2</v>
      </c>
      <c r="O54">
        <f t="shared" ca="1" si="9"/>
        <v>4.0720047866360271E-2</v>
      </c>
      <c r="Q54" s="2">
        <f t="shared" si="10"/>
        <v>8884.3349999999991</v>
      </c>
    </row>
    <row r="55" spans="1:17" x14ac:dyDescent="0.2">
      <c r="A55" s="55" t="s">
        <v>93</v>
      </c>
      <c r="B55" s="56" t="s">
        <v>56</v>
      </c>
      <c r="C55" s="55">
        <v>23986.782999999999</v>
      </c>
      <c r="D55" s="55" t="s">
        <v>72</v>
      </c>
      <c r="E55">
        <f t="shared" si="6"/>
        <v>-9813.0240327471111</v>
      </c>
      <c r="F55">
        <f t="shared" si="7"/>
        <v>-9813</v>
      </c>
      <c r="G55">
        <f t="shared" si="8"/>
        <v>-7.346892782516079E-2</v>
      </c>
      <c r="I55">
        <f t="shared" si="11"/>
        <v>-7.346892782516079E-2</v>
      </c>
      <c r="O55">
        <f t="shared" ca="1" si="9"/>
        <v>4.060405446222156E-2</v>
      </c>
      <c r="Q55" s="2">
        <f t="shared" si="10"/>
        <v>8968.2829999999994</v>
      </c>
    </row>
    <row r="56" spans="1:17" x14ac:dyDescent="0.2">
      <c r="A56" s="55" t="s">
        <v>93</v>
      </c>
      <c r="B56" s="56" t="s">
        <v>56</v>
      </c>
      <c r="C56" s="55">
        <v>24026.663</v>
      </c>
      <c r="D56" s="55" t="s">
        <v>72</v>
      </c>
      <c r="E56">
        <f t="shared" si="6"/>
        <v>-9799.9787089188976</v>
      </c>
      <c r="F56">
        <f t="shared" si="7"/>
        <v>-9800</v>
      </c>
      <c r="G56">
        <f t="shared" si="8"/>
        <v>6.5087561302789254E-2</v>
      </c>
      <c r="I56">
        <f t="shared" si="11"/>
        <v>6.5087561302789254E-2</v>
      </c>
      <c r="O56">
        <f t="shared" ca="1" si="9"/>
        <v>4.0549221216628718E-2</v>
      </c>
      <c r="Q56" s="2">
        <f t="shared" si="10"/>
        <v>9008.1630000000005</v>
      </c>
    </row>
    <row r="57" spans="1:17" x14ac:dyDescent="0.2">
      <c r="A57" s="55" t="s">
        <v>93</v>
      </c>
      <c r="B57" s="56" t="s">
        <v>56</v>
      </c>
      <c r="C57" s="55">
        <v>24026.705000000002</v>
      </c>
      <c r="D57" s="55" t="s">
        <v>72</v>
      </c>
      <c r="E57">
        <f t="shared" si="6"/>
        <v>-9799.9649701124581</v>
      </c>
      <c r="F57">
        <f t="shared" si="7"/>
        <v>-9800</v>
      </c>
      <c r="G57">
        <f t="shared" si="8"/>
        <v>0.10708756130406982</v>
      </c>
      <c r="I57">
        <f t="shared" si="11"/>
        <v>0.10708756130406982</v>
      </c>
      <c r="O57">
        <f t="shared" ca="1" si="9"/>
        <v>4.0549221216628718E-2</v>
      </c>
      <c r="Q57" s="2">
        <f t="shared" si="10"/>
        <v>9008.2050000000017</v>
      </c>
    </row>
    <row r="58" spans="1:17" x14ac:dyDescent="0.2">
      <c r="A58" s="55" t="s">
        <v>93</v>
      </c>
      <c r="B58" s="56" t="s">
        <v>56</v>
      </c>
      <c r="C58" s="55">
        <v>24379.664000000001</v>
      </c>
      <c r="D58" s="55" t="s">
        <v>72</v>
      </c>
      <c r="E58">
        <f t="shared" si="6"/>
        <v>-9684.5069848295498</v>
      </c>
      <c r="F58">
        <f t="shared" si="7"/>
        <v>-9684.5</v>
      </c>
      <c r="G58">
        <f t="shared" si="8"/>
        <v>-2.1352862229832681E-2</v>
      </c>
      <c r="I58">
        <f t="shared" si="11"/>
        <v>-2.1352862229832681E-2</v>
      </c>
      <c r="O58">
        <f t="shared" ca="1" si="9"/>
        <v>4.0062048919246133E-2</v>
      </c>
      <c r="Q58" s="2">
        <f t="shared" si="10"/>
        <v>9361.1640000000007</v>
      </c>
    </row>
    <row r="59" spans="1:17" x14ac:dyDescent="0.2">
      <c r="A59" s="55" t="s">
        <v>93</v>
      </c>
      <c r="B59" s="56" t="s">
        <v>56</v>
      </c>
      <c r="C59" s="55">
        <v>24379.705000000002</v>
      </c>
      <c r="D59" s="55" t="s">
        <v>72</v>
      </c>
      <c r="E59">
        <f t="shared" si="6"/>
        <v>-9684.4935731375499</v>
      </c>
      <c r="F59">
        <f t="shared" si="7"/>
        <v>-9684.5</v>
      </c>
      <c r="G59">
        <f t="shared" si="8"/>
        <v>1.9647137771244161E-2</v>
      </c>
      <c r="I59">
        <f t="shared" si="11"/>
        <v>1.9647137771244161E-2</v>
      </c>
      <c r="O59">
        <f t="shared" ca="1" si="9"/>
        <v>4.0062048919246133E-2</v>
      </c>
      <c r="Q59" s="2">
        <f t="shared" si="10"/>
        <v>9361.2050000000017</v>
      </c>
    </row>
    <row r="60" spans="1:17" x14ac:dyDescent="0.2">
      <c r="A60" s="55" t="s">
        <v>93</v>
      </c>
      <c r="B60" s="56" t="s">
        <v>56</v>
      </c>
      <c r="C60" s="55">
        <v>24379.751</v>
      </c>
      <c r="D60" s="55" t="s">
        <v>72</v>
      </c>
      <c r="E60">
        <f t="shared" si="6"/>
        <v>-9684.4785258733555</v>
      </c>
      <c r="F60">
        <f t="shared" si="7"/>
        <v>-9684.5</v>
      </c>
      <c r="G60">
        <f t="shared" si="8"/>
        <v>6.5647137769701658E-2</v>
      </c>
      <c r="I60">
        <f t="shared" si="11"/>
        <v>6.5647137769701658E-2</v>
      </c>
      <c r="O60">
        <f t="shared" ca="1" si="9"/>
        <v>4.0062048919246133E-2</v>
      </c>
      <c r="Q60" s="2">
        <f t="shared" si="10"/>
        <v>9361.2510000000002</v>
      </c>
    </row>
    <row r="61" spans="1:17" x14ac:dyDescent="0.2">
      <c r="A61" s="55" t="s">
        <v>93</v>
      </c>
      <c r="B61" s="56" t="s">
        <v>56</v>
      </c>
      <c r="C61" s="55">
        <v>24680.758000000002</v>
      </c>
      <c r="D61" s="55" t="s">
        <v>72</v>
      </c>
      <c r="E61">
        <f t="shared" si="6"/>
        <v>-9586.0147899265376</v>
      </c>
      <c r="F61">
        <f t="shared" si="7"/>
        <v>-9586</v>
      </c>
      <c r="G61">
        <f t="shared" si="8"/>
        <v>-4.5213310004328378E-2</v>
      </c>
      <c r="I61">
        <f t="shared" si="11"/>
        <v>-4.5213310004328378E-2</v>
      </c>
      <c r="O61">
        <f t="shared" ca="1" si="9"/>
        <v>3.9646581635331121E-2</v>
      </c>
      <c r="Q61" s="2">
        <f t="shared" si="10"/>
        <v>9662.2580000000016</v>
      </c>
    </row>
    <row r="62" spans="1:17" x14ac:dyDescent="0.2">
      <c r="A62" s="55" t="s">
        <v>93</v>
      </c>
      <c r="B62" s="56" t="s">
        <v>56</v>
      </c>
      <c r="C62" s="55">
        <v>24680.797999999999</v>
      </c>
      <c r="D62" s="55" t="s">
        <v>72</v>
      </c>
      <c r="E62">
        <f t="shared" si="6"/>
        <v>-9586.0017053489792</v>
      </c>
      <c r="F62">
        <f t="shared" si="7"/>
        <v>-9586</v>
      </c>
      <c r="G62">
        <f t="shared" si="8"/>
        <v>-5.2133100070932414E-3</v>
      </c>
      <c r="I62">
        <f t="shared" si="11"/>
        <v>-5.2133100070932414E-3</v>
      </c>
      <c r="O62">
        <f t="shared" ca="1" si="9"/>
        <v>3.9646581635331121E-2</v>
      </c>
      <c r="Q62" s="2">
        <f t="shared" si="10"/>
        <v>9662.2979999999989</v>
      </c>
    </row>
    <row r="63" spans="1:17" x14ac:dyDescent="0.2">
      <c r="A63" s="55" t="s">
        <v>93</v>
      </c>
      <c r="B63" s="56" t="s">
        <v>56</v>
      </c>
      <c r="C63" s="55">
        <v>24821.482</v>
      </c>
      <c r="D63" s="55" t="s">
        <v>72</v>
      </c>
      <c r="E63">
        <f t="shared" si="6"/>
        <v>-9539.9819376095511</v>
      </c>
      <c r="F63">
        <f t="shared" si="7"/>
        <v>-9540</v>
      </c>
      <c r="G63">
        <f t="shared" si="8"/>
        <v>5.5217343826370779E-2</v>
      </c>
      <c r="I63">
        <f t="shared" si="11"/>
        <v>5.5217343826370779E-2</v>
      </c>
      <c r="O63">
        <f t="shared" ca="1" si="9"/>
        <v>3.9452556304771826E-2</v>
      </c>
      <c r="Q63" s="2">
        <f t="shared" si="10"/>
        <v>9802.982</v>
      </c>
    </row>
    <row r="64" spans="1:17" x14ac:dyDescent="0.2">
      <c r="A64" s="55" t="s">
        <v>93</v>
      </c>
      <c r="B64" s="56" t="s">
        <v>56</v>
      </c>
      <c r="C64" s="55">
        <v>24821.523000000001</v>
      </c>
      <c r="D64" s="55" t="s">
        <v>72</v>
      </c>
      <c r="E64">
        <f t="shared" si="6"/>
        <v>-9539.9685259175494</v>
      </c>
      <c r="F64">
        <f t="shared" si="7"/>
        <v>-9540</v>
      </c>
      <c r="G64">
        <f t="shared" si="8"/>
        <v>9.6217343827447621E-2</v>
      </c>
      <c r="I64">
        <f t="shared" si="11"/>
        <v>9.6217343827447621E-2</v>
      </c>
      <c r="O64">
        <f t="shared" ca="1" si="9"/>
        <v>3.9452556304771826E-2</v>
      </c>
      <c r="Q64" s="2">
        <f t="shared" si="10"/>
        <v>9803.023000000001</v>
      </c>
    </row>
    <row r="65" spans="1:17" x14ac:dyDescent="0.2">
      <c r="A65" s="55" t="s">
        <v>93</v>
      </c>
      <c r="B65" s="56" t="s">
        <v>56</v>
      </c>
      <c r="C65" s="55">
        <v>25001.822</v>
      </c>
      <c r="D65" s="55" t="s">
        <v>72</v>
      </c>
      <c r="E65">
        <f t="shared" si="6"/>
        <v>-9480.9901196762494</v>
      </c>
      <c r="F65">
        <f t="shared" si="7"/>
        <v>-9481</v>
      </c>
      <c r="G65">
        <f t="shared" si="8"/>
        <v>3.0204486782167805E-2</v>
      </c>
      <c r="I65">
        <f t="shared" si="11"/>
        <v>3.0204486782167805E-2</v>
      </c>
      <c r="O65">
        <f t="shared" ca="1" si="9"/>
        <v>3.9203697728619688E-2</v>
      </c>
      <c r="Q65" s="2">
        <f t="shared" si="10"/>
        <v>9983.3220000000001</v>
      </c>
    </row>
    <row r="66" spans="1:17" x14ac:dyDescent="0.2">
      <c r="A66" s="55" t="s">
        <v>93</v>
      </c>
      <c r="B66" s="56" t="s">
        <v>56</v>
      </c>
      <c r="C66" s="55">
        <v>25544.51</v>
      </c>
      <c r="D66" s="55" t="s">
        <v>72</v>
      </c>
      <c r="E66">
        <f t="shared" si="6"/>
        <v>-9303.4690389920615</v>
      </c>
      <c r="F66">
        <f t="shared" si="7"/>
        <v>-9303.5</v>
      </c>
      <c r="G66">
        <f t="shared" si="8"/>
        <v>9.4648857542779297E-2</v>
      </c>
      <c r="I66">
        <f t="shared" si="11"/>
        <v>9.4648857542779297E-2</v>
      </c>
      <c r="O66">
        <f t="shared" ca="1" si="9"/>
        <v>3.8455013029178926E-2</v>
      </c>
      <c r="Q66" s="2">
        <f t="shared" si="10"/>
        <v>10526.009999999998</v>
      </c>
    </row>
    <row r="67" spans="1:17" x14ac:dyDescent="0.2">
      <c r="A67" s="55" t="s">
        <v>93</v>
      </c>
      <c r="B67" s="56" t="s">
        <v>56</v>
      </c>
      <c r="C67" s="55">
        <v>25596.485000000001</v>
      </c>
      <c r="D67" s="55" t="s">
        <v>72</v>
      </c>
      <c r="E67">
        <f t="shared" si="6"/>
        <v>-9286.4672660238703</v>
      </c>
      <c r="F67">
        <f t="shared" si="7"/>
        <v>-9286.5</v>
      </c>
      <c r="G67">
        <f t="shared" si="8"/>
        <v>0.10006888178759255</v>
      </c>
      <c r="I67">
        <f t="shared" si="11"/>
        <v>0.10006888178759255</v>
      </c>
      <c r="O67">
        <f t="shared" ca="1" si="9"/>
        <v>3.8383308015711361E-2</v>
      </c>
      <c r="Q67" s="2">
        <f t="shared" si="10"/>
        <v>10577.985000000001</v>
      </c>
    </row>
    <row r="68" spans="1:17" x14ac:dyDescent="0.2">
      <c r="A68" s="55" t="s">
        <v>93</v>
      </c>
      <c r="B68" s="56" t="s">
        <v>56</v>
      </c>
      <c r="C68" s="55">
        <v>25874.596000000001</v>
      </c>
      <c r="D68" s="55" t="s">
        <v>72</v>
      </c>
      <c r="E68">
        <f t="shared" si="6"/>
        <v>-9195.4931422729114</v>
      </c>
      <c r="F68">
        <f t="shared" si="7"/>
        <v>-9195.5</v>
      </c>
      <c r="G68">
        <f t="shared" si="8"/>
        <v>2.0964305669622263E-2</v>
      </c>
      <c r="I68">
        <f t="shared" si="11"/>
        <v>2.0964305669622263E-2</v>
      </c>
      <c r="O68">
        <f t="shared" ca="1" si="9"/>
        <v>3.7999475296561454E-2</v>
      </c>
      <c r="Q68" s="2">
        <f t="shared" si="10"/>
        <v>10856.096000000001</v>
      </c>
    </row>
    <row r="69" spans="1:17" x14ac:dyDescent="0.2">
      <c r="A69" s="55" t="s">
        <v>93</v>
      </c>
      <c r="B69" s="56" t="s">
        <v>56</v>
      </c>
      <c r="C69" s="55">
        <v>26224.617999999999</v>
      </c>
      <c r="D69" s="55" t="s">
        <v>72</v>
      </c>
      <c r="E69">
        <f t="shared" si="6"/>
        <v>-9080.9958920974132</v>
      </c>
      <c r="F69">
        <f t="shared" si="7"/>
        <v>-9081</v>
      </c>
      <c r="G69">
        <f t="shared" si="8"/>
        <v>1.2557998354168376E-2</v>
      </c>
      <c r="I69">
        <f t="shared" si="11"/>
        <v>1.2557998354168376E-2</v>
      </c>
      <c r="O69">
        <f t="shared" ca="1" si="9"/>
        <v>3.7516520941147553E-2</v>
      </c>
      <c r="Q69" s="2">
        <f t="shared" si="10"/>
        <v>11206.117999999999</v>
      </c>
    </row>
    <row r="70" spans="1:17" x14ac:dyDescent="0.2">
      <c r="A70" s="55" t="s">
        <v>232</v>
      </c>
      <c r="B70" s="56" t="s">
        <v>56</v>
      </c>
      <c r="C70" s="55">
        <v>26631.274000000001</v>
      </c>
      <c r="D70" s="55" t="s">
        <v>72</v>
      </c>
      <c r="E70">
        <f t="shared" si="6"/>
        <v>-8947.9728427823175</v>
      </c>
      <c r="F70">
        <f t="shared" si="7"/>
        <v>-8948</v>
      </c>
      <c r="G70">
        <f t="shared" si="8"/>
        <v>8.3020540958386846E-2</v>
      </c>
      <c r="I70">
        <f t="shared" si="11"/>
        <v>8.3020540958386846E-2</v>
      </c>
      <c r="O70">
        <f t="shared" ca="1" si="9"/>
        <v>3.6955534659313068E-2</v>
      </c>
      <c r="Q70" s="2">
        <f t="shared" si="10"/>
        <v>11612.774000000001</v>
      </c>
    </row>
    <row r="71" spans="1:17" x14ac:dyDescent="0.2">
      <c r="A71" s="55" t="s">
        <v>232</v>
      </c>
      <c r="B71" s="56" t="s">
        <v>56</v>
      </c>
      <c r="C71" s="55">
        <v>26808.530999999999</v>
      </c>
      <c r="D71" s="55" t="s">
        <v>72</v>
      </c>
      <c r="E71">
        <f t="shared" si="6"/>
        <v>-8889.9895186645244</v>
      </c>
      <c r="F71">
        <f t="shared" si="7"/>
        <v>-8890</v>
      </c>
      <c r="G71">
        <f t="shared" si="8"/>
        <v>3.2041800131992204E-2</v>
      </c>
      <c r="I71">
        <f t="shared" si="11"/>
        <v>3.2041800131992204E-2</v>
      </c>
      <c r="O71">
        <f t="shared" ca="1" si="9"/>
        <v>3.6710894025129608E-2</v>
      </c>
      <c r="Q71" s="2">
        <f t="shared" si="10"/>
        <v>11790.030999999999</v>
      </c>
    </row>
    <row r="72" spans="1:17" x14ac:dyDescent="0.2">
      <c r="A72" s="55" t="s">
        <v>232</v>
      </c>
      <c r="B72" s="56" t="s">
        <v>56</v>
      </c>
      <c r="C72" s="55">
        <v>26808.573</v>
      </c>
      <c r="D72" s="55" t="s">
        <v>72</v>
      </c>
      <c r="E72">
        <f t="shared" si="6"/>
        <v>-8889.9757798580849</v>
      </c>
      <c r="F72">
        <f t="shared" si="7"/>
        <v>-8890</v>
      </c>
      <c r="G72">
        <f t="shared" si="8"/>
        <v>7.4041800133272773E-2</v>
      </c>
      <c r="I72">
        <f t="shared" si="11"/>
        <v>7.4041800133272773E-2</v>
      </c>
      <c r="O72">
        <f t="shared" ca="1" si="9"/>
        <v>3.6710894025129608E-2</v>
      </c>
      <c r="Q72" s="2">
        <f t="shared" si="10"/>
        <v>11790.073</v>
      </c>
    </row>
    <row r="73" spans="1:17" x14ac:dyDescent="0.2">
      <c r="A73" s="55" t="s">
        <v>232</v>
      </c>
      <c r="B73" s="56" t="s">
        <v>56</v>
      </c>
      <c r="C73" s="55">
        <v>26808.594000000001</v>
      </c>
      <c r="D73" s="55" t="s">
        <v>72</v>
      </c>
      <c r="E73">
        <f t="shared" si="6"/>
        <v>-8889.9689104548652</v>
      </c>
      <c r="F73">
        <f t="shared" si="7"/>
        <v>-8890</v>
      </c>
      <c r="G73">
        <f t="shared" si="8"/>
        <v>9.5041800133913057E-2</v>
      </c>
      <c r="I73">
        <f t="shared" si="11"/>
        <v>9.5041800133913057E-2</v>
      </c>
      <c r="O73">
        <f t="shared" ca="1" si="9"/>
        <v>3.6710894025129608E-2</v>
      </c>
      <c r="Q73" s="2">
        <f t="shared" si="10"/>
        <v>11790.094000000001</v>
      </c>
    </row>
    <row r="74" spans="1:17" x14ac:dyDescent="0.2">
      <c r="A74" s="55" t="s">
        <v>232</v>
      </c>
      <c r="B74" s="56" t="s">
        <v>56</v>
      </c>
      <c r="C74" s="55">
        <v>26811.552</v>
      </c>
      <c r="D74" s="55" t="s">
        <v>72</v>
      </c>
      <c r="E74">
        <f t="shared" si="6"/>
        <v>-8889.0013059442372</v>
      </c>
      <c r="F74">
        <f t="shared" si="7"/>
        <v>-8889</v>
      </c>
      <c r="G74">
        <f t="shared" si="8"/>
        <v>-3.9923160875332542E-3</v>
      </c>
      <c r="I74">
        <f t="shared" si="11"/>
        <v>-3.9923160875332542E-3</v>
      </c>
      <c r="O74">
        <f t="shared" ca="1" si="9"/>
        <v>3.670667608316093E-2</v>
      </c>
      <c r="Q74" s="2">
        <f t="shared" si="10"/>
        <v>11793.052</v>
      </c>
    </row>
    <row r="75" spans="1:17" x14ac:dyDescent="0.2">
      <c r="A75" s="55" t="s">
        <v>232</v>
      </c>
      <c r="B75" s="56" t="s">
        <v>56</v>
      </c>
      <c r="C75" s="55">
        <v>26811.572</v>
      </c>
      <c r="D75" s="55" t="s">
        <v>72</v>
      </c>
      <c r="E75">
        <f t="shared" si="6"/>
        <v>-8888.9947636554571</v>
      </c>
      <c r="F75">
        <f t="shared" si="7"/>
        <v>-8889</v>
      </c>
      <c r="G75">
        <f t="shared" si="8"/>
        <v>1.6007683912903303E-2</v>
      </c>
      <c r="I75">
        <f t="shared" si="11"/>
        <v>1.6007683912903303E-2</v>
      </c>
      <c r="O75">
        <f t="shared" ca="1" si="9"/>
        <v>3.670667608316093E-2</v>
      </c>
      <c r="Q75" s="2">
        <f t="shared" si="10"/>
        <v>11793.072</v>
      </c>
    </row>
    <row r="76" spans="1:17" x14ac:dyDescent="0.2">
      <c r="A76" s="55" t="s">
        <v>232</v>
      </c>
      <c r="B76" s="56" t="s">
        <v>56</v>
      </c>
      <c r="C76" s="55">
        <v>26811.593000000001</v>
      </c>
      <c r="D76" s="55" t="s">
        <v>72</v>
      </c>
      <c r="E76">
        <f t="shared" si="6"/>
        <v>-8888.9878942522373</v>
      </c>
      <c r="F76">
        <f t="shared" si="7"/>
        <v>-8889</v>
      </c>
      <c r="G76">
        <f t="shared" si="8"/>
        <v>3.7007683913543588E-2</v>
      </c>
      <c r="I76">
        <f t="shared" si="11"/>
        <v>3.7007683913543588E-2</v>
      </c>
      <c r="O76">
        <f t="shared" ca="1" si="9"/>
        <v>3.670667608316093E-2</v>
      </c>
      <c r="Q76" s="2">
        <f t="shared" si="10"/>
        <v>11793.093000000001</v>
      </c>
    </row>
    <row r="77" spans="1:17" x14ac:dyDescent="0.2">
      <c r="A77" s="55" t="s">
        <v>232</v>
      </c>
      <c r="B77" s="56" t="s">
        <v>56</v>
      </c>
      <c r="C77" s="55">
        <v>26860.508999999998</v>
      </c>
      <c r="D77" s="55" t="s">
        <v>72</v>
      </c>
      <c r="E77">
        <f t="shared" si="6"/>
        <v>-8872.9867643530179</v>
      </c>
      <c r="F77">
        <f t="shared" si="7"/>
        <v>-8873</v>
      </c>
      <c r="G77">
        <f t="shared" si="8"/>
        <v>4.0461824373778654E-2</v>
      </c>
      <c r="I77">
        <f t="shared" si="11"/>
        <v>4.0461824373778654E-2</v>
      </c>
      <c r="O77">
        <f t="shared" ca="1" si="9"/>
        <v>3.6639189011662042E-2</v>
      </c>
      <c r="Q77" s="2">
        <f t="shared" si="10"/>
        <v>11842.008999999998</v>
      </c>
    </row>
    <row r="78" spans="1:17" x14ac:dyDescent="0.2">
      <c r="A78" s="55" t="s">
        <v>232</v>
      </c>
      <c r="B78" s="56" t="s">
        <v>56</v>
      </c>
      <c r="C78" s="55">
        <v>26915.524000000001</v>
      </c>
      <c r="D78" s="55" t="s">
        <v>72</v>
      </c>
      <c r="E78">
        <f t="shared" si="6"/>
        <v>-8854.9905634901988</v>
      </c>
      <c r="F78">
        <f t="shared" si="7"/>
        <v>-8855</v>
      </c>
      <c r="G78">
        <f t="shared" si="8"/>
        <v>2.8847732399299275E-2</v>
      </c>
      <c r="I78">
        <f t="shared" si="11"/>
        <v>2.8847732399299275E-2</v>
      </c>
      <c r="O78">
        <f t="shared" ca="1" si="9"/>
        <v>3.6563266056225799E-2</v>
      </c>
      <c r="Q78" s="2">
        <f t="shared" si="10"/>
        <v>11897.024000000001</v>
      </c>
    </row>
    <row r="79" spans="1:17" x14ac:dyDescent="0.2">
      <c r="A79" s="55" t="s">
        <v>232</v>
      </c>
      <c r="B79" s="56" t="s">
        <v>56</v>
      </c>
      <c r="C79" s="55">
        <v>26958.31</v>
      </c>
      <c r="D79" s="55" t="s">
        <v>72</v>
      </c>
      <c r="E79">
        <f t="shared" si="6"/>
        <v>-8840.9946451021879</v>
      </c>
      <c r="F79">
        <f t="shared" si="7"/>
        <v>-8841</v>
      </c>
      <c r="G79">
        <f t="shared" si="8"/>
        <v>1.6370105302485172E-2</v>
      </c>
      <c r="I79">
        <f t="shared" si="11"/>
        <v>1.6370105302485172E-2</v>
      </c>
      <c r="O79">
        <f t="shared" ca="1" si="9"/>
        <v>3.6504214868664273E-2</v>
      </c>
      <c r="Q79" s="2">
        <f t="shared" si="10"/>
        <v>11939.810000000001</v>
      </c>
    </row>
    <row r="80" spans="1:17" x14ac:dyDescent="0.2">
      <c r="A80" s="55" t="s">
        <v>232</v>
      </c>
      <c r="B80" s="56" t="s">
        <v>56</v>
      </c>
      <c r="C80" s="55">
        <v>26958.324000000001</v>
      </c>
      <c r="D80" s="55" t="s">
        <v>72</v>
      </c>
      <c r="E80">
        <f t="shared" si="6"/>
        <v>-8840.9900655000401</v>
      </c>
      <c r="F80">
        <f t="shared" si="7"/>
        <v>-8841</v>
      </c>
      <c r="G80">
        <f t="shared" si="8"/>
        <v>3.0370105301699368E-2</v>
      </c>
      <c r="I80">
        <f t="shared" si="11"/>
        <v>3.0370105301699368E-2</v>
      </c>
      <c r="O80">
        <f t="shared" ca="1" si="9"/>
        <v>3.6504214868664273E-2</v>
      </c>
      <c r="Q80" s="2">
        <f t="shared" si="10"/>
        <v>11939.824000000001</v>
      </c>
    </row>
    <row r="81" spans="1:17" x14ac:dyDescent="0.2">
      <c r="A81" s="55" t="s">
        <v>232</v>
      </c>
      <c r="B81" s="56" t="s">
        <v>56</v>
      </c>
      <c r="C81" s="55">
        <v>27187.593000000001</v>
      </c>
      <c r="D81" s="55" t="s">
        <v>72</v>
      </c>
      <c r="E81">
        <f t="shared" si="6"/>
        <v>-8765.9928651798127</v>
      </c>
      <c r="F81">
        <f t="shared" si="7"/>
        <v>-8766</v>
      </c>
      <c r="G81">
        <f t="shared" si="8"/>
        <v>2.1811388724017888E-2</v>
      </c>
      <c r="I81">
        <f t="shared" si="11"/>
        <v>2.1811388724017888E-2</v>
      </c>
      <c r="O81">
        <f t="shared" ca="1" si="9"/>
        <v>3.6187869221013247E-2</v>
      </c>
      <c r="Q81" s="2">
        <f t="shared" si="10"/>
        <v>12169.093000000001</v>
      </c>
    </row>
    <row r="82" spans="1:17" x14ac:dyDescent="0.2">
      <c r="A82" s="55" t="s">
        <v>93</v>
      </c>
      <c r="B82" s="56" t="s">
        <v>56</v>
      </c>
      <c r="C82" s="55">
        <v>27271.776999999998</v>
      </c>
      <c r="D82" s="55" t="s">
        <v>72</v>
      </c>
      <c r="E82">
        <f t="shared" si="6"/>
        <v>-8738.4550632451519</v>
      </c>
      <c r="F82">
        <f t="shared" si="7"/>
        <v>-8738.5</v>
      </c>
      <c r="G82">
        <f t="shared" si="8"/>
        <v>0.13737319263964309</v>
      </c>
      <c r="I82">
        <f t="shared" si="11"/>
        <v>0.13737319263964309</v>
      </c>
      <c r="O82">
        <f t="shared" ca="1" si="9"/>
        <v>3.6071875816874537E-2</v>
      </c>
      <c r="Q82" s="2">
        <f t="shared" si="10"/>
        <v>12253.276999999998</v>
      </c>
    </row>
    <row r="83" spans="1:17" x14ac:dyDescent="0.2">
      <c r="A83" s="55" t="s">
        <v>93</v>
      </c>
      <c r="B83" s="56" t="s">
        <v>56</v>
      </c>
      <c r="C83" s="55">
        <v>27300.710999999999</v>
      </c>
      <c r="D83" s="55" t="s">
        <v>72</v>
      </c>
      <c r="E83">
        <f t="shared" si="6"/>
        <v>-8728.9903340664787</v>
      </c>
      <c r="F83">
        <f t="shared" si="7"/>
        <v>-8729</v>
      </c>
      <c r="G83">
        <f t="shared" si="8"/>
        <v>2.9549088543717517E-2</v>
      </c>
      <c r="I83">
        <f t="shared" si="11"/>
        <v>2.9549088543717517E-2</v>
      </c>
      <c r="O83">
        <f t="shared" ca="1" si="9"/>
        <v>3.6031805368172076E-2</v>
      </c>
      <c r="Q83" s="2">
        <f t="shared" si="10"/>
        <v>12282.210999999999</v>
      </c>
    </row>
    <row r="84" spans="1:17" x14ac:dyDescent="0.2">
      <c r="A84" s="55" t="s">
        <v>232</v>
      </c>
      <c r="B84" s="56" t="s">
        <v>56</v>
      </c>
      <c r="C84" s="55">
        <v>27311.381000000001</v>
      </c>
      <c r="D84" s="55" t="s">
        <v>72</v>
      </c>
      <c r="E84">
        <f t="shared" si="6"/>
        <v>-8725.5000230021087</v>
      </c>
      <c r="F84">
        <f t="shared" si="7"/>
        <v>-8725.5</v>
      </c>
      <c r="G84">
        <f t="shared" si="8"/>
        <v>-7.0318230427801609E-5</v>
      </c>
      <c r="I84">
        <f t="shared" si="11"/>
        <v>-7.0318230427801609E-5</v>
      </c>
      <c r="O84">
        <f t="shared" ca="1" si="9"/>
        <v>3.6017042571281695E-2</v>
      </c>
      <c r="Q84" s="2">
        <f t="shared" si="10"/>
        <v>12292.881000000001</v>
      </c>
    </row>
    <row r="85" spans="1:17" x14ac:dyDescent="0.2">
      <c r="A85" s="55" t="s">
        <v>232</v>
      </c>
      <c r="B85" s="56" t="s">
        <v>56</v>
      </c>
      <c r="C85" s="55">
        <v>27314.415000000001</v>
      </c>
      <c r="D85" s="55" t="s">
        <v>72</v>
      </c>
      <c r="E85">
        <f t="shared" ref="E85:E116" si="12">+(C85-C$7)/C$8</f>
        <v>-8724.5075577941152</v>
      </c>
      <c r="F85">
        <f t="shared" ref="F85:F116" si="13">ROUND(2*E85,0)/2</f>
        <v>-8724.5</v>
      </c>
      <c r="G85">
        <f t="shared" ref="G85:G116" si="14">+C85-(C$7+F85*C$8)</f>
        <v>-2.310443445094279E-2</v>
      </c>
      <c r="I85">
        <f t="shared" si="11"/>
        <v>-2.310443445094279E-2</v>
      </c>
      <c r="O85">
        <f t="shared" ref="O85:O116" ca="1" si="15">+C$11+C$12*F85</f>
        <v>3.601282462931301E-2</v>
      </c>
      <c r="Q85" s="2">
        <f t="shared" ref="Q85:Q116" si="16">+C85-15018.5</f>
        <v>12295.915000000001</v>
      </c>
    </row>
    <row r="86" spans="1:17" x14ac:dyDescent="0.2">
      <c r="A86" s="55" t="s">
        <v>232</v>
      </c>
      <c r="B86" s="56" t="s">
        <v>56</v>
      </c>
      <c r="C86" s="55">
        <v>27314.435000000001</v>
      </c>
      <c r="D86" s="55" t="s">
        <v>72</v>
      </c>
      <c r="E86">
        <f t="shared" si="12"/>
        <v>-8724.5010155053333</v>
      </c>
      <c r="F86">
        <f t="shared" si="13"/>
        <v>-8724.5</v>
      </c>
      <c r="G86">
        <f t="shared" si="14"/>
        <v>-3.1044344505062327E-3</v>
      </c>
      <c r="I86">
        <f t="shared" ref="I86:I117" si="17">+G86</f>
        <v>-3.1044344505062327E-3</v>
      </c>
      <c r="O86">
        <f t="shared" ca="1" si="15"/>
        <v>3.601282462931301E-2</v>
      </c>
      <c r="Q86" s="2">
        <f t="shared" si="16"/>
        <v>12295.935000000001</v>
      </c>
    </row>
    <row r="87" spans="1:17" x14ac:dyDescent="0.2">
      <c r="A87" s="55" t="s">
        <v>93</v>
      </c>
      <c r="B87" s="56" t="s">
        <v>56</v>
      </c>
      <c r="C87" s="55">
        <v>27323.627</v>
      </c>
      <c r="D87" s="55" t="s">
        <v>72</v>
      </c>
      <c r="E87">
        <f t="shared" si="12"/>
        <v>-8721.4941795818395</v>
      </c>
      <c r="F87">
        <f t="shared" si="13"/>
        <v>-8721.5</v>
      </c>
      <c r="G87">
        <f t="shared" si="14"/>
        <v>1.7793216884456342E-2</v>
      </c>
      <c r="I87">
        <f t="shared" si="17"/>
        <v>1.7793216884456342E-2</v>
      </c>
      <c r="O87">
        <f t="shared" ca="1" si="15"/>
        <v>3.6000170803406971E-2</v>
      </c>
      <c r="Q87" s="2">
        <f t="shared" si="16"/>
        <v>12305.127</v>
      </c>
    </row>
    <row r="88" spans="1:17" x14ac:dyDescent="0.2">
      <c r="A88" s="55" t="s">
        <v>93</v>
      </c>
      <c r="B88" s="56" t="s">
        <v>56</v>
      </c>
      <c r="C88" s="55">
        <v>27346.589</v>
      </c>
      <c r="D88" s="55" t="s">
        <v>72</v>
      </c>
      <c r="E88">
        <f t="shared" si="12"/>
        <v>-8713.9829778330077</v>
      </c>
      <c r="F88">
        <f t="shared" si="13"/>
        <v>-8714</v>
      </c>
      <c r="G88">
        <f t="shared" si="14"/>
        <v>5.2037345227290643E-2</v>
      </c>
      <c r="I88">
        <f t="shared" si="17"/>
        <v>5.2037345227290643E-2</v>
      </c>
      <c r="O88">
        <f t="shared" ca="1" si="15"/>
        <v>3.5968536238641866E-2</v>
      </c>
      <c r="Q88" s="2">
        <f t="shared" si="16"/>
        <v>12328.089</v>
      </c>
    </row>
    <row r="89" spans="1:17" x14ac:dyDescent="0.2">
      <c r="A89" s="55" t="s">
        <v>232</v>
      </c>
      <c r="B89" s="56" t="s">
        <v>56</v>
      </c>
      <c r="C89" s="55">
        <v>27360.31</v>
      </c>
      <c r="D89" s="55" t="s">
        <v>30</v>
      </c>
      <c r="E89">
        <f t="shared" si="12"/>
        <v>-8709.4946406151812</v>
      </c>
      <c r="F89">
        <f t="shared" si="13"/>
        <v>-8709.5</v>
      </c>
      <c r="G89">
        <f t="shared" si="14"/>
        <v>1.6383822232455714E-2</v>
      </c>
      <c r="I89">
        <f t="shared" si="17"/>
        <v>1.6383822232455714E-2</v>
      </c>
      <c r="O89">
        <f t="shared" ca="1" si="15"/>
        <v>3.5949555499782807E-2</v>
      </c>
      <c r="Q89" s="2">
        <f t="shared" si="16"/>
        <v>12341.810000000001</v>
      </c>
    </row>
    <row r="90" spans="1:17" x14ac:dyDescent="0.2">
      <c r="A90" s="55" t="s">
        <v>93</v>
      </c>
      <c r="B90" s="56" t="s">
        <v>56</v>
      </c>
      <c r="C90" s="55">
        <v>27676.723000000002</v>
      </c>
      <c r="D90" s="55" t="s">
        <v>30</v>
      </c>
      <c r="E90">
        <f t="shared" si="12"/>
        <v>-8605.9913796207857</v>
      </c>
      <c r="F90">
        <f t="shared" si="13"/>
        <v>-8606</v>
      </c>
      <c r="G90">
        <f t="shared" si="14"/>
        <v>2.635279335299856E-2</v>
      </c>
      <c r="I90">
        <f t="shared" si="17"/>
        <v>2.635279335299856E-2</v>
      </c>
      <c r="O90">
        <f t="shared" ca="1" si="15"/>
        <v>3.5512998506024393E-2</v>
      </c>
      <c r="Q90" s="2">
        <f t="shared" si="16"/>
        <v>12658.223000000002</v>
      </c>
    </row>
    <row r="91" spans="1:17" x14ac:dyDescent="0.2">
      <c r="A91" s="55" t="s">
        <v>93</v>
      </c>
      <c r="B91" s="56" t="s">
        <v>56</v>
      </c>
      <c r="C91" s="55">
        <v>27679.736000000001</v>
      </c>
      <c r="D91" s="55" t="s">
        <v>30</v>
      </c>
      <c r="E91">
        <f t="shared" si="12"/>
        <v>-8605.0057838160119</v>
      </c>
      <c r="F91">
        <f t="shared" si="13"/>
        <v>-8605</v>
      </c>
      <c r="G91">
        <f t="shared" si="14"/>
        <v>-1.7681322868156713E-2</v>
      </c>
      <c r="I91">
        <f t="shared" si="17"/>
        <v>-1.7681322868156713E-2</v>
      </c>
      <c r="O91">
        <f t="shared" ca="1" si="15"/>
        <v>3.5508780564055709E-2</v>
      </c>
      <c r="Q91" s="2">
        <f t="shared" si="16"/>
        <v>12661.236000000001</v>
      </c>
    </row>
    <row r="92" spans="1:17" x14ac:dyDescent="0.2">
      <c r="A92" s="55" t="s">
        <v>93</v>
      </c>
      <c r="B92" s="56" t="s">
        <v>56</v>
      </c>
      <c r="C92" s="55">
        <v>28095.534</v>
      </c>
      <c r="D92" s="55" t="s">
        <v>30</v>
      </c>
      <c r="E92">
        <f t="shared" si="12"/>
        <v>-8468.9922542993754</v>
      </c>
      <c r="F92">
        <f t="shared" si="13"/>
        <v>-8469</v>
      </c>
      <c r="G92">
        <f t="shared" si="14"/>
        <v>2.367887106447597E-2</v>
      </c>
      <c r="I92">
        <f t="shared" si="17"/>
        <v>2.367887106447597E-2</v>
      </c>
      <c r="O92">
        <f t="shared" ca="1" si="15"/>
        <v>3.4935140456315183E-2</v>
      </c>
      <c r="Q92" s="2">
        <f t="shared" si="16"/>
        <v>13077.034</v>
      </c>
    </row>
    <row r="93" spans="1:17" x14ac:dyDescent="0.2">
      <c r="A93" s="55" t="s">
        <v>93</v>
      </c>
      <c r="B93" s="56" t="s">
        <v>56</v>
      </c>
      <c r="C93" s="55">
        <v>28347.777999999998</v>
      </c>
      <c r="D93" s="55" t="s">
        <v>30</v>
      </c>
      <c r="E93">
        <f t="shared" si="12"/>
        <v>-8386.4795997426081</v>
      </c>
      <c r="F93">
        <f t="shared" si="13"/>
        <v>-8386.5</v>
      </c>
      <c r="G93">
        <f t="shared" si="14"/>
        <v>6.2364282828639261E-2</v>
      </c>
      <c r="I93">
        <f t="shared" si="17"/>
        <v>6.2364282828639261E-2</v>
      </c>
      <c r="O93">
        <f t="shared" ca="1" si="15"/>
        <v>3.4587160243899059E-2</v>
      </c>
      <c r="Q93" s="2">
        <f t="shared" si="16"/>
        <v>13329.277999999998</v>
      </c>
    </row>
    <row r="94" spans="1:17" x14ac:dyDescent="0.2">
      <c r="A94" s="55" t="s">
        <v>232</v>
      </c>
      <c r="B94" s="56" t="s">
        <v>56</v>
      </c>
      <c r="C94" s="55">
        <v>28636.605</v>
      </c>
      <c r="D94" s="55" t="s">
        <v>72</v>
      </c>
      <c r="E94">
        <f t="shared" si="12"/>
        <v>-8292.0001176630849</v>
      </c>
      <c r="F94">
        <f t="shared" si="13"/>
        <v>-8292</v>
      </c>
      <c r="G94">
        <f t="shared" si="14"/>
        <v>-3.5970006138086319E-4</v>
      </c>
      <c r="I94">
        <f t="shared" si="17"/>
        <v>-3.5970006138086319E-4</v>
      </c>
      <c r="O94">
        <f t="shared" ca="1" si="15"/>
        <v>3.4188564727858764E-2</v>
      </c>
      <c r="Q94" s="2">
        <f t="shared" si="16"/>
        <v>13618.105</v>
      </c>
    </row>
    <row r="95" spans="1:17" x14ac:dyDescent="0.2">
      <c r="A95" s="55" t="s">
        <v>232</v>
      </c>
      <c r="B95" s="56" t="s">
        <v>56</v>
      </c>
      <c r="C95" s="55">
        <v>28835.293000000001</v>
      </c>
      <c r="D95" s="55" t="s">
        <v>72</v>
      </c>
      <c r="E95">
        <f t="shared" si="12"/>
        <v>-8227.0064040026009</v>
      </c>
      <c r="F95">
        <f t="shared" si="13"/>
        <v>-8227</v>
      </c>
      <c r="G95">
        <f t="shared" si="14"/>
        <v>-1.9577254428440938E-2</v>
      </c>
      <c r="I95">
        <f t="shared" si="17"/>
        <v>-1.9577254428440938E-2</v>
      </c>
      <c r="O95">
        <f t="shared" ca="1" si="15"/>
        <v>3.3914398499894541E-2</v>
      </c>
      <c r="Q95" s="2">
        <f t="shared" si="16"/>
        <v>13816.793000000001</v>
      </c>
    </row>
    <row r="96" spans="1:17" x14ac:dyDescent="0.2">
      <c r="A96" s="55" t="s">
        <v>232</v>
      </c>
      <c r="B96" s="56" t="s">
        <v>56</v>
      </c>
      <c r="C96" s="55">
        <v>29110.438999999998</v>
      </c>
      <c r="D96" s="55" t="s">
        <v>72</v>
      </c>
      <c r="E96">
        <f t="shared" si="12"/>
        <v>-8137.002174563343</v>
      </c>
      <c r="F96">
        <f t="shared" si="13"/>
        <v>-8137</v>
      </c>
      <c r="G96">
        <f t="shared" si="14"/>
        <v>-6.6477143300289754E-3</v>
      </c>
      <c r="I96">
        <f t="shared" si="17"/>
        <v>-6.6477143300289754E-3</v>
      </c>
      <c r="O96">
        <f t="shared" ca="1" si="15"/>
        <v>3.3534783722713311E-2</v>
      </c>
      <c r="Q96" s="2">
        <f t="shared" si="16"/>
        <v>14091.938999999998</v>
      </c>
    </row>
    <row r="97" spans="1:17" x14ac:dyDescent="0.2">
      <c r="A97" s="55" t="s">
        <v>303</v>
      </c>
      <c r="B97" s="56" t="s">
        <v>56</v>
      </c>
      <c r="C97" s="55">
        <v>29110.476999999999</v>
      </c>
      <c r="D97" s="55" t="s">
        <v>72</v>
      </c>
      <c r="E97">
        <f t="shared" si="12"/>
        <v>-8136.9897442146603</v>
      </c>
      <c r="F97">
        <f t="shared" si="13"/>
        <v>-8137</v>
      </c>
      <c r="G97">
        <f t="shared" si="14"/>
        <v>3.1352285670436686E-2</v>
      </c>
      <c r="I97">
        <f t="shared" si="17"/>
        <v>3.1352285670436686E-2</v>
      </c>
      <c r="O97">
        <f t="shared" ca="1" si="15"/>
        <v>3.3534783722713311E-2</v>
      </c>
      <c r="Q97" s="2">
        <f t="shared" si="16"/>
        <v>14091.976999999999</v>
      </c>
    </row>
    <row r="98" spans="1:17" x14ac:dyDescent="0.2">
      <c r="A98" s="55" t="s">
        <v>303</v>
      </c>
      <c r="B98" s="56" t="s">
        <v>56</v>
      </c>
      <c r="C98" s="55">
        <v>29113.517</v>
      </c>
      <c r="D98" s="55" t="s">
        <v>72</v>
      </c>
      <c r="E98">
        <f t="shared" si="12"/>
        <v>-8135.9953163200316</v>
      </c>
      <c r="F98">
        <f t="shared" si="13"/>
        <v>-8136</v>
      </c>
      <c r="G98">
        <f t="shared" si="14"/>
        <v>1.4318169451144058E-2</v>
      </c>
      <c r="I98">
        <f t="shared" si="17"/>
        <v>1.4318169451144058E-2</v>
      </c>
      <c r="O98">
        <f t="shared" ca="1" si="15"/>
        <v>3.3530565780744634E-2</v>
      </c>
      <c r="Q98" s="2">
        <f t="shared" si="16"/>
        <v>14095.017</v>
      </c>
    </row>
    <row r="99" spans="1:17" x14ac:dyDescent="0.2">
      <c r="A99" s="55" t="s">
        <v>303</v>
      </c>
      <c r="B99" s="56" t="s">
        <v>56</v>
      </c>
      <c r="C99" s="55">
        <v>29130.385999999999</v>
      </c>
      <c r="D99" s="55" t="s">
        <v>72</v>
      </c>
      <c r="E99">
        <f t="shared" si="12"/>
        <v>-8130.4772228481634</v>
      </c>
      <c r="F99">
        <f t="shared" si="13"/>
        <v>-8130.5</v>
      </c>
      <c r="G99">
        <f t="shared" si="14"/>
        <v>6.9630530233553145E-2</v>
      </c>
      <c r="I99">
        <f t="shared" si="17"/>
        <v>6.9630530233553145E-2</v>
      </c>
      <c r="O99">
        <f t="shared" ca="1" si="15"/>
        <v>3.350736709991689E-2</v>
      </c>
      <c r="Q99" s="2">
        <f t="shared" si="16"/>
        <v>14111.885999999999</v>
      </c>
    </row>
    <row r="100" spans="1:17" x14ac:dyDescent="0.2">
      <c r="A100" s="55" t="s">
        <v>303</v>
      </c>
      <c r="B100" s="56" t="s">
        <v>56</v>
      </c>
      <c r="C100" s="55">
        <v>29431.522000000001</v>
      </c>
      <c r="D100" s="55" t="s">
        <v>72</v>
      </c>
      <c r="E100">
        <f t="shared" si="12"/>
        <v>-8031.9712891387126</v>
      </c>
      <c r="F100">
        <f t="shared" si="13"/>
        <v>-8032</v>
      </c>
      <c r="G100">
        <f t="shared" si="14"/>
        <v>8.7770082463975996E-2</v>
      </c>
      <c r="I100">
        <f t="shared" si="17"/>
        <v>8.7770082463975996E-2</v>
      </c>
      <c r="O100">
        <f t="shared" ca="1" si="15"/>
        <v>3.3091899816001878E-2</v>
      </c>
      <c r="Q100" s="2">
        <f t="shared" si="16"/>
        <v>14413.022000000001</v>
      </c>
    </row>
    <row r="101" spans="1:17" x14ac:dyDescent="0.2">
      <c r="A101" s="55" t="s">
        <v>303</v>
      </c>
      <c r="B101" s="56" t="s">
        <v>56</v>
      </c>
      <c r="C101" s="55">
        <v>29486.466</v>
      </c>
      <c r="D101" s="55" t="s">
        <v>72</v>
      </c>
      <c r="E101">
        <f t="shared" si="12"/>
        <v>-8013.9983134010654</v>
      </c>
      <c r="F101">
        <f t="shared" si="13"/>
        <v>-8014</v>
      </c>
      <c r="G101">
        <f t="shared" si="14"/>
        <v>5.1559904823079705E-3</v>
      </c>
      <c r="I101">
        <f t="shared" si="17"/>
        <v>5.1559904823079705E-3</v>
      </c>
      <c r="O101">
        <f t="shared" ca="1" si="15"/>
        <v>3.3015976860565635E-2</v>
      </c>
      <c r="Q101" s="2">
        <f t="shared" si="16"/>
        <v>14467.966</v>
      </c>
    </row>
    <row r="102" spans="1:17" x14ac:dyDescent="0.2">
      <c r="A102" s="55" t="s">
        <v>303</v>
      </c>
      <c r="B102" s="56" t="s">
        <v>56</v>
      </c>
      <c r="C102" s="55">
        <v>29633.22</v>
      </c>
      <c r="D102" s="55" t="s">
        <v>72</v>
      </c>
      <c r="E102">
        <f t="shared" si="12"/>
        <v>-7965.9929610167719</v>
      </c>
      <c r="F102">
        <f t="shared" si="13"/>
        <v>-7966</v>
      </c>
      <c r="G102">
        <f t="shared" si="14"/>
        <v>2.1518411871511489E-2</v>
      </c>
      <c r="I102">
        <f t="shared" si="17"/>
        <v>2.1518411871511489E-2</v>
      </c>
      <c r="O102">
        <f t="shared" ca="1" si="15"/>
        <v>3.2813515646068978E-2</v>
      </c>
      <c r="Q102" s="2">
        <f t="shared" si="16"/>
        <v>14614.720000000001</v>
      </c>
    </row>
    <row r="103" spans="1:17" x14ac:dyDescent="0.2">
      <c r="A103" s="55" t="s">
        <v>303</v>
      </c>
      <c r="B103" s="56" t="s">
        <v>56</v>
      </c>
      <c r="C103" s="55">
        <v>29839.456999999999</v>
      </c>
      <c r="D103" s="55" t="s">
        <v>72</v>
      </c>
      <c r="E103">
        <f t="shared" si="12"/>
        <v>-7898.5298604561094</v>
      </c>
      <c r="F103">
        <f t="shared" si="13"/>
        <v>-7898.5</v>
      </c>
      <c r="G103">
        <f t="shared" si="14"/>
        <v>-9.1284433052351233E-2</v>
      </c>
      <c r="I103">
        <f t="shared" si="17"/>
        <v>-9.1284433052351233E-2</v>
      </c>
      <c r="O103">
        <f t="shared" ca="1" si="15"/>
        <v>3.252880456318305E-2</v>
      </c>
      <c r="Q103" s="2">
        <f t="shared" si="16"/>
        <v>14820.956999999999</v>
      </c>
    </row>
    <row r="104" spans="1:17" x14ac:dyDescent="0.2">
      <c r="A104" s="55" t="s">
        <v>93</v>
      </c>
      <c r="B104" s="56" t="s">
        <v>56</v>
      </c>
      <c r="C104" s="55">
        <v>29868.664000000001</v>
      </c>
      <c r="D104" s="55" t="s">
        <v>72</v>
      </c>
      <c r="E104">
        <f t="shared" si="12"/>
        <v>-7888.9758290355812</v>
      </c>
      <c r="F104">
        <f t="shared" si="13"/>
        <v>-7889</v>
      </c>
      <c r="G104">
        <f t="shared" si="14"/>
        <v>7.3891462849132949E-2</v>
      </c>
      <c r="I104">
        <f t="shared" si="17"/>
        <v>7.3891462849132949E-2</v>
      </c>
      <c r="O104">
        <f t="shared" ca="1" si="15"/>
        <v>3.248873411448059E-2</v>
      </c>
      <c r="Q104" s="2">
        <f t="shared" si="16"/>
        <v>14850.164000000001</v>
      </c>
    </row>
    <row r="105" spans="1:17" x14ac:dyDescent="0.2">
      <c r="A105" s="55" t="s">
        <v>93</v>
      </c>
      <c r="B105" s="56" t="s">
        <v>56</v>
      </c>
      <c r="C105" s="55">
        <v>30548.741999999998</v>
      </c>
      <c r="D105" s="55" t="s">
        <v>72</v>
      </c>
      <c r="E105">
        <f t="shared" si="12"/>
        <v>-7666.5124955741048</v>
      </c>
      <c r="F105">
        <f t="shared" si="13"/>
        <v>-7666.5</v>
      </c>
      <c r="G105">
        <f t="shared" si="14"/>
        <v>-3.8199396338313818E-2</v>
      </c>
      <c r="I105">
        <f t="shared" si="17"/>
        <v>-3.8199396338313818E-2</v>
      </c>
      <c r="O105">
        <f t="shared" ca="1" si="15"/>
        <v>3.1550242026449217E-2</v>
      </c>
      <c r="Q105" s="2">
        <f t="shared" si="16"/>
        <v>15530.241999999998</v>
      </c>
    </row>
    <row r="106" spans="1:17" x14ac:dyDescent="0.2">
      <c r="A106" s="55" t="s">
        <v>303</v>
      </c>
      <c r="B106" s="56" t="s">
        <v>56</v>
      </c>
      <c r="C106" s="55">
        <v>30605.38</v>
      </c>
      <c r="D106" s="55" t="s">
        <v>72</v>
      </c>
      <c r="E106">
        <f t="shared" si="12"/>
        <v>-7647.9853879767525</v>
      </c>
      <c r="F106">
        <f t="shared" si="13"/>
        <v>-7648</v>
      </c>
      <c r="G106">
        <f t="shared" si="14"/>
        <v>4.4669453574897489E-2</v>
      </c>
      <c r="I106">
        <f t="shared" si="17"/>
        <v>4.4669453574897489E-2</v>
      </c>
      <c r="O106">
        <f t="shared" ca="1" si="15"/>
        <v>3.1472210100028625E-2</v>
      </c>
      <c r="Q106" s="2">
        <f t="shared" si="16"/>
        <v>15586.880000000001</v>
      </c>
    </row>
    <row r="107" spans="1:17" x14ac:dyDescent="0.2">
      <c r="A107" s="55" t="s">
        <v>303</v>
      </c>
      <c r="B107" s="56" t="s">
        <v>56</v>
      </c>
      <c r="C107" s="55">
        <v>31030.288</v>
      </c>
      <c r="D107" s="55" t="s">
        <v>72</v>
      </c>
      <c r="E107">
        <f t="shared" si="12"/>
        <v>-7508.9918459206219</v>
      </c>
      <c r="F107">
        <f t="shared" si="13"/>
        <v>-7509</v>
      </c>
      <c r="G107">
        <f t="shared" si="14"/>
        <v>2.4927298843977042E-2</v>
      </c>
      <c r="I107">
        <f t="shared" si="17"/>
        <v>2.4927298843977042E-2</v>
      </c>
      <c r="O107">
        <f t="shared" ca="1" si="15"/>
        <v>3.0885916166382064E-2</v>
      </c>
      <c r="Q107" s="2">
        <f t="shared" si="16"/>
        <v>16011.788</v>
      </c>
    </row>
    <row r="108" spans="1:17" x14ac:dyDescent="0.2">
      <c r="A108" s="55" t="s">
        <v>93</v>
      </c>
      <c r="B108" s="56" t="s">
        <v>56</v>
      </c>
      <c r="C108" s="55">
        <v>31722.683000000001</v>
      </c>
      <c r="D108" s="55" t="s">
        <v>72</v>
      </c>
      <c r="E108">
        <f t="shared" si="12"/>
        <v>-7282.4994439137054</v>
      </c>
      <c r="F108">
        <f t="shared" si="13"/>
        <v>-7282.5</v>
      </c>
      <c r="G108">
        <f t="shared" si="14"/>
        <v>1.6999747749650851E-3</v>
      </c>
      <c r="I108">
        <f t="shared" si="17"/>
        <v>1.6999747749650851E-3</v>
      </c>
      <c r="O108">
        <f t="shared" ca="1" si="15"/>
        <v>2.9930552310475967E-2</v>
      </c>
      <c r="Q108" s="2">
        <f t="shared" si="16"/>
        <v>16704.183000000001</v>
      </c>
    </row>
    <row r="109" spans="1:17" x14ac:dyDescent="0.2">
      <c r="A109" s="55" t="s">
        <v>93</v>
      </c>
      <c r="B109" s="56" t="s">
        <v>56</v>
      </c>
      <c r="C109" s="55">
        <v>32138.494999999999</v>
      </c>
      <c r="D109" s="55" t="s">
        <v>72</v>
      </c>
      <c r="E109">
        <f t="shared" si="12"/>
        <v>-7146.4813347949221</v>
      </c>
      <c r="F109">
        <f t="shared" si="13"/>
        <v>-7146.5</v>
      </c>
      <c r="G109">
        <f t="shared" si="14"/>
        <v>5.7060168706811965E-2</v>
      </c>
      <c r="I109">
        <f t="shared" si="17"/>
        <v>5.7060168706811965E-2</v>
      </c>
      <c r="O109">
        <f t="shared" ca="1" si="15"/>
        <v>2.9356912202735442E-2</v>
      </c>
      <c r="Q109" s="2">
        <f t="shared" si="16"/>
        <v>17119.994999999999</v>
      </c>
    </row>
    <row r="110" spans="1:17" x14ac:dyDescent="0.2">
      <c r="A110" s="55" t="s">
        <v>93</v>
      </c>
      <c r="B110" s="56" t="s">
        <v>56</v>
      </c>
      <c r="C110" s="55">
        <v>33460.775999999998</v>
      </c>
      <c r="D110" s="55" t="s">
        <v>72</v>
      </c>
      <c r="E110">
        <f t="shared" si="12"/>
        <v>-6713.9441272499407</v>
      </c>
      <c r="F110">
        <f t="shared" si="13"/>
        <v>-6714</v>
      </c>
      <c r="G110">
        <f t="shared" si="14"/>
        <v>0.17080490310036112</v>
      </c>
      <c r="I110">
        <f t="shared" si="17"/>
        <v>0.17080490310036112</v>
      </c>
      <c r="O110">
        <f t="shared" ca="1" si="15"/>
        <v>2.7532652301281196E-2</v>
      </c>
      <c r="Q110" s="2">
        <f t="shared" si="16"/>
        <v>18442.275999999998</v>
      </c>
    </row>
    <row r="111" spans="1:17" x14ac:dyDescent="0.2">
      <c r="A111" s="55" t="s">
        <v>341</v>
      </c>
      <c r="B111" s="56" t="s">
        <v>56</v>
      </c>
      <c r="C111" s="55">
        <v>36898.285000000003</v>
      </c>
      <c r="D111" s="55" t="s">
        <v>72</v>
      </c>
      <c r="E111">
        <f t="shared" si="12"/>
        <v>-5589.4852990804784</v>
      </c>
      <c r="F111">
        <f t="shared" si="13"/>
        <v>-5589.5</v>
      </c>
      <c r="G111">
        <f t="shared" si="14"/>
        <v>4.4941212516278028E-2</v>
      </c>
      <c r="I111">
        <f t="shared" si="17"/>
        <v>4.4941212516278028E-2</v>
      </c>
      <c r="O111">
        <f t="shared" ca="1" si="15"/>
        <v>2.2789576557500156E-2</v>
      </c>
      <c r="Q111" s="2">
        <f t="shared" si="16"/>
        <v>21879.785000000003</v>
      </c>
    </row>
    <row r="112" spans="1:17" x14ac:dyDescent="0.2">
      <c r="A112" s="55" t="s">
        <v>344</v>
      </c>
      <c r="B112" s="56" t="s">
        <v>56</v>
      </c>
      <c r="C112" s="55">
        <v>37173.360000000001</v>
      </c>
      <c r="D112" s="55" t="s">
        <v>72</v>
      </c>
      <c r="E112">
        <f t="shared" si="12"/>
        <v>-5499.5042947663924</v>
      </c>
      <c r="F112">
        <f t="shared" si="13"/>
        <v>-5499.5</v>
      </c>
      <c r="G112">
        <f t="shared" si="14"/>
        <v>-1.3129247381584719E-2</v>
      </c>
      <c r="I112">
        <f t="shared" si="17"/>
        <v>-1.3129247381584719E-2</v>
      </c>
      <c r="O112">
        <f t="shared" ca="1" si="15"/>
        <v>2.2409961780318927E-2</v>
      </c>
      <c r="Q112" s="2">
        <f t="shared" si="16"/>
        <v>22154.86</v>
      </c>
    </row>
    <row r="113" spans="1:17" x14ac:dyDescent="0.2">
      <c r="A113" s="55" t="s">
        <v>341</v>
      </c>
      <c r="B113" s="56" t="s">
        <v>56</v>
      </c>
      <c r="C113" s="55">
        <v>37199.366000000002</v>
      </c>
      <c r="D113" s="55" t="s">
        <v>72</v>
      </c>
      <c r="E113">
        <f t="shared" si="12"/>
        <v>-5490.9973566651752</v>
      </c>
      <c r="F113">
        <f t="shared" si="13"/>
        <v>-5491</v>
      </c>
      <c r="G113">
        <f t="shared" si="14"/>
        <v>8.0807647391338833E-3</v>
      </c>
      <c r="I113">
        <f t="shared" si="17"/>
        <v>8.0807647391338833E-3</v>
      </c>
      <c r="O113">
        <f t="shared" ca="1" si="15"/>
        <v>2.237410927358514E-2</v>
      </c>
      <c r="Q113" s="2">
        <f t="shared" si="16"/>
        <v>22180.866000000002</v>
      </c>
    </row>
    <row r="114" spans="1:17" x14ac:dyDescent="0.2">
      <c r="A114" s="55" t="s">
        <v>341</v>
      </c>
      <c r="B114" s="56" t="s">
        <v>56</v>
      </c>
      <c r="C114" s="55">
        <v>37202.423000000003</v>
      </c>
      <c r="D114" s="55" t="s">
        <v>72</v>
      </c>
      <c r="E114">
        <f t="shared" si="12"/>
        <v>-5489.9973678250835</v>
      </c>
      <c r="F114">
        <f t="shared" si="13"/>
        <v>-5490</v>
      </c>
      <c r="G114">
        <f t="shared" si="14"/>
        <v>8.0466485160286538E-3</v>
      </c>
      <c r="I114">
        <f t="shared" si="17"/>
        <v>8.0466485160286538E-3</v>
      </c>
      <c r="O114">
        <f t="shared" ca="1" si="15"/>
        <v>2.2369891331616463E-2</v>
      </c>
      <c r="Q114" s="2">
        <f t="shared" si="16"/>
        <v>22183.923000000003</v>
      </c>
    </row>
    <row r="115" spans="1:17" x14ac:dyDescent="0.2">
      <c r="A115" s="55" t="s">
        <v>341</v>
      </c>
      <c r="B115" s="56" t="s">
        <v>56</v>
      </c>
      <c r="C115" s="55">
        <v>37575.398999999998</v>
      </c>
      <c r="D115" s="55" t="s">
        <v>72</v>
      </c>
      <c r="E115">
        <f t="shared" si="12"/>
        <v>-5367.9915328162651</v>
      </c>
      <c r="F115">
        <f t="shared" si="13"/>
        <v>-5368</v>
      </c>
      <c r="G115">
        <f t="shared" si="14"/>
        <v>2.5884469541779254E-2</v>
      </c>
      <c r="I115">
        <f t="shared" si="17"/>
        <v>2.5884469541779254E-2</v>
      </c>
      <c r="O115">
        <f t="shared" ca="1" si="15"/>
        <v>2.1855302411437461E-2</v>
      </c>
      <c r="Q115" s="2">
        <f t="shared" si="16"/>
        <v>22556.898999999998</v>
      </c>
    </row>
    <row r="116" spans="1:17" x14ac:dyDescent="0.2">
      <c r="A116" s="55" t="s">
        <v>93</v>
      </c>
      <c r="B116" s="56" t="s">
        <v>56</v>
      </c>
      <c r="C116" s="55">
        <v>37853.603999999999</v>
      </c>
      <c r="D116" s="55" t="s">
        <v>72</v>
      </c>
      <c r="E116">
        <f t="shared" si="12"/>
        <v>-5276.9866603080372</v>
      </c>
      <c r="F116">
        <f t="shared" si="13"/>
        <v>-5277</v>
      </c>
      <c r="G116">
        <f t="shared" si="14"/>
        <v>4.0779893432045355E-2</v>
      </c>
      <c r="I116">
        <f t="shared" si="17"/>
        <v>4.0779893432045355E-2</v>
      </c>
      <c r="O116">
        <f t="shared" ca="1" si="15"/>
        <v>2.147146969228755E-2</v>
      </c>
      <c r="Q116" s="2">
        <f t="shared" si="16"/>
        <v>22835.103999999999</v>
      </c>
    </row>
    <row r="117" spans="1:17" x14ac:dyDescent="0.2">
      <c r="A117" s="55" t="s">
        <v>93</v>
      </c>
      <c r="B117" s="56" t="s">
        <v>56</v>
      </c>
      <c r="C117" s="55">
        <v>37856.588000000003</v>
      </c>
      <c r="D117" s="55" t="s">
        <v>72</v>
      </c>
      <c r="E117">
        <f t="shared" ref="E117:E148" si="18">+(C117-C$7)/C$8</f>
        <v>-5276.0105508219931</v>
      </c>
      <c r="F117">
        <f t="shared" ref="F117:F148" si="19">ROUND(2*E117,0)/2</f>
        <v>-5276</v>
      </c>
      <c r="G117">
        <f t="shared" ref="G117:G148" si="20">+C117-(C$7+F117*C$8)</f>
        <v>-3.2254222787742037E-2</v>
      </c>
      <c r="I117">
        <f t="shared" si="17"/>
        <v>-3.2254222787742037E-2</v>
      </c>
      <c r="O117">
        <f t="shared" ref="O117:O148" ca="1" si="21">+C$11+C$12*F117</f>
        <v>2.1467251750318869E-2</v>
      </c>
      <c r="Q117" s="2">
        <f t="shared" ref="Q117:Q148" si="22">+C117-15018.5</f>
        <v>22838.088000000003</v>
      </c>
    </row>
    <row r="118" spans="1:17" x14ac:dyDescent="0.2">
      <c r="A118" s="55" t="s">
        <v>93</v>
      </c>
      <c r="B118" s="56" t="s">
        <v>56</v>
      </c>
      <c r="C118" s="55">
        <v>37856.618999999999</v>
      </c>
      <c r="D118" s="55" t="s">
        <v>72</v>
      </c>
      <c r="E118">
        <f t="shared" si="18"/>
        <v>-5276.0004102743851</v>
      </c>
      <c r="F118">
        <f t="shared" si="19"/>
        <v>-5276</v>
      </c>
      <c r="G118">
        <f t="shared" si="20"/>
        <v>-1.2542227923404425E-3</v>
      </c>
      <c r="I118">
        <f t="shared" ref="I118:I136" si="23">+G118</f>
        <v>-1.2542227923404425E-3</v>
      </c>
      <c r="O118">
        <f t="shared" ca="1" si="21"/>
        <v>2.1467251750318869E-2</v>
      </c>
      <c r="Q118" s="2">
        <f t="shared" si="22"/>
        <v>22838.118999999999</v>
      </c>
    </row>
    <row r="119" spans="1:17" x14ac:dyDescent="0.2">
      <c r="A119" s="55" t="s">
        <v>93</v>
      </c>
      <c r="B119" s="56" t="s">
        <v>56</v>
      </c>
      <c r="C119" s="55">
        <v>37856.629000000001</v>
      </c>
      <c r="D119" s="55" t="s">
        <v>72</v>
      </c>
      <c r="E119">
        <f t="shared" si="18"/>
        <v>-5275.9971391299941</v>
      </c>
      <c r="F119">
        <f t="shared" si="19"/>
        <v>-5276</v>
      </c>
      <c r="G119">
        <f t="shared" si="20"/>
        <v>8.7457772096968256E-3</v>
      </c>
      <c r="I119">
        <f t="shared" si="23"/>
        <v>8.7457772096968256E-3</v>
      </c>
      <c r="O119">
        <f t="shared" ca="1" si="21"/>
        <v>2.1467251750318869E-2</v>
      </c>
      <c r="Q119" s="2">
        <f t="shared" si="22"/>
        <v>22838.129000000001</v>
      </c>
    </row>
    <row r="120" spans="1:17" x14ac:dyDescent="0.2">
      <c r="A120" s="55" t="s">
        <v>93</v>
      </c>
      <c r="B120" s="56" t="s">
        <v>56</v>
      </c>
      <c r="C120" s="55">
        <v>37856.639999999999</v>
      </c>
      <c r="D120" s="55" t="s">
        <v>72</v>
      </c>
      <c r="E120">
        <f t="shared" si="18"/>
        <v>-5275.9935408711654</v>
      </c>
      <c r="F120">
        <f t="shared" si="19"/>
        <v>-5276</v>
      </c>
      <c r="G120">
        <f t="shared" si="20"/>
        <v>1.9745777208299842E-2</v>
      </c>
      <c r="I120">
        <f t="shared" si="23"/>
        <v>1.9745777208299842E-2</v>
      </c>
      <c r="O120">
        <f t="shared" ca="1" si="21"/>
        <v>2.1467251750318869E-2</v>
      </c>
      <c r="Q120" s="2">
        <f t="shared" si="22"/>
        <v>22838.14</v>
      </c>
    </row>
    <row r="121" spans="1:17" x14ac:dyDescent="0.2">
      <c r="A121" s="55" t="s">
        <v>93</v>
      </c>
      <c r="B121" s="56" t="s">
        <v>56</v>
      </c>
      <c r="C121" s="55">
        <v>37856.661999999997</v>
      </c>
      <c r="D121" s="55" t="s">
        <v>72</v>
      </c>
      <c r="E121">
        <f t="shared" si="18"/>
        <v>-5275.9863443535078</v>
      </c>
      <c r="F121">
        <f t="shared" si="19"/>
        <v>-5276</v>
      </c>
      <c r="G121">
        <f t="shared" si="20"/>
        <v>4.1745777205505874E-2</v>
      </c>
      <c r="I121">
        <f t="shared" si="23"/>
        <v>4.1745777205505874E-2</v>
      </c>
      <c r="O121">
        <f t="shared" ca="1" si="21"/>
        <v>2.1467251750318869E-2</v>
      </c>
      <c r="Q121" s="2">
        <f t="shared" si="22"/>
        <v>22838.161999999997</v>
      </c>
    </row>
    <row r="122" spans="1:17" x14ac:dyDescent="0.2">
      <c r="A122" s="55" t="s">
        <v>93</v>
      </c>
      <c r="B122" s="56" t="s">
        <v>56</v>
      </c>
      <c r="C122" s="55">
        <v>37856.671000000002</v>
      </c>
      <c r="D122" s="55" t="s">
        <v>72</v>
      </c>
      <c r="E122">
        <f t="shared" si="18"/>
        <v>-5275.9834003235546</v>
      </c>
      <c r="F122">
        <f t="shared" si="19"/>
        <v>-5276</v>
      </c>
      <c r="G122">
        <f t="shared" si="20"/>
        <v>5.0745777210977394E-2</v>
      </c>
      <c r="I122">
        <f t="shared" si="23"/>
        <v>5.0745777210977394E-2</v>
      </c>
      <c r="O122">
        <f t="shared" ca="1" si="21"/>
        <v>2.1467251750318869E-2</v>
      </c>
      <c r="Q122" s="2">
        <f t="shared" si="22"/>
        <v>22838.171000000002</v>
      </c>
    </row>
    <row r="123" spans="1:17" x14ac:dyDescent="0.2">
      <c r="A123" s="55" t="s">
        <v>93</v>
      </c>
      <c r="B123" s="56" t="s">
        <v>56</v>
      </c>
      <c r="C123" s="55">
        <v>37856.682000000001</v>
      </c>
      <c r="D123" s="55" t="s">
        <v>72</v>
      </c>
      <c r="E123">
        <f t="shared" si="18"/>
        <v>-5275.9798020647258</v>
      </c>
      <c r="F123">
        <f t="shared" si="19"/>
        <v>-5276</v>
      </c>
      <c r="G123">
        <f t="shared" si="20"/>
        <v>6.174577720958041E-2</v>
      </c>
      <c r="I123">
        <f t="shared" si="23"/>
        <v>6.174577720958041E-2</v>
      </c>
      <c r="O123">
        <f t="shared" ca="1" si="21"/>
        <v>2.1467251750318869E-2</v>
      </c>
      <c r="Q123" s="2">
        <f t="shared" si="22"/>
        <v>22838.182000000001</v>
      </c>
    </row>
    <row r="124" spans="1:17" x14ac:dyDescent="0.2">
      <c r="A124" s="55" t="s">
        <v>93</v>
      </c>
      <c r="B124" s="56" t="s">
        <v>56</v>
      </c>
      <c r="C124" s="55">
        <v>37856.695</v>
      </c>
      <c r="D124" s="55" t="s">
        <v>72</v>
      </c>
      <c r="E124">
        <f t="shared" si="18"/>
        <v>-5275.9755495770187</v>
      </c>
      <c r="F124">
        <f t="shared" si="19"/>
        <v>-5276</v>
      </c>
      <c r="G124">
        <f t="shared" si="20"/>
        <v>7.474577720859088E-2</v>
      </c>
      <c r="I124">
        <f t="shared" si="23"/>
        <v>7.474577720859088E-2</v>
      </c>
      <c r="O124">
        <f t="shared" ca="1" si="21"/>
        <v>2.1467251750318869E-2</v>
      </c>
      <c r="Q124" s="2">
        <f t="shared" si="22"/>
        <v>22838.195</v>
      </c>
    </row>
    <row r="125" spans="1:17" x14ac:dyDescent="0.2">
      <c r="A125" s="55" t="s">
        <v>93</v>
      </c>
      <c r="B125" s="56" t="s">
        <v>56</v>
      </c>
      <c r="C125" s="55">
        <v>37856.712</v>
      </c>
      <c r="D125" s="55" t="s">
        <v>72</v>
      </c>
      <c r="E125">
        <f t="shared" si="18"/>
        <v>-5275.9699886315557</v>
      </c>
      <c r="F125">
        <f t="shared" si="19"/>
        <v>-5276</v>
      </c>
      <c r="G125">
        <f t="shared" si="20"/>
        <v>9.1745777208416257E-2</v>
      </c>
      <c r="I125">
        <f t="shared" si="23"/>
        <v>9.1745777208416257E-2</v>
      </c>
      <c r="O125">
        <f t="shared" ca="1" si="21"/>
        <v>2.1467251750318869E-2</v>
      </c>
      <c r="Q125" s="2">
        <f t="shared" si="22"/>
        <v>22838.212</v>
      </c>
    </row>
    <row r="126" spans="1:17" x14ac:dyDescent="0.2">
      <c r="A126" s="55" t="s">
        <v>93</v>
      </c>
      <c r="B126" s="56" t="s">
        <v>56</v>
      </c>
      <c r="C126" s="55">
        <v>37859.603000000003</v>
      </c>
      <c r="D126" s="55" t="s">
        <v>72</v>
      </c>
      <c r="E126">
        <f t="shared" si="18"/>
        <v>-5275.024300788341</v>
      </c>
      <c r="F126">
        <f t="shared" si="19"/>
        <v>-5275</v>
      </c>
      <c r="G126">
        <f t="shared" si="20"/>
        <v>-7.4288339004851878E-2</v>
      </c>
      <c r="I126">
        <f t="shared" si="23"/>
        <v>-7.4288339004851878E-2</v>
      </c>
      <c r="O126">
        <f t="shared" ca="1" si="21"/>
        <v>2.1463033808350188E-2</v>
      </c>
      <c r="Q126" s="2">
        <f t="shared" si="22"/>
        <v>22841.103000000003</v>
      </c>
    </row>
    <row r="127" spans="1:17" x14ac:dyDescent="0.2">
      <c r="A127" s="55" t="s">
        <v>93</v>
      </c>
      <c r="B127" s="56" t="s">
        <v>56</v>
      </c>
      <c r="C127" s="55">
        <v>37859.624000000003</v>
      </c>
      <c r="D127" s="55" t="s">
        <v>72</v>
      </c>
      <c r="E127">
        <f t="shared" si="18"/>
        <v>-5275.0174313851212</v>
      </c>
      <c r="F127">
        <f t="shared" si="19"/>
        <v>-5275</v>
      </c>
      <c r="G127">
        <f t="shared" si="20"/>
        <v>-5.3288339004211593E-2</v>
      </c>
      <c r="I127">
        <f t="shared" si="23"/>
        <v>-5.3288339004211593E-2</v>
      </c>
      <c r="O127">
        <f t="shared" ca="1" si="21"/>
        <v>2.1463033808350188E-2</v>
      </c>
      <c r="Q127" s="2">
        <f t="shared" si="22"/>
        <v>22841.124000000003</v>
      </c>
    </row>
    <row r="128" spans="1:17" x14ac:dyDescent="0.2">
      <c r="A128" s="55" t="s">
        <v>93</v>
      </c>
      <c r="B128" s="56" t="s">
        <v>56</v>
      </c>
      <c r="C128" s="55">
        <v>37859.644</v>
      </c>
      <c r="D128" s="55" t="s">
        <v>72</v>
      </c>
      <c r="E128">
        <f t="shared" si="18"/>
        <v>-5275.010889096342</v>
      </c>
      <c r="F128">
        <f t="shared" si="19"/>
        <v>-5275</v>
      </c>
      <c r="G128">
        <f t="shared" si="20"/>
        <v>-3.3288339007413015E-2</v>
      </c>
      <c r="I128">
        <f t="shared" si="23"/>
        <v>-3.3288339007413015E-2</v>
      </c>
      <c r="O128">
        <f t="shared" ca="1" si="21"/>
        <v>2.1463033808350188E-2</v>
      </c>
      <c r="Q128" s="2">
        <f t="shared" si="22"/>
        <v>22841.144</v>
      </c>
    </row>
    <row r="129" spans="1:32" x14ac:dyDescent="0.2">
      <c r="A129" s="55" t="s">
        <v>93</v>
      </c>
      <c r="B129" s="56" t="s">
        <v>56</v>
      </c>
      <c r="C129" s="55">
        <v>37859.665999999997</v>
      </c>
      <c r="D129" s="55" t="s">
        <v>72</v>
      </c>
      <c r="E129">
        <f t="shared" si="18"/>
        <v>-5275.0036925786844</v>
      </c>
      <c r="F129">
        <f t="shared" si="19"/>
        <v>-5275</v>
      </c>
      <c r="G129">
        <f t="shared" si="20"/>
        <v>-1.1288339010206982E-2</v>
      </c>
      <c r="I129">
        <f t="shared" si="23"/>
        <v>-1.1288339010206982E-2</v>
      </c>
      <c r="O129">
        <f t="shared" ca="1" si="21"/>
        <v>2.1463033808350188E-2</v>
      </c>
      <c r="Q129" s="2">
        <f t="shared" si="22"/>
        <v>22841.165999999997</v>
      </c>
    </row>
    <row r="130" spans="1:32" x14ac:dyDescent="0.2">
      <c r="A130" s="55" t="s">
        <v>93</v>
      </c>
      <c r="B130" s="56" t="s">
        <v>56</v>
      </c>
      <c r="C130" s="55">
        <v>37859.680999999997</v>
      </c>
      <c r="D130" s="55" t="s">
        <v>72</v>
      </c>
      <c r="E130">
        <f t="shared" si="18"/>
        <v>-5274.9987858620989</v>
      </c>
      <c r="F130">
        <f t="shared" si="19"/>
        <v>-5275</v>
      </c>
      <c r="G130">
        <f t="shared" si="20"/>
        <v>3.7116609892109409E-3</v>
      </c>
      <c r="I130">
        <f t="shared" si="23"/>
        <v>3.7116609892109409E-3</v>
      </c>
      <c r="O130">
        <f t="shared" ca="1" si="21"/>
        <v>2.1463033808350188E-2</v>
      </c>
      <c r="Q130" s="2">
        <f t="shared" si="22"/>
        <v>22841.180999999997</v>
      </c>
    </row>
    <row r="131" spans="1:32" x14ac:dyDescent="0.2">
      <c r="A131" s="55" t="s">
        <v>93</v>
      </c>
      <c r="B131" s="56" t="s">
        <v>56</v>
      </c>
      <c r="C131" s="55">
        <v>37859.705000000002</v>
      </c>
      <c r="D131" s="55" t="s">
        <v>72</v>
      </c>
      <c r="E131">
        <f t="shared" si="18"/>
        <v>-5274.9909351155611</v>
      </c>
      <c r="F131">
        <f t="shared" si="19"/>
        <v>-5275</v>
      </c>
      <c r="G131">
        <f t="shared" si="20"/>
        <v>2.7711660994100384E-2</v>
      </c>
      <c r="I131">
        <f t="shared" si="23"/>
        <v>2.7711660994100384E-2</v>
      </c>
      <c r="O131">
        <f t="shared" ca="1" si="21"/>
        <v>2.1463033808350188E-2</v>
      </c>
      <c r="Q131" s="2">
        <f t="shared" si="22"/>
        <v>22841.205000000002</v>
      </c>
    </row>
    <row r="132" spans="1:32" x14ac:dyDescent="0.2">
      <c r="A132" s="55" t="s">
        <v>93</v>
      </c>
      <c r="B132" s="56" t="s">
        <v>56</v>
      </c>
      <c r="C132" s="55">
        <v>37859.726000000002</v>
      </c>
      <c r="D132" s="55" t="s">
        <v>72</v>
      </c>
      <c r="E132">
        <f t="shared" si="18"/>
        <v>-5274.9840657123414</v>
      </c>
      <c r="F132">
        <f t="shared" si="19"/>
        <v>-5275</v>
      </c>
      <c r="G132">
        <f t="shared" si="20"/>
        <v>4.8711660994740669E-2</v>
      </c>
      <c r="I132">
        <f t="shared" si="23"/>
        <v>4.8711660994740669E-2</v>
      </c>
      <c r="O132">
        <f t="shared" ca="1" si="21"/>
        <v>2.1463033808350188E-2</v>
      </c>
      <c r="Q132" s="2">
        <f t="shared" si="22"/>
        <v>22841.226000000002</v>
      </c>
    </row>
    <row r="133" spans="1:32" x14ac:dyDescent="0.2">
      <c r="A133" s="55" t="s">
        <v>93</v>
      </c>
      <c r="B133" s="56" t="s">
        <v>56</v>
      </c>
      <c r="C133" s="55">
        <v>37865.682000000001</v>
      </c>
      <c r="D133" s="55" t="s">
        <v>72</v>
      </c>
      <c r="E133">
        <f t="shared" si="18"/>
        <v>-5273.0357721135242</v>
      </c>
      <c r="F133">
        <f t="shared" si="19"/>
        <v>-5273</v>
      </c>
      <c r="G133">
        <f t="shared" si="20"/>
        <v>-0.1093565714545548</v>
      </c>
      <c r="I133">
        <f t="shared" si="23"/>
        <v>-0.1093565714545548</v>
      </c>
      <c r="O133">
        <f t="shared" ca="1" si="21"/>
        <v>2.145459792441283E-2</v>
      </c>
      <c r="Q133" s="2">
        <f t="shared" si="22"/>
        <v>22847.182000000001</v>
      </c>
    </row>
    <row r="134" spans="1:32" x14ac:dyDescent="0.2">
      <c r="A134" s="55" t="s">
        <v>93</v>
      </c>
      <c r="B134" s="56" t="s">
        <v>56</v>
      </c>
      <c r="C134" s="55">
        <v>37882.584000000003</v>
      </c>
      <c r="D134" s="55" t="s">
        <v>72</v>
      </c>
      <c r="E134">
        <f t="shared" si="18"/>
        <v>-5267.5068838651669</v>
      </c>
      <c r="F134">
        <f t="shared" si="19"/>
        <v>-5267.5</v>
      </c>
      <c r="G134">
        <f t="shared" si="20"/>
        <v>-2.1044210669060703E-2</v>
      </c>
      <c r="I134">
        <f t="shared" si="23"/>
        <v>-2.1044210669060703E-2</v>
      </c>
      <c r="O134">
        <f t="shared" ca="1" si="21"/>
        <v>2.1431399243585086E-2</v>
      </c>
      <c r="Q134" s="2">
        <f t="shared" si="22"/>
        <v>22864.084000000003</v>
      </c>
    </row>
    <row r="135" spans="1:32" x14ac:dyDescent="0.2">
      <c r="A135" s="55" t="s">
        <v>93</v>
      </c>
      <c r="B135" s="56" t="s">
        <v>56</v>
      </c>
      <c r="C135" s="55">
        <v>37882.665000000001</v>
      </c>
      <c r="D135" s="55" t="s">
        <v>72</v>
      </c>
      <c r="E135">
        <f t="shared" si="18"/>
        <v>-5267.4803875956068</v>
      </c>
      <c r="F135">
        <f t="shared" si="19"/>
        <v>-5267.5</v>
      </c>
      <c r="G135">
        <f t="shared" si="20"/>
        <v>5.9955789329251274E-2</v>
      </c>
      <c r="I135">
        <f t="shared" si="23"/>
        <v>5.9955789329251274E-2</v>
      </c>
      <c r="O135">
        <f t="shared" ca="1" si="21"/>
        <v>2.1431399243585086E-2</v>
      </c>
      <c r="Q135" s="2">
        <f t="shared" si="22"/>
        <v>22864.165000000001</v>
      </c>
    </row>
    <row r="136" spans="1:32" x14ac:dyDescent="0.2">
      <c r="A136" s="55" t="s">
        <v>93</v>
      </c>
      <c r="B136" s="56" t="s">
        <v>56</v>
      </c>
      <c r="C136" s="55">
        <v>37888.76</v>
      </c>
      <c r="D136" s="55" t="s">
        <v>72</v>
      </c>
      <c r="E136">
        <f t="shared" si="18"/>
        <v>-5265.4866250897649</v>
      </c>
      <c r="F136">
        <f t="shared" si="19"/>
        <v>-5265.5</v>
      </c>
      <c r="G136">
        <f t="shared" si="20"/>
        <v>4.0887556890083943E-2</v>
      </c>
      <c r="I136">
        <f t="shared" si="23"/>
        <v>4.0887556890083943E-2</v>
      </c>
      <c r="O136">
        <f t="shared" ca="1" si="21"/>
        <v>2.1422963359647725E-2</v>
      </c>
      <c r="Q136" s="2">
        <f t="shared" si="22"/>
        <v>22870.260000000002</v>
      </c>
    </row>
    <row r="137" spans="1:32" x14ac:dyDescent="0.2">
      <c r="A137" s="13" t="s">
        <v>58</v>
      </c>
      <c r="B137" s="11"/>
      <c r="C137" s="19">
        <v>41922.487000000001</v>
      </c>
      <c r="D137" s="19" t="s">
        <v>30</v>
      </c>
      <c r="E137">
        <f t="shared" si="18"/>
        <v>-3945.9962803152457</v>
      </c>
      <c r="F137">
        <f t="shared" si="19"/>
        <v>-3946</v>
      </c>
      <c r="G137">
        <f t="shared" si="20"/>
        <v>1.1371203196176793E-2</v>
      </c>
      <c r="J137">
        <f>+G137</f>
        <v>1.1371203196176793E-2</v>
      </c>
      <c r="O137">
        <f t="shared" ca="1" si="21"/>
        <v>1.5857388931974019E-2</v>
      </c>
      <c r="Q137" s="2">
        <f t="shared" si="22"/>
        <v>26903.987000000001</v>
      </c>
    </row>
    <row r="138" spans="1:32" x14ac:dyDescent="0.2">
      <c r="A138" s="13" t="s">
        <v>58</v>
      </c>
      <c r="B138" s="11"/>
      <c r="C138" s="19">
        <v>41948.468000000001</v>
      </c>
      <c r="D138" s="19" t="s">
        <v>30</v>
      </c>
      <c r="E138">
        <f t="shared" si="18"/>
        <v>-3937.4975200750046</v>
      </c>
      <c r="F138">
        <f t="shared" si="19"/>
        <v>-3937.5</v>
      </c>
      <c r="G138">
        <f t="shared" si="20"/>
        <v>7.581215315440204E-3</v>
      </c>
      <c r="J138">
        <f>+G138</f>
        <v>7.581215315440204E-3</v>
      </c>
      <c r="O138">
        <f t="shared" ca="1" si="21"/>
        <v>1.5821536425240236E-2</v>
      </c>
      <c r="Q138" s="2">
        <f t="shared" si="22"/>
        <v>26929.968000000001</v>
      </c>
    </row>
    <row r="139" spans="1:32" x14ac:dyDescent="0.2">
      <c r="A139" s="55" t="s">
        <v>418</v>
      </c>
      <c r="B139" s="56" t="s">
        <v>56</v>
      </c>
      <c r="C139" s="55">
        <v>45939.428999999996</v>
      </c>
      <c r="D139" s="55" t="s">
        <v>72</v>
      </c>
      <c r="E139">
        <f t="shared" si="18"/>
        <v>-2631.9965513997186</v>
      </c>
      <c r="F139">
        <f t="shared" si="19"/>
        <v>-2632</v>
      </c>
      <c r="G139">
        <f t="shared" si="20"/>
        <v>1.0542488715145737E-2</v>
      </c>
      <c r="I139">
        <f>+G139</f>
        <v>1.0542488715145737E-2</v>
      </c>
      <c r="O139">
        <f t="shared" ca="1" si="21"/>
        <v>1.0315013185128053E-2</v>
      </c>
      <c r="Q139" s="2">
        <f t="shared" si="22"/>
        <v>30920.928999999996</v>
      </c>
    </row>
    <row r="140" spans="1:32" x14ac:dyDescent="0.2">
      <c r="A140" s="14" t="s">
        <v>31</v>
      </c>
      <c r="C140" s="20">
        <v>45945.538</v>
      </c>
      <c r="D140" s="20"/>
      <c r="E140">
        <f t="shared" si="18"/>
        <v>-2629.9982092917294</v>
      </c>
      <c r="F140">
        <f t="shared" si="19"/>
        <v>-2630</v>
      </c>
      <c r="G140">
        <f t="shared" si="20"/>
        <v>5.4742562788305804E-3</v>
      </c>
      <c r="I140">
        <f>+G140</f>
        <v>5.4742562788305804E-3</v>
      </c>
      <c r="O140">
        <f t="shared" ca="1" si="21"/>
        <v>1.0306577301190693E-2</v>
      </c>
      <c r="Q140" s="2">
        <f t="shared" si="22"/>
        <v>30927.038</v>
      </c>
      <c r="AA140" t="s">
        <v>30</v>
      </c>
      <c r="AF140" t="s">
        <v>32</v>
      </c>
    </row>
    <row r="141" spans="1:32" x14ac:dyDescent="0.2">
      <c r="A141" s="14" t="s">
        <v>31</v>
      </c>
      <c r="C141" s="20">
        <v>46211.500999999997</v>
      </c>
      <c r="D141" s="20"/>
      <c r="E141">
        <f t="shared" si="18"/>
        <v>-2542.9978717460153</v>
      </c>
      <c r="F141">
        <f t="shared" si="19"/>
        <v>-2543</v>
      </c>
      <c r="G141">
        <f t="shared" si="20"/>
        <v>6.5061450368375517E-3</v>
      </c>
      <c r="I141">
        <f>+G141</f>
        <v>6.5061450368375517E-3</v>
      </c>
      <c r="O141">
        <f t="shared" ca="1" si="21"/>
        <v>9.9396163499155029E-3</v>
      </c>
      <c r="Q141" s="2">
        <f t="shared" si="22"/>
        <v>31193.000999999997</v>
      </c>
      <c r="AA141" t="s">
        <v>33</v>
      </c>
      <c r="AF141" t="s">
        <v>32</v>
      </c>
    </row>
    <row r="142" spans="1:32" x14ac:dyDescent="0.2">
      <c r="A142" s="14" t="s">
        <v>35</v>
      </c>
      <c r="C142" s="20">
        <v>47139.310400000002</v>
      </c>
      <c r="D142" s="20"/>
      <c r="E142">
        <f t="shared" si="18"/>
        <v>-2239.4980203453015</v>
      </c>
      <c r="F142">
        <f t="shared" si="19"/>
        <v>-2239.5</v>
      </c>
      <c r="G142">
        <f t="shared" si="20"/>
        <v>6.0518719546962529E-3</v>
      </c>
      <c r="J142">
        <f>+G142</f>
        <v>6.0518719546962529E-3</v>
      </c>
      <c r="O142">
        <f t="shared" ca="1" si="21"/>
        <v>8.6594709624210203E-3</v>
      </c>
      <c r="Q142" s="2">
        <f t="shared" si="22"/>
        <v>32120.810400000002</v>
      </c>
      <c r="AA142" t="s">
        <v>34</v>
      </c>
      <c r="AF142" t="s">
        <v>32</v>
      </c>
    </row>
    <row r="143" spans="1:32" x14ac:dyDescent="0.2">
      <c r="A143" s="14" t="s">
        <v>37</v>
      </c>
      <c r="C143" s="20">
        <v>47862.290999999997</v>
      </c>
      <c r="D143" s="20"/>
      <c r="E143">
        <f t="shared" si="18"/>
        <v>-2003.0006269522228</v>
      </c>
      <c r="F143">
        <f t="shared" si="19"/>
        <v>-2003</v>
      </c>
      <c r="G143">
        <f t="shared" si="20"/>
        <v>-1.9166143320035189E-3</v>
      </c>
      <c r="I143">
        <f>+G143</f>
        <v>-1.9166143320035189E-3</v>
      </c>
      <c r="O143">
        <f t="shared" ca="1" si="21"/>
        <v>7.6619276868281211E-3</v>
      </c>
      <c r="Q143" s="2">
        <f t="shared" si="22"/>
        <v>32843.790999999997</v>
      </c>
      <c r="AA143" t="s">
        <v>33</v>
      </c>
      <c r="AB143">
        <v>11</v>
      </c>
      <c r="AD143" t="s">
        <v>36</v>
      </c>
      <c r="AF143" t="s">
        <v>38</v>
      </c>
    </row>
    <row r="144" spans="1:32" x14ac:dyDescent="0.2">
      <c r="A144" s="14" t="s">
        <v>40</v>
      </c>
      <c r="C144" s="20">
        <v>47862.293400000002</v>
      </c>
      <c r="D144" s="20"/>
      <c r="E144">
        <f t="shared" si="18"/>
        <v>-2002.9998418775674</v>
      </c>
      <c r="F144">
        <f t="shared" si="19"/>
        <v>-2003</v>
      </c>
      <c r="G144">
        <f t="shared" si="20"/>
        <v>4.8338567285099998E-4</v>
      </c>
      <c r="J144">
        <f>+G144</f>
        <v>4.8338567285099998E-4</v>
      </c>
      <c r="O144">
        <f t="shared" ca="1" si="21"/>
        <v>7.6619276868281211E-3</v>
      </c>
      <c r="Q144" s="2">
        <f t="shared" si="22"/>
        <v>32843.793400000002</v>
      </c>
      <c r="AA144" t="s">
        <v>39</v>
      </c>
      <c r="AF144" t="s">
        <v>32</v>
      </c>
    </row>
    <row r="145" spans="1:32" x14ac:dyDescent="0.2">
      <c r="A145" s="55" t="s">
        <v>440</v>
      </c>
      <c r="B145" s="56" t="s">
        <v>56</v>
      </c>
      <c r="C145" s="55">
        <v>47862.298799999997</v>
      </c>
      <c r="D145" s="55" t="s">
        <v>72</v>
      </c>
      <c r="E145">
        <f t="shared" si="18"/>
        <v>-2002.9980754595986</v>
      </c>
      <c r="F145">
        <f t="shared" si="19"/>
        <v>-2003</v>
      </c>
      <c r="G145">
        <f t="shared" si="20"/>
        <v>5.8833856674027629E-3</v>
      </c>
      <c r="I145">
        <f>+G145</f>
        <v>5.8833856674027629E-3</v>
      </c>
      <c r="O145">
        <f t="shared" ca="1" si="21"/>
        <v>7.6619276868281211E-3</v>
      </c>
      <c r="Q145" s="2">
        <f t="shared" si="22"/>
        <v>32843.798799999997</v>
      </c>
    </row>
    <row r="146" spans="1:32" x14ac:dyDescent="0.2">
      <c r="A146" s="14" t="s">
        <v>40</v>
      </c>
      <c r="C146" s="20">
        <v>47862.300199999998</v>
      </c>
      <c r="D146" s="20"/>
      <c r="E146">
        <f t="shared" si="18"/>
        <v>-2002.9976174993835</v>
      </c>
      <c r="F146">
        <f t="shared" si="19"/>
        <v>-2003</v>
      </c>
      <c r="G146">
        <f t="shared" si="20"/>
        <v>7.2833856684155762E-3</v>
      </c>
      <c r="J146">
        <f>+G146</f>
        <v>7.2833856684155762E-3</v>
      </c>
      <c r="O146">
        <f t="shared" ca="1" si="21"/>
        <v>7.6619276868281211E-3</v>
      </c>
      <c r="Q146" s="2">
        <f t="shared" si="22"/>
        <v>32843.800199999998</v>
      </c>
      <c r="AA146" t="s">
        <v>41</v>
      </c>
      <c r="AF146" t="s">
        <v>32</v>
      </c>
    </row>
    <row r="147" spans="1:32" x14ac:dyDescent="0.2">
      <c r="A147" s="14" t="s">
        <v>40</v>
      </c>
      <c r="C147" s="20">
        <v>47862.302900000002</v>
      </c>
      <c r="D147" s="20"/>
      <c r="E147">
        <f t="shared" si="18"/>
        <v>-2002.9967342903967</v>
      </c>
      <c r="F147">
        <f t="shared" si="19"/>
        <v>-2003</v>
      </c>
      <c r="G147">
        <f t="shared" si="20"/>
        <v>9.9833856729674153E-3</v>
      </c>
      <c r="J147">
        <f>+G147</f>
        <v>9.9833856729674153E-3</v>
      </c>
      <c r="O147">
        <f t="shared" ca="1" si="21"/>
        <v>7.6619276868281211E-3</v>
      </c>
      <c r="Q147" s="2">
        <f t="shared" si="22"/>
        <v>32843.802900000002</v>
      </c>
      <c r="AA147" t="s">
        <v>42</v>
      </c>
      <c r="AF147" t="s">
        <v>32</v>
      </c>
    </row>
    <row r="148" spans="1:32" x14ac:dyDescent="0.2">
      <c r="A148" s="14" t="s">
        <v>43</v>
      </c>
      <c r="C148" s="20">
        <v>48163.436999999998</v>
      </c>
      <c r="D148" s="20"/>
      <c r="E148">
        <f t="shared" si="18"/>
        <v>-1904.4914220983821</v>
      </c>
      <c r="F148">
        <f t="shared" si="19"/>
        <v>-1904.5</v>
      </c>
      <c r="G148">
        <f t="shared" si="20"/>
        <v>2.6222937893180642E-2</v>
      </c>
      <c r="I148">
        <f t="shared" ref="I148:I164" si="24">+G148</f>
        <v>2.6222937893180642E-2</v>
      </c>
      <c r="O148">
        <f t="shared" ca="1" si="21"/>
        <v>7.2464604029131071E-3</v>
      </c>
      <c r="Q148" s="2">
        <f t="shared" si="22"/>
        <v>33144.936999999998</v>
      </c>
      <c r="AA148" t="s">
        <v>33</v>
      </c>
      <c r="AB148">
        <v>13</v>
      </c>
      <c r="AD148" t="s">
        <v>36</v>
      </c>
      <c r="AF148" t="s">
        <v>38</v>
      </c>
    </row>
    <row r="149" spans="1:32" x14ac:dyDescent="0.2">
      <c r="A149" s="14" t="s">
        <v>43</v>
      </c>
      <c r="C149" s="20">
        <v>48189.411999999997</v>
      </c>
      <c r="D149" s="20"/>
      <c r="E149">
        <f t="shared" ref="E149:E181" si="25">+(C149-C$7)/C$8</f>
        <v>-1895.9946245447757</v>
      </c>
      <c r="F149">
        <f t="shared" ref="F149:F185" si="26">ROUND(2*E149,0)/2</f>
        <v>-1896</v>
      </c>
      <c r="G149">
        <f t="shared" ref="G149:G167" si="27">+C149-(C$7+F149*C$8)</f>
        <v>1.6432950011221692E-2</v>
      </c>
      <c r="I149">
        <f t="shared" si="24"/>
        <v>1.6432950011221692E-2</v>
      </c>
      <c r="O149">
        <f t="shared" ref="O149:O181" ca="1" si="28">+C$11+C$12*F149</f>
        <v>7.2106078961793243E-3</v>
      </c>
      <c r="Q149" s="2">
        <f t="shared" ref="Q149:Q181" si="29">+C149-15018.5</f>
        <v>33170.911999999997</v>
      </c>
      <c r="AA149" t="s">
        <v>33</v>
      </c>
      <c r="AB149">
        <v>10</v>
      </c>
      <c r="AD149" t="s">
        <v>36</v>
      </c>
      <c r="AF149" t="s">
        <v>38</v>
      </c>
    </row>
    <row r="150" spans="1:32" x14ac:dyDescent="0.2">
      <c r="A150" s="14" t="s">
        <v>44</v>
      </c>
      <c r="C150" s="20">
        <v>48406.453000000001</v>
      </c>
      <c r="D150" s="20">
        <v>4.0000000000000001E-3</v>
      </c>
      <c r="E150">
        <f t="shared" si="25"/>
        <v>-1824.9973795849128</v>
      </c>
      <c r="F150">
        <f t="shared" si="26"/>
        <v>-1825</v>
      </c>
      <c r="G150">
        <f t="shared" si="27"/>
        <v>8.0106983223231509E-3</v>
      </c>
      <c r="I150">
        <f t="shared" si="24"/>
        <v>8.0106983223231509E-3</v>
      </c>
      <c r="O150">
        <f t="shared" ca="1" si="28"/>
        <v>6.9111340164030206E-3</v>
      </c>
      <c r="Q150" s="2">
        <f t="shared" si="29"/>
        <v>33387.953000000001</v>
      </c>
      <c r="AA150" t="s">
        <v>33</v>
      </c>
      <c r="AB150">
        <v>7</v>
      </c>
      <c r="AD150" t="s">
        <v>36</v>
      </c>
      <c r="AF150" t="s">
        <v>38</v>
      </c>
    </row>
    <row r="151" spans="1:32" x14ac:dyDescent="0.2">
      <c r="A151" s="14" t="s">
        <v>44</v>
      </c>
      <c r="C151" s="20">
        <v>48484.415999999997</v>
      </c>
      <c r="D151" s="20">
        <v>8.0000000000000002E-3</v>
      </c>
      <c r="E151">
        <f t="shared" si="25"/>
        <v>-1799.4945565754103</v>
      </c>
      <c r="F151">
        <f t="shared" si="26"/>
        <v>-1799.5</v>
      </c>
      <c r="G151">
        <f t="shared" si="27"/>
        <v>1.6640734676911961E-2</v>
      </c>
      <c r="I151">
        <f t="shared" si="24"/>
        <v>1.6640734676911961E-2</v>
      </c>
      <c r="O151">
        <f t="shared" ca="1" si="28"/>
        <v>6.8035764962016722E-3</v>
      </c>
      <c r="Q151" s="2">
        <f t="shared" si="29"/>
        <v>33465.915999999997</v>
      </c>
      <c r="AA151" t="s">
        <v>33</v>
      </c>
      <c r="AB151">
        <v>8</v>
      </c>
      <c r="AD151" t="s">
        <v>36</v>
      </c>
      <c r="AF151" t="s">
        <v>38</v>
      </c>
    </row>
    <row r="152" spans="1:32" x14ac:dyDescent="0.2">
      <c r="A152" s="14" t="s">
        <v>45</v>
      </c>
      <c r="C152" s="20">
        <v>48539.436999999998</v>
      </c>
      <c r="D152" s="20">
        <v>6.0000000000000001E-3</v>
      </c>
      <c r="E152">
        <f t="shared" si="25"/>
        <v>-1781.4963930259587</v>
      </c>
      <c r="F152">
        <f t="shared" si="26"/>
        <v>-1781.5</v>
      </c>
      <c r="G152">
        <f t="shared" si="27"/>
        <v>1.1026642700016964E-2</v>
      </c>
      <c r="I152">
        <f t="shared" si="24"/>
        <v>1.1026642700016964E-2</v>
      </c>
      <c r="O152">
        <f t="shared" ca="1" si="28"/>
        <v>6.7276535407654256E-3</v>
      </c>
      <c r="Q152" s="2">
        <f t="shared" si="29"/>
        <v>33520.936999999998</v>
      </c>
      <c r="AA152" t="s">
        <v>33</v>
      </c>
      <c r="AB152">
        <v>9</v>
      </c>
      <c r="AD152" t="s">
        <v>36</v>
      </c>
      <c r="AF152" t="s">
        <v>38</v>
      </c>
    </row>
    <row r="153" spans="1:32" x14ac:dyDescent="0.2">
      <c r="A153" s="14" t="s">
        <v>46</v>
      </c>
      <c r="C153" s="20">
        <v>48860.421999999999</v>
      </c>
      <c r="D153" s="20">
        <v>5.0000000000000001E-3</v>
      </c>
      <c r="E153">
        <f t="shared" si="25"/>
        <v>-1676.4975648163525</v>
      </c>
      <c r="F153">
        <f t="shared" si="26"/>
        <v>-1676.5</v>
      </c>
      <c r="G153">
        <f t="shared" si="27"/>
        <v>7.4444394922466017E-3</v>
      </c>
      <c r="I153">
        <f t="shared" si="24"/>
        <v>7.4444394922466017E-3</v>
      </c>
      <c r="O153">
        <f t="shared" ca="1" si="28"/>
        <v>6.2847696340539907E-3</v>
      </c>
      <c r="Q153" s="2">
        <f t="shared" si="29"/>
        <v>33841.921999999999</v>
      </c>
      <c r="AA153" t="s">
        <v>33</v>
      </c>
      <c r="AB153">
        <v>6</v>
      </c>
      <c r="AD153" t="s">
        <v>36</v>
      </c>
      <c r="AF153" t="s">
        <v>38</v>
      </c>
    </row>
    <row r="154" spans="1:32" x14ac:dyDescent="0.2">
      <c r="A154" s="14" t="s">
        <v>46</v>
      </c>
      <c r="C154" s="20">
        <v>48883.362999999998</v>
      </c>
      <c r="D154" s="20">
        <v>6.0000000000000001E-3</v>
      </c>
      <c r="E154">
        <f t="shared" si="25"/>
        <v>-1668.9932324707399</v>
      </c>
      <c r="F154">
        <f t="shared" si="26"/>
        <v>-1669</v>
      </c>
      <c r="G154">
        <f t="shared" si="27"/>
        <v>2.0688567834440619E-2</v>
      </c>
      <c r="I154">
        <f t="shared" si="24"/>
        <v>2.0688567834440619E-2</v>
      </c>
      <c r="O154">
        <f t="shared" ca="1" si="28"/>
        <v>6.2531350692888888E-3</v>
      </c>
      <c r="Q154" s="2">
        <f t="shared" si="29"/>
        <v>33864.862999999998</v>
      </c>
      <c r="AA154" t="s">
        <v>33</v>
      </c>
      <c r="AB154">
        <v>7</v>
      </c>
      <c r="AD154" t="s">
        <v>36</v>
      </c>
      <c r="AF154" t="s">
        <v>38</v>
      </c>
    </row>
    <row r="155" spans="1:32" x14ac:dyDescent="0.2">
      <c r="A155" s="14" t="s">
        <v>47</v>
      </c>
      <c r="C155" s="20">
        <v>49236.434000000001</v>
      </c>
      <c r="D155" s="20">
        <v>5.0000000000000001E-3</v>
      </c>
      <c r="E155">
        <f t="shared" si="25"/>
        <v>-1553.4986103706599</v>
      </c>
      <c r="F155">
        <f t="shared" si="26"/>
        <v>-1553.5</v>
      </c>
      <c r="G155">
        <f t="shared" si="27"/>
        <v>4.2481443015276454E-3</v>
      </c>
      <c r="I155">
        <f t="shared" si="24"/>
        <v>4.2481443015276454E-3</v>
      </c>
      <c r="O155">
        <f t="shared" ca="1" si="28"/>
        <v>5.7659627719063092E-3</v>
      </c>
      <c r="Q155" s="2">
        <f t="shared" si="29"/>
        <v>34217.934000000001</v>
      </c>
      <c r="AA155" t="s">
        <v>33</v>
      </c>
      <c r="AB155">
        <v>11</v>
      </c>
      <c r="AD155" t="s">
        <v>36</v>
      </c>
      <c r="AF155" t="s">
        <v>38</v>
      </c>
    </row>
    <row r="156" spans="1:32" x14ac:dyDescent="0.2">
      <c r="A156" s="14" t="s">
        <v>48</v>
      </c>
      <c r="C156" s="20">
        <v>49534.502</v>
      </c>
      <c r="D156" s="20"/>
      <c r="E156">
        <f t="shared" si="25"/>
        <v>-1455.9962637601307</v>
      </c>
      <c r="F156">
        <f t="shared" si="26"/>
        <v>-1456</v>
      </c>
      <c r="G156">
        <f t="shared" si="27"/>
        <v>1.1421812749176752E-2</v>
      </c>
      <c r="I156">
        <f t="shared" si="24"/>
        <v>1.1421812749176752E-2</v>
      </c>
      <c r="O156">
        <f t="shared" ca="1" si="28"/>
        <v>5.3547134299599761E-3</v>
      </c>
      <c r="Q156" s="2">
        <f t="shared" si="29"/>
        <v>34516.002</v>
      </c>
      <c r="AA156" t="s">
        <v>33</v>
      </c>
      <c r="AF156" t="s">
        <v>32</v>
      </c>
    </row>
    <row r="157" spans="1:32" x14ac:dyDescent="0.2">
      <c r="A157" s="14" t="s">
        <v>49</v>
      </c>
      <c r="C157" s="20">
        <v>49609.383999999998</v>
      </c>
      <c r="D157" s="20">
        <v>6.0000000000000001E-3</v>
      </c>
      <c r="E157">
        <f t="shared" si="25"/>
        <v>-1431.5012803372558</v>
      </c>
      <c r="F157">
        <f t="shared" si="26"/>
        <v>-1431.5</v>
      </c>
      <c r="G157">
        <f t="shared" si="27"/>
        <v>-3.9140346707426943E-3</v>
      </c>
      <c r="I157">
        <f t="shared" si="24"/>
        <v>-3.9140346707426943E-3</v>
      </c>
      <c r="O157">
        <f t="shared" ca="1" si="28"/>
        <v>5.2513738517273069E-3</v>
      </c>
      <c r="Q157" s="2">
        <f t="shared" si="29"/>
        <v>34590.883999999998</v>
      </c>
      <c r="AA157" t="s">
        <v>33</v>
      </c>
      <c r="AB157">
        <v>9</v>
      </c>
      <c r="AD157" t="s">
        <v>36</v>
      </c>
      <c r="AF157" t="s">
        <v>38</v>
      </c>
    </row>
    <row r="158" spans="1:32" x14ac:dyDescent="0.2">
      <c r="A158" s="14" t="s">
        <v>50</v>
      </c>
      <c r="C158" s="20">
        <v>50008.337</v>
      </c>
      <c r="D158" s="20">
        <v>5.0000000000000001E-3</v>
      </c>
      <c r="E158">
        <f t="shared" si="25"/>
        <v>-1300.9979935459507</v>
      </c>
      <c r="F158">
        <f t="shared" si="26"/>
        <v>-1301</v>
      </c>
      <c r="G158">
        <f t="shared" si="27"/>
        <v>6.1337984807323664E-3</v>
      </c>
      <c r="I158">
        <f t="shared" si="24"/>
        <v>6.1337984807323664E-3</v>
      </c>
      <c r="O158">
        <f t="shared" ca="1" si="28"/>
        <v>4.7009324248145235E-3</v>
      </c>
      <c r="Q158" s="2">
        <f t="shared" si="29"/>
        <v>34989.837</v>
      </c>
      <c r="AA158" t="s">
        <v>33</v>
      </c>
      <c r="AB158">
        <v>8</v>
      </c>
      <c r="AD158" t="s">
        <v>36</v>
      </c>
      <c r="AF158" t="s">
        <v>38</v>
      </c>
    </row>
    <row r="159" spans="1:32" x14ac:dyDescent="0.2">
      <c r="A159" s="14" t="s">
        <v>51</v>
      </c>
      <c r="C159" s="20">
        <v>50332.396000000001</v>
      </c>
      <c r="D159" s="20">
        <v>6.0000000000000001E-3</v>
      </c>
      <c r="E159">
        <f t="shared" si="25"/>
        <v>-1194.9936155507896</v>
      </c>
      <c r="F159">
        <f t="shared" si="26"/>
        <v>-1195</v>
      </c>
      <c r="G159">
        <f t="shared" si="27"/>
        <v>1.9517479049682152E-2</v>
      </c>
      <c r="I159">
        <f t="shared" si="24"/>
        <v>1.9517479049682152E-2</v>
      </c>
      <c r="O159">
        <f t="shared" ca="1" si="28"/>
        <v>4.2538305761344077E-3</v>
      </c>
      <c r="Q159" s="2">
        <f t="shared" si="29"/>
        <v>35313.896000000001</v>
      </c>
      <c r="AA159" t="s">
        <v>33</v>
      </c>
      <c r="AB159">
        <v>6</v>
      </c>
      <c r="AD159" t="s">
        <v>36</v>
      </c>
      <c r="AF159" t="s">
        <v>38</v>
      </c>
    </row>
    <row r="160" spans="1:32" x14ac:dyDescent="0.2">
      <c r="A160" s="14" t="s">
        <v>52</v>
      </c>
      <c r="C160" s="20">
        <v>50436.311000000002</v>
      </c>
      <c r="D160" s="20">
        <v>5.0000000000000001E-3</v>
      </c>
      <c r="E160">
        <f t="shared" si="25"/>
        <v>-1161.0015186197763</v>
      </c>
      <c r="F160">
        <f t="shared" si="26"/>
        <v>-1161</v>
      </c>
      <c r="G160">
        <f t="shared" si="27"/>
        <v>-4.6424724641838111E-3</v>
      </c>
      <c r="I160">
        <f t="shared" si="24"/>
        <v>-4.6424724641838111E-3</v>
      </c>
      <c r="O160">
        <f t="shared" ca="1" si="28"/>
        <v>4.1104205491992764E-3</v>
      </c>
      <c r="Q160" s="2">
        <f t="shared" si="29"/>
        <v>35417.811000000002</v>
      </c>
      <c r="AA160" t="s">
        <v>33</v>
      </c>
      <c r="AB160">
        <v>7</v>
      </c>
      <c r="AD160" t="s">
        <v>36</v>
      </c>
      <c r="AF160" t="s">
        <v>38</v>
      </c>
    </row>
    <row r="161" spans="1:32" x14ac:dyDescent="0.2">
      <c r="A161" s="14" t="s">
        <v>53</v>
      </c>
      <c r="C161" s="20">
        <v>50679.358</v>
      </c>
      <c r="D161" s="20">
        <v>5.0000000000000001E-3</v>
      </c>
      <c r="E161">
        <f t="shared" si="25"/>
        <v>-1081.4973355586988</v>
      </c>
      <c r="F161">
        <f t="shared" si="26"/>
        <v>-1081.5</v>
      </c>
      <c r="G161">
        <f t="shared" si="27"/>
        <v>8.1452879603602923E-3</v>
      </c>
      <c r="I161">
        <f t="shared" si="24"/>
        <v>8.1452879603602923E-3</v>
      </c>
      <c r="O161">
        <f t="shared" ca="1" si="28"/>
        <v>3.7750941626891895E-3</v>
      </c>
      <c r="Q161" s="2">
        <f t="shared" si="29"/>
        <v>35660.858</v>
      </c>
      <c r="AA161" t="s">
        <v>33</v>
      </c>
      <c r="AB161">
        <v>5</v>
      </c>
      <c r="AD161" t="s">
        <v>36</v>
      </c>
      <c r="AF161" t="s">
        <v>38</v>
      </c>
    </row>
    <row r="162" spans="1:32" x14ac:dyDescent="0.2">
      <c r="A162" s="14" t="s">
        <v>53</v>
      </c>
      <c r="C162" s="20">
        <v>50682.42</v>
      </c>
      <c r="D162" s="20">
        <v>5.0000000000000001E-3</v>
      </c>
      <c r="E162">
        <f t="shared" si="25"/>
        <v>-1080.4957111464128</v>
      </c>
      <c r="F162">
        <f t="shared" si="26"/>
        <v>-1080.5</v>
      </c>
      <c r="G162">
        <f t="shared" si="27"/>
        <v>1.3111171734635718E-2</v>
      </c>
      <c r="I162">
        <f t="shared" si="24"/>
        <v>1.3111171734635718E-2</v>
      </c>
      <c r="O162">
        <f t="shared" ca="1" si="28"/>
        <v>3.7708762207205094E-3</v>
      </c>
      <c r="Q162" s="2">
        <f t="shared" si="29"/>
        <v>35663.919999999998</v>
      </c>
      <c r="AA162" t="s">
        <v>33</v>
      </c>
      <c r="AB162">
        <v>7</v>
      </c>
      <c r="AD162" t="s">
        <v>36</v>
      </c>
      <c r="AF162" t="s">
        <v>38</v>
      </c>
    </row>
    <row r="163" spans="1:32" x14ac:dyDescent="0.2">
      <c r="A163" s="14" t="s">
        <v>54</v>
      </c>
      <c r="C163" s="20">
        <v>50731.313000000002</v>
      </c>
      <c r="D163" s="20">
        <v>6.0000000000000001E-3</v>
      </c>
      <c r="E163">
        <f t="shared" si="25"/>
        <v>-1064.5021048792894</v>
      </c>
      <c r="F163">
        <f t="shared" si="26"/>
        <v>-1064.5</v>
      </c>
      <c r="G163">
        <f t="shared" si="27"/>
        <v>-6.4346877989009954E-3</v>
      </c>
      <c r="I163">
        <f t="shared" si="24"/>
        <v>-6.4346877989009954E-3</v>
      </c>
      <c r="O163">
        <f t="shared" ca="1" si="28"/>
        <v>3.7033891492216238E-3</v>
      </c>
      <c r="Q163" s="2">
        <f t="shared" si="29"/>
        <v>35712.813000000002</v>
      </c>
      <c r="AA163" t="s">
        <v>33</v>
      </c>
      <c r="AB163">
        <v>8</v>
      </c>
      <c r="AD163" t="s">
        <v>36</v>
      </c>
      <c r="AF163" t="s">
        <v>38</v>
      </c>
    </row>
    <row r="164" spans="1:32" x14ac:dyDescent="0.2">
      <c r="A164" s="14" t="s">
        <v>54</v>
      </c>
      <c r="C164" s="20">
        <v>50754.25</v>
      </c>
      <c r="D164" s="20">
        <v>8.0000000000000002E-3</v>
      </c>
      <c r="E164">
        <f t="shared" si="25"/>
        <v>-1056.9990809914332</v>
      </c>
      <c r="F164">
        <f t="shared" si="26"/>
        <v>-1057</v>
      </c>
      <c r="G164">
        <f t="shared" si="27"/>
        <v>2.8094405424781144E-3</v>
      </c>
      <c r="I164">
        <f t="shared" si="24"/>
        <v>2.8094405424781144E-3</v>
      </c>
      <c r="O164">
        <f t="shared" ca="1" si="28"/>
        <v>3.6717545844565211E-3</v>
      </c>
      <c r="Q164" s="2">
        <f t="shared" si="29"/>
        <v>35735.75</v>
      </c>
      <c r="AA164" t="s">
        <v>33</v>
      </c>
      <c r="AB164">
        <v>5</v>
      </c>
      <c r="AD164" t="s">
        <v>36</v>
      </c>
      <c r="AF164" t="s">
        <v>38</v>
      </c>
    </row>
    <row r="165" spans="1:32" x14ac:dyDescent="0.2">
      <c r="A165" s="55" t="s">
        <v>496</v>
      </c>
      <c r="B165" s="56" t="s">
        <v>56</v>
      </c>
      <c r="C165" s="55">
        <v>51677.472600000001</v>
      </c>
      <c r="D165" s="55" t="s">
        <v>72</v>
      </c>
      <c r="E165">
        <f t="shared" si="25"/>
        <v>-754.99963809962867</v>
      </c>
      <c r="F165">
        <f t="shared" si="26"/>
        <v>-755</v>
      </c>
      <c r="G165">
        <f t="shared" si="27"/>
        <v>1.1063417841796763E-3</v>
      </c>
      <c r="K165">
        <f>+G165</f>
        <v>1.1063417841796763E-3</v>
      </c>
      <c r="O165">
        <f t="shared" ca="1" si="28"/>
        <v>2.3979361099150591E-3</v>
      </c>
      <c r="Q165" s="2">
        <f t="shared" si="29"/>
        <v>36658.972600000001</v>
      </c>
    </row>
    <row r="166" spans="1:32" x14ac:dyDescent="0.2">
      <c r="A166" s="55" t="s">
        <v>496</v>
      </c>
      <c r="B166" s="56" t="s">
        <v>56</v>
      </c>
      <c r="C166" s="55">
        <v>51677.4732</v>
      </c>
      <c r="D166" s="55" t="s">
        <v>72</v>
      </c>
      <c r="E166">
        <f t="shared" si="25"/>
        <v>-754.99944183096545</v>
      </c>
      <c r="F166">
        <f t="shared" si="26"/>
        <v>-755</v>
      </c>
      <c r="G166">
        <f t="shared" si="27"/>
        <v>1.7063417835743167E-3</v>
      </c>
      <c r="K166">
        <f>+G166</f>
        <v>1.7063417835743167E-3</v>
      </c>
      <c r="O166">
        <f t="shared" ca="1" si="28"/>
        <v>2.3979361099150591E-3</v>
      </c>
      <c r="Q166" s="2">
        <f t="shared" si="29"/>
        <v>36658.9732</v>
      </c>
    </row>
    <row r="167" spans="1:32" x14ac:dyDescent="0.2">
      <c r="A167" s="55" t="s">
        <v>496</v>
      </c>
      <c r="B167" s="56" t="s">
        <v>56</v>
      </c>
      <c r="C167" s="55">
        <v>51677.475299999998</v>
      </c>
      <c r="D167" s="55" t="s">
        <v>72</v>
      </c>
      <c r="E167">
        <f t="shared" si="25"/>
        <v>-754.99875489064425</v>
      </c>
      <c r="F167">
        <f t="shared" si="26"/>
        <v>-755</v>
      </c>
      <c r="G167">
        <f t="shared" si="27"/>
        <v>3.8063417814555578E-3</v>
      </c>
      <c r="K167">
        <f>+G167</f>
        <v>3.8063417814555578E-3</v>
      </c>
      <c r="O167">
        <f t="shared" ca="1" si="28"/>
        <v>2.3979361099150591E-3</v>
      </c>
      <c r="Q167" s="2">
        <f t="shared" si="29"/>
        <v>36658.975299999998</v>
      </c>
    </row>
    <row r="168" spans="1:32" x14ac:dyDescent="0.2">
      <c r="A168" s="32" t="s">
        <v>71</v>
      </c>
      <c r="B168" s="57" t="s">
        <v>56</v>
      </c>
      <c r="C168" s="32">
        <v>51758.453000000001</v>
      </c>
      <c r="D168" s="32" t="s">
        <v>72</v>
      </c>
      <c r="E168">
        <f t="shared" si="25"/>
        <v>-728.50977998181872</v>
      </c>
      <c r="F168">
        <f t="shared" si="26"/>
        <v>-728.5</v>
      </c>
      <c r="I168" s="36">
        <v>-2.7234499997575767E-2</v>
      </c>
      <c r="O168">
        <f t="shared" ca="1" si="28"/>
        <v>2.2861606477450301E-3</v>
      </c>
      <c r="Q168" s="2">
        <f t="shared" si="29"/>
        <v>36739.953000000001</v>
      </c>
    </row>
    <row r="169" spans="1:32" x14ac:dyDescent="0.2">
      <c r="A169" s="32" t="s">
        <v>71</v>
      </c>
      <c r="B169" s="57" t="s">
        <v>56</v>
      </c>
      <c r="C169" s="32">
        <v>51758.466200000003</v>
      </c>
      <c r="D169" s="32" t="s">
        <v>72</v>
      </c>
      <c r="E169">
        <f t="shared" si="25"/>
        <v>-728.50546207122329</v>
      </c>
      <c r="F169">
        <f t="shared" si="26"/>
        <v>-728.5</v>
      </c>
      <c r="I169" s="36">
        <v>-1.4034499996341765E-2</v>
      </c>
      <c r="O169">
        <f t="shared" ca="1" si="28"/>
        <v>2.2861606477450301E-3</v>
      </c>
      <c r="Q169" s="2">
        <f t="shared" si="29"/>
        <v>36739.966200000003</v>
      </c>
    </row>
    <row r="170" spans="1:32" x14ac:dyDescent="0.2">
      <c r="A170" s="32" t="s">
        <v>71</v>
      </c>
      <c r="B170" s="57" t="s">
        <v>56</v>
      </c>
      <c r="C170" s="32">
        <v>51758.474499999997</v>
      </c>
      <c r="D170" s="32" t="s">
        <v>72</v>
      </c>
      <c r="E170">
        <f t="shared" si="25"/>
        <v>-728.50274702138131</v>
      </c>
      <c r="F170">
        <f t="shared" si="26"/>
        <v>-728.5</v>
      </c>
      <c r="I170" s="36">
        <v>-5.7345000022905879E-3</v>
      </c>
      <c r="O170">
        <f t="shared" ca="1" si="28"/>
        <v>2.2861606477450301E-3</v>
      </c>
      <c r="Q170" s="2">
        <f t="shared" si="29"/>
        <v>36739.974499999997</v>
      </c>
    </row>
    <row r="171" spans="1:32" x14ac:dyDescent="0.2">
      <c r="A171" s="14" t="s">
        <v>55</v>
      </c>
      <c r="B171" s="57" t="s">
        <v>56</v>
      </c>
      <c r="C171" s="58">
        <v>51781.411</v>
      </c>
      <c r="D171" s="58">
        <v>1.5E-3</v>
      </c>
      <c r="E171">
        <f t="shared" si="25"/>
        <v>-720.99988669074287</v>
      </c>
      <c r="F171">
        <f t="shared" si="26"/>
        <v>-721</v>
      </c>
      <c r="G171">
        <f t="shared" ref="G171:G181" si="30">+C171-(C$7+F171*C$8)</f>
        <v>3.4639026125660166E-4</v>
      </c>
      <c r="K171">
        <f>+G171</f>
        <v>3.4639026125660166E-4</v>
      </c>
      <c r="O171">
        <f t="shared" ca="1" si="28"/>
        <v>2.2545260829799274E-3</v>
      </c>
      <c r="Q171" s="2">
        <f t="shared" si="29"/>
        <v>36762.911</v>
      </c>
    </row>
    <row r="172" spans="1:32" x14ac:dyDescent="0.2">
      <c r="A172" s="15" t="s">
        <v>59</v>
      </c>
      <c r="B172" s="59"/>
      <c r="C172" s="32">
        <v>52802.457199999997</v>
      </c>
      <c r="D172" s="32">
        <v>5.0000000000000001E-4</v>
      </c>
      <c r="E172">
        <f t="shared" si="25"/>
        <v>-387.0009317617878</v>
      </c>
      <c r="F172">
        <f t="shared" si="26"/>
        <v>-387</v>
      </c>
      <c r="G172">
        <f t="shared" si="30"/>
        <v>-2.8484275753726251E-3</v>
      </c>
      <c r="J172">
        <f>+G172</f>
        <v>-2.8484275753726251E-3</v>
      </c>
      <c r="O172">
        <f t="shared" ca="1" si="28"/>
        <v>8.4573346544069444E-4</v>
      </c>
      <c r="Q172" s="2">
        <f t="shared" si="29"/>
        <v>37783.957199999997</v>
      </c>
    </row>
    <row r="173" spans="1:32" x14ac:dyDescent="0.2">
      <c r="A173" s="15" t="s">
        <v>59</v>
      </c>
      <c r="B173" s="59"/>
      <c r="C173" s="32">
        <v>52831.499799999998</v>
      </c>
      <c r="D173" s="32">
        <v>8.0000000000000004E-4</v>
      </c>
      <c r="E173">
        <f t="shared" si="25"/>
        <v>-377.50067795503554</v>
      </c>
      <c r="F173">
        <f t="shared" si="26"/>
        <v>-377.5</v>
      </c>
      <c r="G173">
        <f t="shared" si="30"/>
        <v>-2.0725316717289388E-3</v>
      </c>
      <c r="J173">
        <f>+G173</f>
        <v>-2.0725316717289388E-3</v>
      </c>
      <c r="O173">
        <f t="shared" ca="1" si="28"/>
        <v>8.0566301673823133E-4</v>
      </c>
      <c r="Q173" s="2">
        <f t="shared" si="29"/>
        <v>37812.999799999998</v>
      </c>
    </row>
    <row r="174" spans="1:32" x14ac:dyDescent="0.2">
      <c r="A174" s="32" t="s">
        <v>71</v>
      </c>
      <c r="B174" s="57" t="s">
        <v>56</v>
      </c>
      <c r="C174" s="32">
        <v>52877.355960000001</v>
      </c>
      <c r="D174" s="32">
        <v>1.6000000000000001E-3</v>
      </c>
      <c r="E174">
        <f t="shared" si="25"/>
        <v>-362.50046590091301</v>
      </c>
      <c r="F174">
        <f t="shared" si="26"/>
        <v>-362.5</v>
      </c>
      <c r="G174">
        <f t="shared" si="30"/>
        <v>-1.4242749894037843E-3</v>
      </c>
      <c r="K174">
        <f>+G174</f>
        <v>-1.4242749894037843E-3</v>
      </c>
      <c r="O174">
        <f t="shared" ca="1" si="28"/>
        <v>7.4239388720802628E-4</v>
      </c>
      <c r="Q174" s="2">
        <f t="shared" si="29"/>
        <v>37858.855960000001</v>
      </c>
    </row>
    <row r="175" spans="1:32" x14ac:dyDescent="0.2">
      <c r="A175" s="32" t="s">
        <v>71</v>
      </c>
      <c r="B175" s="57" t="s">
        <v>56</v>
      </c>
      <c r="C175" s="32">
        <v>53204.456189999997</v>
      </c>
      <c r="D175" s="32">
        <v>1.6000000000000001E-3</v>
      </c>
      <c r="E175">
        <f t="shared" si="25"/>
        <v>-255.5012576603653</v>
      </c>
      <c r="F175">
        <f t="shared" si="26"/>
        <v>-255.5</v>
      </c>
      <c r="G175">
        <f t="shared" si="30"/>
        <v>-3.8447106417152099E-3</v>
      </c>
      <c r="K175">
        <f>+G175</f>
        <v>-3.8447106417152099E-3</v>
      </c>
      <c r="O175">
        <f t="shared" ca="1" si="28"/>
        <v>2.910740965592299E-4</v>
      </c>
      <c r="Q175" s="2">
        <f t="shared" si="29"/>
        <v>38185.956189999997</v>
      </c>
    </row>
    <row r="176" spans="1:32" x14ac:dyDescent="0.2">
      <c r="A176" s="40" t="s">
        <v>73</v>
      </c>
      <c r="B176" s="5" t="s">
        <v>56</v>
      </c>
      <c r="C176" s="39">
        <v>53609.515299999999</v>
      </c>
      <c r="D176" s="39">
        <v>1E-4</v>
      </c>
      <c r="E176">
        <f t="shared" si="25"/>
        <v>-123.00057412180092</v>
      </c>
      <c r="F176">
        <f t="shared" si="26"/>
        <v>-123</v>
      </c>
      <c r="G176">
        <f t="shared" si="30"/>
        <v>-1.7551099299453199E-3</v>
      </c>
      <c r="K176">
        <f>+G176</f>
        <v>-1.7551099299453199E-3</v>
      </c>
      <c r="O176">
        <f t="shared" ca="1" si="28"/>
        <v>-2.6780321429091482E-4</v>
      </c>
      <c r="Q176" s="2">
        <f t="shared" si="29"/>
        <v>38591.015299999999</v>
      </c>
    </row>
    <row r="177" spans="1:17" x14ac:dyDescent="0.2">
      <c r="A177" s="17" t="s">
        <v>63</v>
      </c>
      <c r="B177" s="12"/>
      <c r="C177" s="20">
        <v>53901.461199999998</v>
      </c>
      <c r="D177" s="20">
        <v>4.0000000000000002E-4</v>
      </c>
      <c r="E177">
        <f t="shared" si="25"/>
        <v>-27.500854818410822</v>
      </c>
      <c r="F177">
        <f t="shared" si="26"/>
        <v>-27.5</v>
      </c>
      <c r="G177">
        <f t="shared" si="30"/>
        <v>-2.6132090424653143E-3</v>
      </c>
      <c r="J177">
        <f>+G177</f>
        <v>-2.6132090424653143E-3</v>
      </c>
      <c r="O177">
        <f t="shared" ca="1" si="28"/>
        <v>-6.7061667229988717E-4</v>
      </c>
      <c r="Q177" s="2">
        <f t="shared" si="29"/>
        <v>38882.961199999998</v>
      </c>
    </row>
    <row r="178" spans="1:17" x14ac:dyDescent="0.2">
      <c r="A178" s="32" t="s">
        <v>69</v>
      </c>
      <c r="B178" s="33"/>
      <c r="C178" s="18">
        <v>53985.5308</v>
      </c>
      <c r="D178" s="18">
        <v>2.0000000000000001E-4</v>
      </c>
      <c r="E178">
        <f t="shared" si="25"/>
        <v>-4.7477557220210821E-4</v>
      </c>
      <c r="F178">
        <f t="shared" si="26"/>
        <v>0</v>
      </c>
      <c r="G178">
        <f t="shared" si="30"/>
        <v>-1.4514051217702217E-3</v>
      </c>
      <c r="J178">
        <f>+G178</f>
        <v>-1.4514051217702217E-3</v>
      </c>
      <c r="O178">
        <f t="shared" ca="1" si="28"/>
        <v>-7.8661007643859642E-4</v>
      </c>
      <c r="Q178" s="2">
        <f t="shared" si="29"/>
        <v>38967.0308</v>
      </c>
    </row>
    <row r="179" spans="1:17" x14ac:dyDescent="0.2">
      <c r="A179" s="55" t="s">
        <v>561</v>
      </c>
      <c r="B179" s="56" t="s">
        <v>56</v>
      </c>
      <c r="C179" s="55">
        <v>55075.359799999998</v>
      </c>
      <c r="D179" s="55" t="s">
        <v>72</v>
      </c>
      <c r="E179">
        <f t="shared" si="25"/>
        <v>356.49832718977325</v>
      </c>
      <c r="F179">
        <f t="shared" si="26"/>
        <v>356.5</v>
      </c>
      <c r="G179">
        <f t="shared" si="30"/>
        <v>-5.113837934914045E-3</v>
      </c>
      <c r="K179">
        <f>+G179</f>
        <v>-5.113837934914045E-3</v>
      </c>
      <c r="O179">
        <f t="shared" ca="1" si="28"/>
        <v>-2.2903063882731369E-3</v>
      </c>
      <c r="Q179" s="2">
        <f t="shared" si="29"/>
        <v>40056.859799999998</v>
      </c>
    </row>
    <row r="180" spans="1:17" x14ac:dyDescent="0.2">
      <c r="A180" s="13" t="s">
        <v>76</v>
      </c>
      <c r="B180" s="41" t="s">
        <v>56</v>
      </c>
      <c r="C180" s="13">
        <v>55084.533300000003</v>
      </c>
      <c r="D180" s="13">
        <v>1E-4</v>
      </c>
      <c r="E180">
        <f t="shared" si="25"/>
        <v>359.49911149614672</v>
      </c>
      <c r="F180">
        <f t="shared" si="26"/>
        <v>359.5</v>
      </c>
      <c r="G180">
        <f t="shared" si="30"/>
        <v>-2.7161865946254693E-3</v>
      </c>
      <c r="J180">
        <f>+G180</f>
        <v>-2.7161865946254693E-3</v>
      </c>
      <c r="O180">
        <f t="shared" ca="1" si="28"/>
        <v>-2.302960214179178E-3</v>
      </c>
      <c r="Q180" s="2">
        <f t="shared" si="29"/>
        <v>40066.033300000003</v>
      </c>
    </row>
    <row r="181" spans="1:17" x14ac:dyDescent="0.2">
      <c r="A181" s="60" t="s">
        <v>77</v>
      </c>
      <c r="B181" s="61" t="s">
        <v>56</v>
      </c>
      <c r="C181" s="60">
        <v>56822.453600000001</v>
      </c>
      <c r="D181" s="60">
        <v>2.0999999999999999E-3</v>
      </c>
      <c r="E181">
        <f t="shared" si="25"/>
        <v>927.99793549629192</v>
      </c>
      <c r="F181">
        <f>ROUND(2*E181,0)/2</f>
        <v>928</v>
      </c>
      <c r="G181">
        <f t="shared" si="30"/>
        <v>-6.3112582647590898E-3</v>
      </c>
      <c r="J181">
        <f>+G181</f>
        <v>-6.3112582647590898E-3</v>
      </c>
      <c r="O181">
        <f t="shared" ca="1" si="28"/>
        <v>-4.7008602233739507E-3</v>
      </c>
      <c r="Q181" s="2">
        <f t="shared" si="29"/>
        <v>41803.953600000001</v>
      </c>
    </row>
    <row r="182" spans="1:17" x14ac:dyDescent="0.2">
      <c r="A182" s="62" t="s">
        <v>1</v>
      </c>
      <c r="B182" s="63" t="s">
        <v>56</v>
      </c>
      <c r="C182" s="64">
        <v>57574.4836</v>
      </c>
      <c r="D182" s="64">
        <v>4.0000000000000002E-4</v>
      </c>
      <c r="E182">
        <f>+(C182-C$7)/C$8</f>
        <v>1173.9978070743091</v>
      </c>
      <c r="F182">
        <f t="shared" si="26"/>
        <v>1174</v>
      </c>
      <c r="G182">
        <f>+C182-(C$7+F182*C$8)</f>
        <v>-6.7038486522505991E-3</v>
      </c>
      <c r="K182">
        <f>+G182</f>
        <v>-6.7038486522505991E-3</v>
      </c>
      <c r="O182">
        <f ca="1">+C$11+C$12*F182</f>
        <v>-5.7384739476693137E-3</v>
      </c>
      <c r="Q182" s="2">
        <f>+C182-15018.5</f>
        <v>42555.9836</v>
      </c>
    </row>
    <row r="183" spans="1:17" x14ac:dyDescent="0.2">
      <c r="A183" s="62" t="s">
        <v>1</v>
      </c>
      <c r="B183" s="63" t="s">
        <v>56</v>
      </c>
      <c r="C183" s="64">
        <v>57247.381000000001</v>
      </c>
      <c r="D183" s="64">
        <v>1.5E-3</v>
      </c>
      <c r="E183">
        <f>+(C183-C$7)/C$8</f>
        <v>1066.9978235725403</v>
      </c>
      <c r="F183">
        <f t="shared" si="26"/>
        <v>1067</v>
      </c>
      <c r="G183">
        <f>+C183-(C$7+F183*C$8)</f>
        <v>-6.6534129946376197E-3</v>
      </c>
      <c r="K183">
        <f>+G183</f>
        <v>-6.6534129946376197E-3</v>
      </c>
      <c r="O183">
        <f ca="1">+C$11+C$12*F183</f>
        <v>-5.2871541570205169E-3</v>
      </c>
      <c r="Q183" s="2">
        <f>+C183-15018.5</f>
        <v>42228.881000000001</v>
      </c>
    </row>
    <row r="184" spans="1:17" x14ac:dyDescent="0.2">
      <c r="A184" s="65" t="s">
        <v>0</v>
      </c>
      <c r="B184" s="66" t="s">
        <v>56</v>
      </c>
      <c r="C184" s="66">
        <v>57895.473700000002</v>
      </c>
      <c r="D184" s="66">
        <v>5.9999999999999995E-4</v>
      </c>
      <c r="E184">
        <f>+(C184-C$7)/C$8</f>
        <v>1278.998303567555</v>
      </c>
      <c r="F184">
        <f t="shared" si="26"/>
        <v>1279</v>
      </c>
      <c r="G184">
        <f>+C184-(C$7+F184*C$8)</f>
        <v>-5.1860518578905612E-3</v>
      </c>
      <c r="K184">
        <f>+G184</f>
        <v>-5.1860518578905612E-3</v>
      </c>
      <c r="O184">
        <f ca="1">+C$11+C$12*F184</f>
        <v>-6.1813578543807486E-3</v>
      </c>
      <c r="Q184" s="2">
        <f>+C184-15018.5</f>
        <v>42876.973700000002</v>
      </c>
    </row>
    <row r="185" spans="1:17" x14ac:dyDescent="0.2">
      <c r="A185" s="7" t="s">
        <v>573</v>
      </c>
      <c r="B185" s="5"/>
      <c r="C185" s="20">
        <v>58766.7261</v>
      </c>
      <c r="D185" s="20">
        <v>5.9999999999999995E-4</v>
      </c>
      <c r="E185">
        <f>+(C185-C$7)/C$8</f>
        <v>1563.9975436404761</v>
      </c>
      <c r="F185">
        <f t="shared" si="26"/>
        <v>1564</v>
      </c>
      <c r="G185">
        <f>+C185-(C$7+F185*C$8)</f>
        <v>-7.5091748658451252E-3</v>
      </c>
      <c r="K185">
        <f>+G185</f>
        <v>-7.5091748658451252E-3</v>
      </c>
      <c r="O185">
        <f ca="1">+C$11+C$12*F185</f>
        <v>-7.3834713154546459E-3</v>
      </c>
      <c r="Q185" s="2">
        <f>+C185-15018.5</f>
        <v>43748.2261</v>
      </c>
    </row>
    <row r="186" spans="1:17" x14ac:dyDescent="0.2">
      <c r="A186" s="68" t="s">
        <v>575</v>
      </c>
      <c r="B186" s="69" t="s">
        <v>56</v>
      </c>
      <c r="C186" s="70">
        <v>59095.357199999999</v>
      </c>
      <c r="D186" s="68">
        <v>1E-4</v>
      </c>
      <c r="E186">
        <f t="shared" ref="E186:E187" si="31">+(C186-C$7)/C$8</f>
        <v>1671.497521562291</v>
      </c>
      <c r="F186">
        <f t="shared" ref="F186:F187" si="32">ROUND(2*E186,0)/2</f>
        <v>1671.5</v>
      </c>
      <c r="G186">
        <f t="shared" ref="G186:G187" si="33">+C186-(C$7+F186*C$8)</f>
        <v>-7.5766686350107193E-3</v>
      </c>
      <c r="K186">
        <f t="shared" ref="K186:K187" si="34">+G186</f>
        <v>-7.5766686350107193E-3</v>
      </c>
      <c r="O186">
        <f t="shared" ref="O186:O187" ca="1" si="35">+C$11+C$12*F186</f>
        <v>-7.8369000770877814E-3</v>
      </c>
      <c r="Q186" s="2">
        <f t="shared" ref="Q186:Q187" si="36">+C186-15018.5</f>
        <v>44076.857199999999</v>
      </c>
    </row>
    <row r="187" spans="1:17" x14ac:dyDescent="0.2">
      <c r="A187" s="68" t="s">
        <v>575</v>
      </c>
      <c r="B187" s="69" t="s">
        <v>56</v>
      </c>
      <c r="C187" s="70">
        <v>59367.432999999997</v>
      </c>
      <c r="D187" s="68">
        <v>1.1999999999999999E-3</v>
      </c>
      <c r="E187">
        <f t="shared" si="31"/>
        <v>1760.4974442508619</v>
      </c>
      <c r="F187">
        <f t="shared" si="32"/>
        <v>1760.5</v>
      </c>
      <c r="G187">
        <f t="shared" si="33"/>
        <v>-7.8130123074515723E-3</v>
      </c>
      <c r="K187">
        <f t="shared" si="34"/>
        <v>-7.8130123074515723E-3</v>
      </c>
      <c r="O187">
        <f t="shared" ca="1" si="35"/>
        <v>-8.2122969123003316E-3</v>
      </c>
      <c r="Q187" s="2">
        <f t="shared" si="36"/>
        <v>44348.932999999997</v>
      </c>
    </row>
    <row r="188" spans="1:17" x14ac:dyDescent="0.2">
      <c r="B188" s="5"/>
      <c r="C188" s="20"/>
      <c r="D188" s="20"/>
    </row>
    <row r="189" spans="1:17" x14ac:dyDescent="0.2">
      <c r="B189" s="5"/>
      <c r="C189" s="20"/>
      <c r="D189" s="20"/>
    </row>
    <row r="190" spans="1:17" x14ac:dyDescent="0.2">
      <c r="B190" s="5"/>
      <c r="C190" s="20"/>
      <c r="D190" s="20"/>
    </row>
    <row r="191" spans="1:17" x14ac:dyDescent="0.2">
      <c r="B191" s="5"/>
      <c r="C191" s="20"/>
      <c r="D191" s="20"/>
    </row>
    <row r="192" spans="1:17" x14ac:dyDescent="0.2">
      <c r="B192" s="5"/>
      <c r="C192" s="20"/>
      <c r="D192" s="20"/>
    </row>
    <row r="193" spans="2:4" x14ac:dyDescent="0.2">
      <c r="B193" s="5"/>
      <c r="C193" s="20"/>
      <c r="D193" s="20"/>
    </row>
    <row r="194" spans="2:4" x14ac:dyDescent="0.2">
      <c r="B194" s="5"/>
      <c r="C194" s="20"/>
      <c r="D194" s="20"/>
    </row>
    <row r="195" spans="2:4" x14ac:dyDescent="0.2">
      <c r="B195" s="5"/>
      <c r="C195" s="20"/>
      <c r="D195" s="20"/>
    </row>
    <row r="196" spans="2:4" x14ac:dyDescent="0.2">
      <c r="B196" s="5"/>
      <c r="C196" s="20"/>
      <c r="D196" s="20"/>
    </row>
    <row r="197" spans="2:4" x14ac:dyDescent="0.2">
      <c r="B197" s="5"/>
      <c r="C197" s="20"/>
      <c r="D197" s="20"/>
    </row>
    <row r="198" spans="2:4" x14ac:dyDescent="0.2">
      <c r="B198" s="5"/>
      <c r="C198" s="20"/>
      <c r="D198" s="20"/>
    </row>
    <row r="199" spans="2:4" x14ac:dyDescent="0.2">
      <c r="B199" s="5"/>
    </row>
    <row r="200" spans="2:4" x14ac:dyDescent="0.2">
      <c r="B200" s="5"/>
    </row>
    <row r="201" spans="2:4" x14ac:dyDescent="0.2">
      <c r="B201" s="5"/>
    </row>
    <row r="202" spans="2:4" x14ac:dyDescent="0.2">
      <c r="B202" s="5"/>
    </row>
    <row r="203" spans="2:4" x14ac:dyDescent="0.2">
      <c r="B203" s="5"/>
    </row>
    <row r="204" spans="2:4" x14ac:dyDescent="0.2">
      <c r="B204" s="5"/>
    </row>
    <row r="205" spans="2:4" x14ac:dyDescent="0.2">
      <c r="B205" s="5"/>
    </row>
    <row r="206" spans="2:4" x14ac:dyDescent="0.2">
      <c r="B206" s="5"/>
    </row>
    <row r="207" spans="2:4" x14ac:dyDescent="0.2">
      <c r="B207" s="5"/>
    </row>
    <row r="208" spans="2:4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</sheetData>
  <phoneticPr fontId="8" type="noConversion"/>
  <hyperlinks>
    <hyperlink ref="H1129" r:id="rId1" display="http://vsolj.cetus-net.org/bulletin.html" xr:uid="{00000000-0004-0000-0000-000000000000}"/>
    <hyperlink ref="H64762" r:id="rId2" display="http://vsolj.cetus-net.org/bulletin.html" xr:uid="{00000000-0004-0000-0000-000001000000}"/>
    <hyperlink ref="H64755" r:id="rId3" display="https://www.aavso.org/ejaavso" xr:uid="{00000000-0004-0000-0000-000002000000}"/>
    <hyperlink ref="AP906" r:id="rId4" display="http://cdsbib.u-strasbg.fr/cgi-bin/cdsbib?1990RMxAA..21..381G" xr:uid="{00000000-0004-0000-0000-000003000000}"/>
    <hyperlink ref="AP910" r:id="rId5" display="http://cdsbib.u-strasbg.fr/cgi-bin/cdsbib?1990RMxAA..21..381G" xr:uid="{00000000-0004-0000-0000-000004000000}"/>
    <hyperlink ref="AP909" r:id="rId6" display="http://cdsbib.u-strasbg.fr/cgi-bin/cdsbib?1990RMxAA..21..381G" xr:uid="{00000000-0004-0000-0000-000005000000}"/>
    <hyperlink ref="AP890" r:id="rId7" display="http://cdsbib.u-strasbg.fr/cgi-bin/cdsbib?1990RMxAA..21..381G" xr:uid="{00000000-0004-0000-0000-000006000000}"/>
    <hyperlink ref="I64762" r:id="rId8" display="http://vsolj.cetus-net.org/bulletin.html" xr:uid="{00000000-0004-0000-0000-000007000000}"/>
    <hyperlink ref="AQ1046" r:id="rId9" display="http://cdsbib.u-strasbg.fr/cgi-bin/cdsbib?1990RMxAA..21..381G" xr:uid="{00000000-0004-0000-0000-000008000000}"/>
    <hyperlink ref="AQ55812" r:id="rId10" display="http://cdsbib.u-strasbg.fr/cgi-bin/cdsbib?1990RMxAA..21..381G" xr:uid="{00000000-0004-0000-0000-000009000000}"/>
    <hyperlink ref="AQ1047" r:id="rId11" display="http://cdsbib.u-strasbg.fr/cgi-bin/cdsbib?1990RMxAA..21..381G" xr:uid="{00000000-0004-0000-0000-00000A000000}"/>
    <hyperlink ref="H64759" r:id="rId12" display="https://www.aavso.org/ejaavso" xr:uid="{00000000-0004-0000-0000-00000B000000}"/>
    <hyperlink ref="H1932" r:id="rId13" display="http://vsolj.cetus-net.org/bulletin.html" xr:uid="{00000000-0004-0000-0000-00000C000000}"/>
    <hyperlink ref="AP3176" r:id="rId14" display="http://cdsbib.u-strasbg.fr/cgi-bin/cdsbib?1990RMxAA..21..381G" xr:uid="{00000000-0004-0000-0000-00000D000000}"/>
    <hyperlink ref="AP3179" r:id="rId15" display="http://cdsbib.u-strasbg.fr/cgi-bin/cdsbib?1990RMxAA..21..381G" xr:uid="{00000000-0004-0000-0000-00000E000000}"/>
    <hyperlink ref="AP3177" r:id="rId16" display="http://cdsbib.u-strasbg.fr/cgi-bin/cdsbib?1990RMxAA..21..381G" xr:uid="{00000000-0004-0000-0000-00000F000000}"/>
    <hyperlink ref="AP3161" r:id="rId17" display="http://cdsbib.u-strasbg.fr/cgi-bin/cdsbib?1990RMxAA..21..381G" xr:uid="{00000000-0004-0000-0000-000010000000}"/>
    <hyperlink ref="I1932" r:id="rId18" display="http://vsolj.cetus-net.org/bulletin.html" xr:uid="{00000000-0004-0000-0000-000011000000}"/>
    <hyperlink ref="AQ3390" r:id="rId19" display="http://cdsbib.u-strasbg.fr/cgi-bin/cdsbib?1990RMxAA..21..381G" xr:uid="{00000000-0004-0000-0000-000012000000}"/>
    <hyperlink ref="AQ91" r:id="rId20" display="http://cdsbib.u-strasbg.fr/cgi-bin/cdsbib?1990RMxAA..21..381G" xr:uid="{00000000-0004-0000-0000-000013000000}"/>
    <hyperlink ref="AQ339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9"/>
  <sheetViews>
    <sheetView topLeftCell="A119" workbookViewId="0">
      <selection activeCell="A45" sqref="A45:D167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2" t="s">
        <v>78</v>
      </c>
      <c r="I1" s="43" t="s">
        <v>79</v>
      </c>
      <c r="J1" s="44" t="s">
        <v>80</v>
      </c>
    </row>
    <row r="2" spans="1:16" x14ac:dyDescent="0.2">
      <c r="I2" s="45" t="s">
        <v>81</v>
      </c>
      <c r="J2" s="46" t="s">
        <v>82</v>
      </c>
    </row>
    <row r="3" spans="1:16" x14ac:dyDescent="0.2">
      <c r="A3" s="47" t="s">
        <v>83</v>
      </c>
      <c r="I3" s="45" t="s">
        <v>84</v>
      </c>
      <c r="J3" s="46" t="s">
        <v>30</v>
      </c>
    </row>
    <row r="4" spans="1:16" x14ac:dyDescent="0.2">
      <c r="I4" s="45" t="s">
        <v>85</v>
      </c>
      <c r="J4" s="46" t="s">
        <v>30</v>
      </c>
    </row>
    <row r="5" spans="1:16" ht="13.5" thickBot="1" x14ac:dyDescent="0.25">
      <c r="I5" s="48" t="s">
        <v>86</v>
      </c>
      <c r="J5" s="49" t="s">
        <v>72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MVS 7.38 </v>
      </c>
      <c r="B11" s="5" t="str">
        <f t="shared" ref="B11:B42" si="1">IF(H11=INT(H11),"I","II")</f>
        <v>I</v>
      </c>
      <c r="C11" s="18">
        <f t="shared" ref="C11:C42" si="2">1*G11</f>
        <v>41922.487000000001</v>
      </c>
      <c r="D11" s="17" t="str">
        <f t="shared" ref="D11:D42" si="3">VLOOKUP(F11,I$1:J$5,2,FALSE)</f>
        <v>vis</v>
      </c>
      <c r="E11" s="50">
        <f>VLOOKUP(C11,Active!C$21:E$971,3,FALSE)</f>
        <v>-3945.9962803152457</v>
      </c>
      <c r="F11" s="5" t="s">
        <v>86</v>
      </c>
      <c r="G11" s="17" t="str">
        <f t="shared" ref="G11:G42" si="4">MID(I11,3,LEN(I11)-3)</f>
        <v>41922.487</v>
      </c>
      <c r="H11" s="18">
        <f t="shared" ref="H11:H42" si="5">1*K11</f>
        <v>16660</v>
      </c>
      <c r="I11" s="51" t="s">
        <v>407</v>
      </c>
      <c r="J11" s="52" t="s">
        <v>408</v>
      </c>
      <c r="K11" s="51">
        <v>16660</v>
      </c>
      <c r="L11" s="51" t="s">
        <v>108</v>
      </c>
      <c r="M11" s="52" t="s">
        <v>87</v>
      </c>
      <c r="N11" s="52"/>
      <c r="O11" s="53" t="s">
        <v>409</v>
      </c>
      <c r="P11" s="53" t="s">
        <v>410</v>
      </c>
    </row>
    <row r="12" spans="1:16" ht="12.75" customHeight="1" thickBot="1" x14ac:dyDescent="0.25">
      <c r="A12" s="18" t="str">
        <f t="shared" si="0"/>
        <v> MVS 7.38 </v>
      </c>
      <c r="B12" s="5" t="str">
        <f t="shared" si="1"/>
        <v>I</v>
      </c>
      <c r="C12" s="18">
        <f t="shared" si="2"/>
        <v>41948.468000000001</v>
      </c>
      <c r="D12" s="17" t="str">
        <f t="shared" si="3"/>
        <v>vis</v>
      </c>
      <c r="E12" s="50">
        <f>VLOOKUP(C12,Active!C$21:E$971,3,FALSE)</f>
        <v>-3937.4975200750046</v>
      </c>
      <c r="F12" s="5" t="s">
        <v>86</v>
      </c>
      <c r="G12" s="17" t="str">
        <f t="shared" si="4"/>
        <v>41948.468</v>
      </c>
      <c r="H12" s="18">
        <f t="shared" si="5"/>
        <v>16677</v>
      </c>
      <c r="I12" s="51" t="s">
        <v>411</v>
      </c>
      <c r="J12" s="52" t="s">
        <v>412</v>
      </c>
      <c r="K12" s="51">
        <v>16677</v>
      </c>
      <c r="L12" s="51" t="s">
        <v>283</v>
      </c>
      <c r="M12" s="52" t="s">
        <v>87</v>
      </c>
      <c r="N12" s="52"/>
      <c r="O12" s="53" t="s">
        <v>409</v>
      </c>
      <c r="P12" s="53" t="s">
        <v>410</v>
      </c>
    </row>
    <row r="13" spans="1:16" ht="12.75" customHeight="1" thickBot="1" x14ac:dyDescent="0.25">
      <c r="A13" s="18" t="str">
        <f t="shared" si="0"/>
        <v>BAVM 39 </v>
      </c>
      <c r="B13" s="5" t="str">
        <f t="shared" si="1"/>
        <v>I</v>
      </c>
      <c r="C13" s="18">
        <f t="shared" si="2"/>
        <v>45945.538</v>
      </c>
      <c r="D13" s="17" t="str">
        <f t="shared" si="3"/>
        <v>vis</v>
      </c>
      <c r="E13" s="50">
        <f>VLOOKUP(C13,Active!C$21:E$971,3,FALSE)</f>
        <v>-2629.9982092917294</v>
      </c>
      <c r="F13" s="5" t="s">
        <v>86</v>
      </c>
      <c r="G13" s="17" t="str">
        <f t="shared" si="4"/>
        <v>45945.538</v>
      </c>
      <c r="H13" s="18">
        <f t="shared" si="5"/>
        <v>19292</v>
      </c>
      <c r="I13" s="51" t="s">
        <v>419</v>
      </c>
      <c r="J13" s="52" t="s">
        <v>420</v>
      </c>
      <c r="K13" s="51">
        <v>19292</v>
      </c>
      <c r="L13" s="51" t="s">
        <v>108</v>
      </c>
      <c r="M13" s="52" t="s">
        <v>87</v>
      </c>
      <c r="N13" s="52"/>
      <c r="O13" s="53" t="s">
        <v>421</v>
      </c>
      <c r="P13" s="54" t="s">
        <v>418</v>
      </c>
    </row>
    <row r="14" spans="1:16" ht="12.75" customHeight="1" thickBot="1" x14ac:dyDescent="0.25">
      <c r="A14" s="18" t="str">
        <f t="shared" si="0"/>
        <v>BAVM 39 </v>
      </c>
      <c r="B14" s="5" t="str">
        <f t="shared" si="1"/>
        <v>I</v>
      </c>
      <c r="C14" s="18">
        <f t="shared" si="2"/>
        <v>46211.500999999997</v>
      </c>
      <c r="D14" s="17" t="str">
        <f t="shared" si="3"/>
        <v>vis</v>
      </c>
      <c r="E14" s="50">
        <f>VLOOKUP(C14,Active!C$21:E$971,3,FALSE)</f>
        <v>-2542.9978717460153</v>
      </c>
      <c r="F14" s="5" t="s">
        <v>86</v>
      </c>
      <c r="G14" s="17" t="str">
        <f t="shared" si="4"/>
        <v>46211.501</v>
      </c>
      <c r="H14" s="18">
        <f t="shared" si="5"/>
        <v>19466</v>
      </c>
      <c r="I14" s="51" t="s">
        <v>422</v>
      </c>
      <c r="J14" s="52" t="s">
        <v>423</v>
      </c>
      <c r="K14" s="51">
        <v>19466</v>
      </c>
      <c r="L14" s="51" t="s">
        <v>424</v>
      </c>
      <c r="M14" s="52" t="s">
        <v>416</v>
      </c>
      <c r="N14" s="52"/>
      <c r="O14" s="53" t="s">
        <v>417</v>
      </c>
      <c r="P14" s="54" t="s">
        <v>418</v>
      </c>
    </row>
    <row r="15" spans="1:16" ht="12.75" customHeight="1" thickBot="1" x14ac:dyDescent="0.25">
      <c r="A15" s="18" t="str">
        <f t="shared" si="0"/>
        <v>BAVM 50 </v>
      </c>
      <c r="B15" s="5" t="str">
        <f t="shared" si="1"/>
        <v>I</v>
      </c>
      <c r="C15" s="18">
        <f t="shared" si="2"/>
        <v>47139.310400000002</v>
      </c>
      <c r="D15" s="17" t="str">
        <f t="shared" si="3"/>
        <v>vis</v>
      </c>
      <c r="E15" s="50">
        <f>VLOOKUP(C15,Active!C$21:E$971,3,FALSE)</f>
        <v>-2239.4980203453015</v>
      </c>
      <c r="F15" s="5" t="s">
        <v>86</v>
      </c>
      <c r="G15" s="17" t="str">
        <f t="shared" si="4"/>
        <v>47139.3104</v>
      </c>
      <c r="H15" s="18">
        <f t="shared" si="5"/>
        <v>20073</v>
      </c>
      <c r="I15" s="51" t="s">
        <v>425</v>
      </c>
      <c r="J15" s="52" t="s">
        <v>426</v>
      </c>
      <c r="K15" s="51">
        <v>20073</v>
      </c>
      <c r="L15" s="51" t="s">
        <v>427</v>
      </c>
      <c r="M15" s="52" t="s">
        <v>428</v>
      </c>
      <c r="N15" s="52" t="s">
        <v>38</v>
      </c>
      <c r="O15" s="53" t="s">
        <v>429</v>
      </c>
      <c r="P15" s="54" t="s">
        <v>430</v>
      </c>
    </row>
    <row r="16" spans="1:16" ht="12.75" customHeight="1" thickBot="1" x14ac:dyDescent="0.25">
      <c r="A16" s="18" t="str">
        <f t="shared" si="0"/>
        <v> BBS 93 </v>
      </c>
      <c r="B16" s="5" t="str">
        <f t="shared" si="1"/>
        <v>I</v>
      </c>
      <c r="C16" s="18">
        <f t="shared" si="2"/>
        <v>47862.290999999997</v>
      </c>
      <c r="D16" s="17" t="str">
        <f t="shared" si="3"/>
        <v>vis</v>
      </c>
      <c r="E16" s="50">
        <f>VLOOKUP(C16,Active!C$21:E$971,3,FALSE)</f>
        <v>-2003.0006269522228</v>
      </c>
      <c r="F16" s="5" t="s">
        <v>86</v>
      </c>
      <c r="G16" s="17" t="str">
        <f t="shared" si="4"/>
        <v>47862.291</v>
      </c>
      <c r="H16" s="18">
        <f t="shared" si="5"/>
        <v>20546</v>
      </c>
      <c r="I16" s="51" t="s">
        <v>431</v>
      </c>
      <c r="J16" s="52" t="s">
        <v>432</v>
      </c>
      <c r="K16" s="51">
        <v>20546</v>
      </c>
      <c r="L16" s="51" t="s">
        <v>143</v>
      </c>
      <c r="M16" s="52" t="s">
        <v>416</v>
      </c>
      <c r="N16" s="52"/>
      <c r="O16" s="53" t="s">
        <v>433</v>
      </c>
      <c r="P16" s="53" t="s">
        <v>434</v>
      </c>
    </row>
    <row r="17" spans="1:16" ht="12.75" customHeight="1" thickBot="1" x14ac:dyDescent="0.25">
      <c r="A17" s="18" t="str">
        <f t="shared" si="0"/>
        <v> BBS 96 </v>
      </c>
      <c r="B17" s="5" t="str">
        <f t="shared" si="1"/>
        <v>I</v>
      </c>
      <c r="C17" s="18">
        <f t="shared" si="2"/>
        <v>48163.436999999998</v>
      </c>
      <c r="D17" s="17" t="str">
        <f t="shared" si="3"/>
        <v>vis</v>
      </c>
      <c r="E17" s="50">
        <f>VLOOKUP(C17,Active!C$21:E$971,3,FALSE)</f>
        <v>-1904.4914220983821</v>
      </c>
      <c r="F17" s="5" t="s">
        <v>86</v>
      </c>
      <c r="G17" s="17" t="str">
        <f t="shared" si="4"/>
        <v>48163.437</v>
      </c>
      <c r="H17" s="18">
        <f t="shared" si="5"/>
        <v>20743</v>
      </c>
      <c r="I17" s="51" t="s">
        <v>441</v>
      </c>
      <c r="J17" s="52" t="s">
        <v>442</v>
      </c>
      <c r="K17" s="51">
        <v>20743</v>
      </c>
      <c r="L17" s="51" t="s">
        <v>443</v>
      </c>
      <c r="M17" s="52" t="s">
        <v>416</v>
      </c>
      <c r="N17" s="52"/>
      <c r="O17" s="53" t="s">
        <v>433</v>
      </c>
      <c r="P17" s="53" t="s">
        <v>444</v>
      </c>
    </row>
    <row r="18" spans="1:16" ht="12.75" customHeight="1" thickBot="1" x14ac:dyDescent="0.25">
      <c r="A18" s="18" t="str">
        <f t="shared" si="0"/>
        <v> BBS 96 </v>
      </c>
      <c r="B18" s="5" t="str">
        <f t="shared" si="1"/>
        <v>I</v>
      </c>
      <c r="C18" s="18">
        <f t="shared" si="2"/>
        <v>48189.411999999997</v>
      </c>
      <c r="D18" s="17" t="str">
        <f t="shared" si="3"/>
        <v>vis</v>
      </c>
      <c r="E18" s="50">
        <f>VLOOKUP(C18,Active!C$21:E$971,3,FALSE)</f>
        <v>-1895.9946245447757</v>
      </c>
      <c r="F18" s="5" t="s">
        <v>86</v>
      </c>
      <c r="G18" s="17" t="str">
        <f t="shared" si="4"/>
        <v>48189.412</v>
      </c>
      <c r="H18" s="18">
        <f t="shared" si="5"/>
        <v>20760</v>
      </c>
      <c r="I18" s="51" t="s">
        <v>445</v>
      </c>
      <c r="J18" s="52" t="s">
        <v>446</v>
      </c>
      <c r="K18" s="51">
        <v>20760</v>
      </c>
      <c r="L18" s="51" t="s">
        <v>447</v>
      </c>
      <c r="M18" s="52" t="s">
        <v>416</v>
      </c>
      <c r="N18" s="52"/>
      <c r="O18" s="53" t="s">
        <v>433</v>
      </c>
      <c r="P18" s="53" t="s">
        <v>444</v>
      </c>
    </row>
    <row r="19" spans="1:16" ht="12.75" customHeight="1" thickBot="1" x14ac:dyDescent="0.25">
      <c r="A19" s="18" t="str">
        <f t="shared" si="0"/>
        <v> BBS 98 </v>
      </c>
      <c r="B19" s="5" t="str">
        <f t="shared" si="1"/>
        <v>I</v>
      </c>
      <c r="C19" s="18">
        <f t="shared" si="2"/>
        <v>48406.453000000001</v>
      </c>
      <c r="D19" s="17" t="str">
        <f t="shared" si="3"/>
        <v>vis</v>
      </c>
      <c r="E19" s="50">
        <f>VLOOKUP(C19,Active!C$21:E$971,3,FALSE)</f>
        <v>-1824.9973795849128</v>
      </c>
      <c r="F19" s="5" t="s">
        <v>86</v>
      </c>
      <c r="G19" s="17" t="str">
        <f t="shared" si="4"/>
        <v>48406.453</v>
      </c>
      <c r="H19" s="18">
        <f t="shared" si="5"/>
        <v>20902</v>
      </c>
      <c r="I19" s="51" t="s">
        <v>448</v>
      </c>
      <c r="J19" s="52" t="s">
        <v>449</v>
      </c>
      <c r="K19" s="51">
        <v>20902</v>
      </c>
      <c r="L19" s="51" t="s">
        <v>415</v>
      </c>
      <c r="M19" s="52" t="s">
        <v>416</v>
      </c>
      <c r="N19" s="52"/>
      <c r="O19" s="53" t="s">
        <v>433</v>
      </c>
      <c r="P19" s="53" t="s">
        <v>450</v>
      </c>
    </row>
    <row r="20" spans="1:16" ht="12.75" customHeight="1" thickBot="1" x14ac:dyDescent="0.25">
      <c r="A20" s="18" t="str">
        <f t="shared" si="0"/>
        <v> BBS 98 </v>
      </c>
      <c r="B20" s="5" t="str">
        <f t="shared" si="1"/>
        <v>I</v>
      </c>
      <c r="C20" s="18">
        <f t="shared" si="2"/>
        <v>48484.415999999997</v>
      </c>
      <c r="D20" s="17" t="str">
        <f t="shared" si="3"/>
        <v>vis</v>
      </c>
      <c r="E20" s="50">
        <f>VLOOKUP(C20,Active!C$21:E$971,3,FALSE)</f>
        <v>-1799.4945565754103</v>
      </c>
      <c r="F20" s="5" t="s">
        <v>86</v>
      </c>
      <c r="G20" s="17" t="str">
        <f t="shared" si="4"/>
        <v>48484.416</v>
      </c>
      <c r="H20" s="18">
        <f t="shared" si="5"/>
        <v>20953</v>
      </c>
      <c r="I20" s="51" t="s">
        <v>451</v>
      </c>
      <c r="J20" s="52" t="s">
        <v>452</v>
      </c>
      <c r="K20" s="51">
        <v>20953</v>
      </c>
      <c r="L20" s="51" t="s">
        <v>447</v>
      </c>
      <c r="M20" s="52" t="s">
        <v>416</v>
      </c>
      <c r="N20" s="52"/>
      <c r="O20" s="53" t="s">
        <v>433</v>
      </c>
      <c r="P20" s="53" t="s">
        <v>450</v>
      </c>
    </row>
    <row r="21" spans="1:16" ht="12.75" customHeight="1" thickBot="1" x14ac:dyDescent="0.25">
      <c r="A21" s="18" t="str">
        <f t="shared" si="0"/>
        <v> BBS 99 </v>
      </c>
      <c r="B21" s="5" t="str">
        <f t="shared" si="1"/>
        <v>I</v>
      </c>
      <c r="C21" s="18">
        <f t="shared" si="2"/>
        <v>48539.436999999998</v>
      </c>
      <c r="D21" s="17" t="str">
        <f t="shared" si="3"/>
        <v>vis</v>
      </c>
      <c r="E21" s="50">
        <f>VLOOKUP(C21,Active!C$21:E$971,3,FALSE)</f>
        <v>-1781.4963930259587</v>
      </c>
      <c r="F21" s="5" t="s">
        <v>86</v>
      </c>
      <c r="G21" s="17" t="str">
        <f t="shared" si="4"/>
        <v>48539.437</v>
      </c>
      <c r="H21" s="18">
        <f t="shared" si="5"/>
        <v>20989</v>
      </c>
      <c r="I21" s="51" t="s">
        <v>453</v>
      </c>
      <c r="J21" s="52" t="s">
        <v>454</v>
      </c>
      <c r="K21" s="51">
        <v>20989</v>
      </c>
      <c r="L21" s="51" t="s">
        <v>351</v>
      </c>
      <c r="M21" s="52" t="s">
        <v>416</v>
      </c>
      <c r="N21" s="52"/>
      <c r="O21" s="53" t="s">
        <v>433</v>
      </c>
      <c r="P21" s="53" t="s">
        <v>455</v>
      </c>
    </row>
    <row r="22" spans="1:16" ht="12.75" customHeight="1" thickBot="1" x14ac:dyDescent="0.25">
      <c r="A22" s="18" t="str">
        <f t="shared" si="0"/>
        <v> BBS 102 </v>
      </c>
      <c r="B22" s="5" t="str">
        <f t="shared" si="1"/>
        <v>I</v>
      </c>
      <c r="C22" s="18">
        <f t="shared" si="2"/>
        <v>48860.421999999999</v>
      </c>
      <c r="D22" s="17" t="str">
        <f t="shared" si="3"/>
        <v>vis</v>
      </c>
      <c r="E22" s="50">
        <f>VLOOKUP(C22,Active!C$21:E$971,3,FALSE)</f>
        <v>-1676.4975648163525</v>
      </c>
      <c r="F22" s="5" t="s">
        <v>86</v>
      </c>
      <c r="G22" s="17" t="str">
        <f t="shared" si="4"/>
        <v>48860.422</v>
      </c>
      <c r="H22" s="18">
        <f t="shared" si="5"/>
        <v>21199</v>
      </c>
      <c r="I22" s="51" t="s">
        <v>456</v>
      </c>
      <c r="J22" s="52" t="s">
        <v>457</v>
      </c>
      <c r="K22" s="51">
        <v>21199</v>
      </c>
      <c r="L22" s="51" t="s">
        <v>415</v>
      </c>
      <c r="M22" s="52" t="s">
        <v>416</v>
      </c>
      <c r="N22" s="52"/>
      <c r="O22" s="53" t="s">
        <v>433</v>
      </c>
      <c r="P22" s="53" t="s">
        <v>458</v>
      </c>
    </row>
    <row r="23" spans="1:16" ht="12.75" customHeight="1" thickBot="1" x14ac:dyDescent="0.25">
      <c r="A23" s="18" t="str">
        <f t="shared" si="0"/>
        <v> BBS 102 </v>
      </c>
      <c r="B23" s="5" t="str">
        <f t="shared" si="1"/>
        <v>I</v>
      </c>
      <c r="C23" s="18">
        <f t="shared" si="2"/>
        <v>48883.362999999998</v>
      </c>
      <c r="D23" s="17" t="str">
        <f t="shared" si="3"/>
        <v>vis</v>
      </c>
      <c r="E23" s="50">
        <f>VLOOKUP(C23,Active!C$21:E$971,3,FALSE)</f>
        <v>-1668.9932324707399</v>
      </c>
      <c r="F23" s="5" t="s">
        <v>86</v>
      </c>
      <c r="G23" s="17" t="str">
        <f t="shared" si="4"/>
        <v>48883.363</v>
      </c>
      <c r="H23" s="18">
        <f t="shared" si="5"/>
        <v>21214</v>
      </c>
      <c r="I23" s="51" t="s">
        <v>459</v>
      </c>
      <c r="J23" s="52" t="s">
        <v>460</v>
      </c>
      <c r="K23" s="51">
        <v>21214</v>
      </c>
      <c r="L23" s="51" t="s">
        <v>158</v>
      </c>
      <c r="M23" s="52" t="s">
        <v>416</v>
      </c>
      <c r="N23" s="52"/>
      <c r="O23" s="53" t="s">
        <v>433</v>
      </c>
      <c r="P23" s="53" t="s">
        <v>458</v>
      </c>
    </row>
    <row r="24" spans="1:16" ht="12.75" customHeight="1" thickBot="1" x14ac:dyDescent="0.25">
      <c r="A24" s="18" t="str">
        <f t="shared" si="0"/>
        <v> BBS 105 </v>
      </c>
      <c r="B24" s="5" t="str">
        <f t="shared" si="1"/>
        <v>I</v>
      </c>
      <c r="C24" s="18">
        <f t="shared" si="2"/>
        <v>49236.434000000001</v>
      </c>
      <c r="D24" s="17" t="str">
        <f t="shared" si="3"/>
        <v>vis</v>
      </c>
      <c r="E24" s="50">
        <f>VLOOKUP(C24,Active!C$21:E$971,3,FALSE)</f>
        <v>-1553.4986103706599</v>
      </c>
      <c r="F24" s="5" t="s">
        <v>86</v>
      </c>
      <c r="G24" s="17" t="str">
        <f t="shared" si="4"/>
        <v>49236.434</v>
      </c>
      <c r="H24" s="18">
        <f t="shared" si="5"/>
        <v>21445</v>
      </c>
      <c r="I24" s="51" t="s">
        <v>461</v>
      </c>
      <c r="J24" s="52" t="s">
        <v>462</v>
      </c>
      <c r="K24" s="51">
        <v>21445</v>
      </c>
      <c r="L24" s="51" t="s">
        <v>99</v>
      </c>
      <c r="M24" s="52" t="s">
        <v>416</v>
      </c>
      <c r="N24" s="52"/>
      <c r="O24" s="53" t="s">
        <v>433</v>
      </c>
      <c r="P24" s="53" t="s">
        <v>463</v>
      </c>
    </row>
    <row r="25" spans="1:16" ht="12.75" customHeight="1" thickBot="1" x14ac:dyDescent="0.25">
      <c r="A25" s="18" t="str">
        <f t="shared" si="0"/>
        <v>BAVM 79 </v>
      </c>
      <c r="B25" s="5" t="str">
        <f t="shared" si="1"/>
        <v>I</v>
      </c>
      <c r="C25" s="18">
        <f t="shared" si="2"/>
        <v>49534.502</v>
      </c>
      <c r="D25" s="17" t="str">
        <f t="shared" si="3"/>
        <v>vis</v>
      </c>
      <c r="E25" s="50">
        <f>VLOOKUP(C25,Active!C$21:E$971,3,FALSE)</f>
        <v>-1455.9962637601307</v>
      </c>
      <c r="F25" s="5" t="s">
        <v>86</v>
      </c>
      <c r="G25" s="17" t="str">
        <f t="shared" si="4"/>
        <v>49534.502</v>
      </c>
      <c r="H25" s="18">
        <f t="shared" si="5"/>
        <v>21640</v>
      </c>
      <c r="I25" s="51" t="s">
        <v>464</v>
      </c>
      <c r="J25" s="52" t="s">
        <v>465</v>
      </c>
      <c r="K25" s="51">
        <v>21640</v>
      </c>
      <c r="L25" s="51" t="s">
        <v>251</v>
      </c>
      <c r="M25" s="52" t="s">
        <v>416</v>
      </c>
      <c r="N25" s="52"/>
      <c r="O25" s="53" t="s">
        <v>466</v>
      </c>
      <c r="P25" s="54" t="s">
        <v>467</v>
      </c>
    </row>
    <row r="26" spans="1:16" ht="12.75" customHeight="1" thickBot="1" x14ac:dyDescent="0.25">
      <c r="A26" s="18" t="str">
        <f t="shared" si="0"/>
        <v> BBS 107 </v>
      </c>
      <c r="B26" s="5" t="str">
        <f t="shared" si="1"/>
        <v>I</v>
      </c>
      <c r="C26" s="18">
        <f t="shared" si="2"/>
        <v>49609.383999999998</v>
      </c>
      <c r="D26" s="17" t="str">
        <f t="shared" si="3"/>
        <v>vis</v>
      </c>
      <c r="E26" s="50">
        <f>VLOOKUP(C26,Active!C$21:E$971,3,FALSE)</f>
        <v>-1431.5012803372558</v>
      </c>
      <c r="F26" s="5" t="s">
        <v>86</v>
      </c>
      <c r="G26" s="17" t="str">
        <f t="shared" si="4"/>
        <v>49609.384</v>
      </c>
      <c r="H26" s="18">
        <f t="shared" si="5"/>
        <v>21689</v>
      </c>
      <c r="I26" s="51" t="s">
        <v>468</v>
      </c>
      <c r="J26" s="52" t="s">
        <v>469</v>
      </c>
      <c r="K26" s="51">
        <v>21689</v>
      </c>
      <c r="L26" s="51" t="s">
        <v>143</v>
      </c>
      <c r="M26" s="52" t="s">
        <v>416</v>
      </c>
      <c r="N26" s="52"/>
      <c r="O26" s="53" t="s">
        <v>433</v>
      </c>
      <c r="P26" s="53" t="s">
        <v>470</v>
      </c>
    </row>
    <row r="27" spans="1:16" ht="12.75" customHeight="1" thickBot="1" x14ac:dyDescent="0.25">
      <c r="A27" s="18" t="str">
        <f t="shared" si="0"/>
        <v> BBS 110 </v>
      </c>
      <c r="B27" s="5" t="str">
        <f t="shared" si="1"/>
        <v>I</v>
      </c>
      <c r="C27" s="18">
        <f t="shared" si="2"/>
        <v>50008.337</v>
      </c>
      <c r="D27" s="17" t="str">
        <f t="shared" si="3"/>
        <v>vis</v>
      </c>
      <c r="E27" s="50">
        <f>VLOOKUP(C27,Active!C$21:E$971,3,FALSE)</f>
        <v>-1300.9979935459507</v>
      </c>
      <c r="F27" s="5" t="s">
        <v>86</v>
      </c>
      <c r="G27" s="17" t="str">
        <f t="shared" si="4"/>
        <v>50008.337</v>
      </c>
      <c r="H27" s="18">
        <f t="shared" si="5"/>
        <v>21950</v>
      </c>
      <c r="I27" s="51" t="s">
        <v>471</v>
      </c>
      <c r="J27" s="52" t="s">
        <v>472</v>
      </c>
      <c r="K27" s="51">
        <v>21950</v>
      </c>
      <c r="L27" s="51" t="s">
        <v>123</v>
      </c>
      <c r="M27" s="52" t="s">
        <v>416</v>
      </c>
      <c r="N27" s="52"/>
      <c r="O27" s="53" t="s">
        <v>433</v>
      </c>
      <c r="P27" s="53" t="s">
        <v>473</v>
      </c>
    </row>
    <row r="28" spans="1:16" ht="12.75" customHeight="1" thickBot="1" x14ac:dyDescent="0.25">
      <c r="A28" s="18" t="str">
        <f t="shared" si="0"/>
        <v> BBS 113 </v>
      </c>
      <c r="B28" s="5" t="str">
        <f t="shared" si="1"/>
        <v>I</v>
      </c>
      <c r="C28" s="18">
        <f t="shared" si="2"/>
        <v>50332.396000000001</v>
      </c>
      <c r="D28" s="17" t="str">
        <f t="shared" si="3"/>
        <v>vis</v>
      </c>
      <c r="E28" s="50">
        <f>VLOOKUP(C28,Active!C$21:E$971,3,FALSE)</f>
        <v>-1194.9936155507896</v>
      </c>
      <c r="F28" s="5" t="s">
        <v>86</v>
      </c>
      <c r="G28" s="17" t="str">
        <f t="shared" si="4"/>
        <v>50332.396</v>
      </c>
      <c r="H28" s="18">
        <f t="shared" si="5"/>
        <v>22162</v>
      </c>
      <c r="I28" s="51" t="s">
        <v>474</v>
      </c>
      <c r="J28" s="52" t="s">
        <v>475</v>
      </c>
      <c r="K28" s="51">
        <v>22162</v>
      </c>
      <c r="L28" s="51" t="s">
        <v>158</v>
      </c>
      <c r="M28" s="52" t="s">
        <v>416</v>
      </c>
      <c r="N28" s="52"/>
      <c r="O28" s="53" t="s">
        <v>433</v>
      </c>
      <c r="P28" s="53" t="s">
        <v>476</v>
      </c>
    </row>
    <row r="29" spans="1:16" ht="12.75" customHeight="1" thickBot="1" x14ac:dyDescent="0.25">
      <c r="A29" s="18" t="str">
        <f t="shared" si="0"/>
        <v> BBS 114 </v>
      </c>
      <c r="B29" s="5" t="str">
        <f t="shared" si="1"/>
        <v>I</v>
      </c>
      <c r="C29" s="18">
        <f t="shared" si="2"/>
        <v>50436.311000000002</v>
      </c>
      <c r="D29" s="17" t="str">
        <f t="shared" si="3"/>
        <v>vis</v>
      </c>
      <c r="E29" s="50">
        <f>VLOOKUP(C29,Active!C$21:E$971,3,FALSE)</f>
        <v>-1161.0015186197763</v>
      </c>
      <c r="F29" s="5" t="s">
        <v>86</v>
      </c>
      <c r="G29" s="17" t="str">
        <f t="shared" si="4"/>
        <v>50436.311</v>
      </c>
      <c r="H29" s="18">
        <f t="shared" si="5"/>
        <v>22230</v>
      </c>
      <c r="I29" s="51" t="s">
        <v>477</v>
      </c>
      <c r="J29" s="52" t="s">
        <v>478</v>
      </c>
      <c r="K29" s="51">
        <v>22230</v>
      </c>
      <c r="L29" s="51" t="s">
        <v>143</v>
      </c>
      <c r="M29" s="52" t="s">
        <v>416</v>
      </c>
      <c r="N29" s="52"/>
      <c r="O29" s="53" t="s">
        <v>433</v>
      </c>
      <c r="P29" s="53" t="s">
        <v>479</v>
      </c>
    </row>
    <row r="30" spans="1:16" ht="12.75" customHeight="1" thickBot="1" x14ac:dyDescent="0.25">
      <c r="A30" s="18" t="str">
        <f t="shared" si="0"/>
        <v> BBS 115 </v>
      </c>
      <c r="B30" s="5" t="str">
        <f t="shared" si="1"/>
        <v>I</v>
      </c>
      <c r="C30" s="18">
        <f t="shared" si="2"/>
        <v>50679.358</v>
      </c>
      <c r="D30" s="17" t="str">
        <f t="shared" si="3"/>
        <v>vis</v>
      </c>
      <c r="E30" s="50">
        <f>VLOOKUP(C30,Active!C$21:E$971,3,FALSE)</f>
        <v>-1081.4973355586988</v>
      </c>
      <c r="F30" s="5" t="s">
        <v>86</v>
      </c>
      <c r="G30" s="17" t="str">
        <f t="shared" si="4"/>
        <v>50679.358</v>
      </c>
      <c r="H30" s="18">
        <f t="shared" si="5"/>
        <v>22389</v>
      </c>
      <c r="I30" s="51" t="s">
        <v>480</v>
      </c>
      <c r="J30" s="52" t="s">
        <v>481</v>
      </c>
      <c r="K30" s="51">
        <v>22389</v>
      </c>
      <c r="L30" s="51" t="s">
        <v>482</v>
      </c>
      <c r="M30" s="52" t="s">
        <v>416</v>
      </c>
      <c r="N30" s="52"/>
      <c r="O30" s="53" t="s">
        <v>433</v>
      </c>
      <c r="P30" s="53" t="s">
        <v>483</v>
      </c>
    </row>
    <row r="31" spans="1:16" ht="12.75" customHeight="1" thickBot="1" x14ac:dyDescent="0.25">
      <c r="A31" s="18" t="str">
        <f t="shared" si="0"/>
        <v> BBS 115 </v>
      </c>
      <c r="B31" s="5" t="str">
        <f t="shared" si="1"/>
        <v>I</v>
      </c>
      <c r="C31" s="18">
        <f t="shared" si="2"/>
        <v>50682.42</v>
      </c>
      <c r="D31" s="17" t="str">
        <f t="shared" si="3"/>
        <v>vis</v>
      </c>
      <c r="E31" s="50">
        <f>VLOOKUP(C31,Active!C$21:E$971,3,FALSE)</f>
        <v>-1080.4957111464128</v>
      </c>
      <c r="F31" s="5" t="s">
        <v>86</v>
      </c>
      <c r="G31" s="17" t="str">
        <f t="shared" si="4"/>
        <v>50682.420</v>
      </c>
      <c r="H31" s="18">
        <f t="shared" si="5"/>
        <v>22391</v>
      </c>
      <c r="I31" s="51" t="s">
        <v>484</v>
      </c>
      <c r="J31" s="52" t="s">
        <v>485</v>
      </c>
      <c r="K31" s="51">
        <v>22391</v>
      </c>
      <c r="L31" s="51" t="s">
        <v>187</v>
      </c>
      <c r="M31" s="52" t="s">
        <v>416</v>
      </c>
      <c r="N31" s="52"/>
      <c r="O31" s="53" t="s">
        <v>433</v>
      </c>
      <c r="P31" s="53" t="s">
        <v>483</v>
      </c>
    </row>
    <row r="32" spans="1:16" ht="12.75" customHeight="1" thickBot="1" x14ac:dyDescent="0.25">
      <c r="A32" s="18" t="str">
        <f t="shared" si="0"/>
        <v> BBS 116 </v>
      </c>
      <c r="B32" s="5" t="str">
        <f t="shared" si="1"/>
        <v>I</v>
      </c>
      <c r="C32" s="18">
        <f t="shared" si="2"/>
        <v>50731.313000000002</v>
      </c>
      <c r="D32" s="17" t="str">
        <f t="shared" si="3"/>
        <v>vis</v>
      </c>
      <c r="E32" s="50">
        <f>VLOOKUP(C32,Active!C$21:E$971,3,FALSE)</f>
        <v>-1064.5021048792894</v>
      </c>
      <c r="F32" s="5" t="s">
        <v>86</v>
      </c>
      <c r="G32" s="17" t="str">
        <f t="shared" si="4"/>
        <v>50731.313</v>
      </c>
      <c r="H32" s="18">
        <f t="shared" si="5"/>
        <v>22423</v>
      </c>
      <c r="I32" s="51" t="s">
        <v>486</v>
      </c>
      <c r="J32" s="52" t="s">
        <v>487</v>
      </c>
      <c r="K32" s="51">
        <v>22423</v>
      </c>
      <c r="L32" s="51" t="s">
        <v>488</v>
      </c>
      <c r="M32" s="52" t="s">
        <v>416</v>
      </c>
      <c r="N32" s="52"/>
      <c r="O32" s="53" t="s">
        <v>433</v>
      </c>
      <c r="P32" s="53" t="s">
        <v>489</v>
      </c>
    </row>
    <row r="33" spans="1:16" ht="12.75" customHeight="1" thickBot="1" x14ac:dyDescent="0.25">
      <c r="A33" s="18" t="str">
        <f t="shared" si="0"/>
        <v> BBS 116 </v>
      </c>
      <c r="B33" s="5" t="str">
        <f t="shared" si="1"/>
        <v>I</v>
      </c>
      <c r="C33" s="18">
        <f t="shared" si="2"/>
        <v>50754.25</v>
      </c>
      <c r="D33" s="17" t="str">
        <f t="shared" si="3"/>
        <v>vis</v>
      </c>
      <c r="E33" s="50">
        <f>VLOOKUP(C33,Active!C$21:E$971,3,FALSE)</f>
        <v>-1056.9990809914332</v>
      </c>
      <c r="F33" s="5" t="s">
        <v>86</v>
      </c>
      <c r="G33" s="17" t="str">
        <f t="shared" si="4"/>
        <v>50754.250</v>
      </c>
      <c r="H33" s="18">
        <f t="shared" si="5"/>
        <v>22438</v>
      </c>
      <c r="I33" s="51" t="s">
        <v>490</v>
      </c>
      <c r="J33" s="52" t="s">
        <v>491</v>
      </c>
      <c r="K33" s="51">
        <v>22438</v>
      </c>
      <c r="L33" s="51" t="s">
        <v>99</v>
      </c>
      <c r="M33" s="52" t="s">
        <v>416</v>
      </c>
      <c r="N33" s="52"/>
      <c r="O33" s="53" t="s">
        <v>433</v>
      </c>
      <c r="P33" s="53" t="s">
        <v>489</v>
      </c>
    </row>
    <row r="34" spans="1:16" ht="12.75" customHeight="1" thickBot="1" x14ac:dyDescent="0.25">
      <c r="A34" s="18" t="str">
        <f t="shared" si="0"/>
        <v>OEJV 0074 </v>
      </c>
      <c r="B34" s="5" t="str">
        <f t="shared" si="1"/>
        <v>I</v>
      </c>
      <c r="C34" s="18">
        <f t="shared" si="2"/>
        <v>51758.453000000001</v>
      </c>
      <c r="D34" s="17" t="str">
        <f t="shared" si="3"/>
        <v>vis</v>
      </c>
      <c r="E34" s="50">
        <f>VLOOKUP(C34,Active!C$21:E$971,3,FALSE)</f>
        <v>-728.50977998181872</v>
      </c>
      <c r="F34" s="5" t="s">
        <v>86</v>
      </c>
      <c r="G34" s="17" t="str">
        <f t="shared" si="4"/>
        <v>51758.453</v>
      </c>
      <c r="H34" s="18">
        <f t="shared" si="5"/>
        <v>23095</v>
      </c>
      <c r="I34" s="51" t="s">
        <v>505</v>
      </c>
      <c r="J34" s="52" t="s">
        <v>506</v>
      </c>
      <c r="K34" s="51">
        <v>23095</v>
      </c>
      <c r="L34" s="51" t="s">
        <v>294</v>
      </c>
      <c r="M34" s="52" t="s">
        <v>416</v>
      </c>
      <c r="N34" s="52"/>
      <c r="O34" s="53" t="s">
        <v>507</v>
      </c>
      <c r="P34" s="54" t="s">
        <v>508</v>
      </c>
    </row>
    <row r="35" spans="1:16" ht="12.75" customHeight="1" thickBot="1" x14ac:dyDescent="0.25">
      <c r="A35" s="18" t="str">
        <f t="shared" si="0"/>
        <v>IBVS 5287 </v>
      </c>
      <c r="B35" s="5" t="str">
        <f t="shared" si="1"/>
        <v>I</v>
      </c>
      <c r="C35" s="18">
        <f t="shared" si="2"/>
        <v>51781.411</v>
      </c>
      <c r="D35" s="17" t="str">
        <f t="shared" si="3"/>
        <v>vis</v>
      </c>
      <c r="E35" s="50">
        <f>VLOOKUP(C35,Active!C$21:E$971,3,FALSE)</f>
        <v>-720.99988669074287</v>
      </c>
      <c r="F35" s="5" t="s">
        <v>86</v>
      </c>
      <c r="G35" s="17" t="str">
        <f t="shared" si="4"/>
        <v>51781.4110</v>
      </c>
      <c r="H35" s="18">
        <f t="shared" si="5"/>
        <v>23110</v>
      </c>
      <c r="I35" s="51" t="s">
        <v>515</v>
      </c>
      <c r="J35" s="52" t="s">
        <v>516</v>
      </c>
      <c r="K35" s="51">
        <v>23110</v>
      </c>
      <c r="L35" s="51" t="s">
        <v>517</v>
      </c>
      <c r="M35" s="52" t="s">
        <v>428</v>
      </c>
      <c r="N35" s="52" t="s">
        <v>438</v>
      </c>
      <c r="O35" s="53" t="s">
        <v>518</v>
      </c>
      <c r="P35" s="54" t="s">
        <v>519</v>
      </c>
    </row>
    <row r="36" spans="1:16" ht="12.75" customHeight="1" thickBot="1" x14ac:dyDescent="0.25">
      <c r="A36" s="18" t="str">
        <f t="shared" si="0"/>
        <v>BAVM 172 </v>
      </c>
      <c r="B36" s="5" t="str">
        <f t="shared" si="1"/>
        <v>I</v>
      </c>
      <c r="C36" s="18">
        <f t="shared" si="2"/>
        <v>52802.457199999997</v>
      </c>
      <c r="D36" s="17" t="str">
        <f t="shared" si="3"/>
        <v>vis</v>
      </c>
      <c r="E36" s="50">
        <f>VLOOKUP(C36,Active!C$21:E$971,3,FALSE)</f>
        <v>-387.0009317617878</v>
      </c>
      <c r="F36" s="5" t="s">
        <v>86</v>
      </c>
      <c r="G36" s="17" t="str">
        <f t="shared" si="4"/>
        <v>52802.4572</v>
      </c>
      <c r="H36" s="18">
        <f t="shared" si="5"/>
        <v>23778</v>
      </c>
      <c r="I36" s="51" t="s">
        <v>520</v>
      </c>
      <c r="J36" s="52" t="s">
        <v>521</v>
      </c>
      <c r="K36" s="51">
        <v>23778</v>
      </c>
      <c r="L36" s="51" t="s">
        <v>522</v>
      </c>
      <c r="M36" s="52" t="s">
        <v>428</v>
      </c>
      <c r="N36" s="52" t="s">
        <v>523</v>
      </c>
      <c r="O36" s="53" t="s">
        <v>429</v>
      </c>
      <c r="P36" s="54" t="s">
        <v>524</v>
      </c>
    </row>
    <row r="37" spans="1:16" ht="12.75" customHeight="1" thickBot="1" x14ac:dyDescent="0.25">
      <c r="A37" s="18" t="str">
        <f t="shared" si="0"/>
        <v>BAVM 172 </v>
      </c>
      <c r="B37" s="5" t="str">
        <f t="shared" si="1"/>
        <v>I</v>
      </c>
      <c r="C37" s="18">
        <f t="shared" si="2"/>
        <v>52831.499799999998</v>
      </c>
      <c r="D37" s="17" t="str">
        <f t="shared" si="3"/>
        <v>vis</v>
      </c>
      <c r="E37" s="50">
        <f>VLOOKUP(C37,Active!C$21:E$971,3,FALSE)</f>
        <v>-377.50067795503554</v>
      </c>
      <c r="F37" s="5" t="s">
        <v>86</v>
      </c>
      <c r="G37" s="17" t="str">
        <f t="shared" si="4"/>
        <v>52831.4998</v>
      </c>
      <c r="H37" s="18">
        <f t="shared" si="5"/>
        <v>23797</v>
      </c>
      <c r="I37" s="51" t="s">
        <v>525</v>
      </c>
      <c r="J37" s="52" t="s">
        <v>526</v>
      </c>
      <c r="K37" s="51" t="s">
        <v>527</v>
      </c>
      <c r="L37" s="51" t="s">
        <v>528</v>
      </c>
      <c r="M37" s="52" t="s">
        <v>428</v>
      </c>
      <c r="N37" s="52" t="s">
        <v>523</v>
      </c>
      <c r="O37" s="53" t="s">
        <v>429</v>
      </c>
      <c r="P37" s="54" t="s">
        <v>524</v>
      </c>
    </row>
    <row r="38" spans="1:16" ht="12.75" customHeight="1" thickBot="1" x14ac:dyDescent="0.25">
      <c r="A38" s="18" t="str">
        <f t="shared" si="0"/>
        <v>OEJV 0074 </v>
      </c>
      <c r="B38" s="5" t="str">
        <f t="shared" si="1"/>
        <v>I</v>
      </c>
      <c r="C38" s="18">
        <f t="shared" si="2"/>
        <v>52877.355960000001</v>
      </c>
      <c r="D38" s="17" t="str">
        <f t="shared" si="3"/>
        <v>vis</v>
      </c>
      <c r="E38" s="50">
        <f>VLOOKUP(C38,Active!C$21:E$971,3,FALSE)</f>
        <v>-362.50046590091301</v>
      </c>
      <c r="F38" s="5" t="s">
        <v>86</v>
      </c>
      <c r="G38" s="17" t="str">
        <f t="shared" si="4"/>
        <v>52877.35596</v>
      </c>
      <c r="H38" s="18">
        <f t="shared" si="5"/>
        <v>23827</v>
      </c>
      <c r="I38" s="51" t="s">
        <v>529</v>
      </c>
      <c r="J38" s="52" t="s">
        <v>530</v>
      </c>
      <c r="K38" s="51" t="s">
        <v>531</v>
      </c>
      <c r="L38" s="51" t="s">
        <v>532</v>
      </c>
      <c r="M38" s="52" t="s">
        <v>533</v>
      </c>
      <c r="N38" s="52" t="s">
        <v>534</v>
      </c>
      <c r="O38" s="53" t="s">
        <v>535</v>
      </c>
      <c r="P38" s="54" t="s">
        <v>508</v>
      </c>
    </row>
    <row r="39" spans="1:16" ht="12.75" customHeight="1" thickBot="1" x14ac:dyDescent="0.25">
      <c r="A39" s="18" t="str">
        <f t="shared" si="0"/>
        <v>OEJV 0074 </v>
      </c>
      <c r="B39" s="5" t="str">
        <f t="shared" si="1"/>
        <v>I</v>
      </c>
      <c r="C39" s="18">
        <f t="shared" si="2"/>
        <v>53204.456189999997</v>
      </c>
      <c r="D39" s="17" t="str">
        <f t="shared" si="3"/>
        <v>vis</v>
      </c>
      <c r="E39" s="50">
        <f>VLOOKUP(C39,Active!C$21:E$971,3,FALSE)</f>
        <v>-255.5012576603653</v>
      </c>
      <c r="F39" s="5" t="s">
        <v>86</v>
      </c>
      <c r="G39" s="17" t="str">
        <f t="shared" si="4"/>
        <v>53204.45619</v>
      </c>
      <c r="H39" s="18">
        <f t="shared" si="5"/>
        <v>24041</v>
      </c>
      <c r="I39" s="51" t="s">
        <v>536</v>
      </c>
      <c r="J39" s="52" t="s">
        <v>537</v>
      </c>
      <c r="K39" s="51" t="s">
        <v>538</v>
      </c>
      <c r="L39" s="51" t="s">
        <v>539</v>
      </c>
      <c r="M39" s="52" t="s">
        <v>533</v>
      </c>
      <c r="N39" s="52" t="s">
        <v>79</v>
      </c>
      <c r="O39" s="53" t="s">
        <v>535</v>
      </c>
      <c r="P39" s="54" t="s">
        <v>508</v>
      </c>
    </row>
    <row r="40" spans="1:16" ht="12.75" customHeight="1" thickBot="1" x14ac:dyDescent="0.25">
      <c r="A40" s="18" t="str">
        <f t="shared" si="0"/>
        <v>IBVS 5741 </v>
      </c>
      <c r="B40" s="5" t="str">
        <f t="shared" si="1"/>
        <v>I</v>
      </c>
      <c r="C40" s="18">
        <f t="shared" si="2"/>
        <v>53609.515299999999</v>
      </c>
      <c r="D40" s="17" t="str">
        <f t="shared" si="3"/>
        <v>vis</v>
      </c>
      <c r="E40" s="50">
        <f>VLOOKUP(C40,Active!C$21:E$971,3,FALSE)</f>
        <v>-123.00057412180092</v>
      </c>
      <c r="F40" s="5" t="s">
        <v>86</v>
      </c>
      <c r="G40" s="17" t="str">
        <f t="shared" si="4"/>
        <v>53609.5153</v>
      </c>
      <c r="H40" s="18">
        <f t="shared" si="5"/>
        <v>24306</v>
      </c>
      <c r="I40" s="51" t="s">
        <v>540</v>
      </c>
      <c r="J40" s="52" t="s">
        <v>541</v>
      </c>
      <c r="K40" s="51" t="s">
        <v>542</v>
      </c>
      <c r="L40" s="51" t="s">
        <v>543</v>
      </c>
      <c r="M40" s="52" t="s">
        <v>428</v>
      </c>
      <c r="N40" s="52" t="s">
        <v>438</v>
      </c>
      <c r="O40" s="53" t="s">
        <v>544</v>
      </c>
      <c r="P40" s="54" t="s">
        <v>545</v>
      </c>
    </row>
    <row r="41" spans="1:16" ht="12.75" customHeight="1" thickBot="1" x14ac:dyDescent="0.25">
      <c r="A41" s="18" t="str">
        <f t="shared" si="0"/>
        <v>BAVM 178 </v>
      </c>
      <c r="B41" s="5" t="str">
        <f t="shared" si="1"/>
        <v>I</v>
      </c>
      <c r="C41" s="18">
        <f t="shared" si="2"/>
        <v>53901.461199999998</v>
      </c>
      <c r="D41" s="17" t="str">
        <f t="shared" si="3"/>
        <v>vis</v>
      </c>
      <c r="E41" s="50">
        <f>VLOOKUP(C41,Active!C$21:E$971,3,FALSE)</f>
        <v>-27.500854818410822</v>
      </c>
      <c r="F41" s="5" t="s">
        <v>86</v>
      </c>
      <c r="G41" s="17" t="str">
        <f t="shared" si="4"/>
        <v>53901.4612</v>
      </c>
      <c r="H41" s="18">
        <f t="shared" si="5"/>
        <v>24497</v>
      </c>
      <c r="I41" s="51" t="s">
        <v>546</v>
      </c>
      <c r="J41" s="52" t="s">
        <v>547</v>
      </c>
      <c r="K41" s="51" t="s">
        <v>548</v>
      </c>
      <c r="L41" s="51" t="s">
        <v>427</v>
      </c>
      <c r="M41" s="52" t="s">
        <v>533</v>
      </c>
      <c r="N41" s="52" t="s">
        <v>523</v>
      </c>
      <c r="O41" s="53" t="s">
        <v>549</v>
      </c>
      <c r="P41" s="54" t="s">
        <v>550</v>
      </c>
    </row>
    <row r="42" spans="1:16" ht="12.75" customHeight="1" thickBot="1" x14ac:dyDescent="0.25">
      <c r="A42" s="18" t="str">
        <f t="shared" si="0"/>
        <v>BAVM 186 </v>
      </c>
      <c r="B42" s="5" t="str">
        <f t="shared" si="1"/>
        <v>I</v>
      </c>
      <c r="C42" s="18">
        <f t="shared" si="2"/>
        <v>53985.5308</v>
      </c>
      <c r="D42" s="17" t="str">
        <f t="shared" si="3"/>
        <v>vis</v>
      </c>
      <c r="E42" s="50">
        <f>VLOOKUP(C42,Active!C$21:E$971,3,FALSE)</f>
        <v>-4.7477557220210821E-4</v>
      </c>
      <c r="F42" s="5" t="s">
        <v>86</v>
      </c>
      <c r="G42" s="17" t="str">
        <f t="shared" si="4"/>
        <v>53985.5308</v>
      </c>
      <c r="H42" s="18">
        <f t="shared" si="5"/>
        <v>24552</v>
      </c>
      <c r="I42" s="51" t="s">
        <v>551</v>
      </c>
      <c r="J42" s="52" t="s">
        <v>552</v>
      </c>
      <c r="K42" s="51" t="s">
        <v>553</v>
      </c>
      <c r="L42" s="51" t="s">
        <v>554</v>
      </c>
      <c r="M42" s="52" t="s">
        <v>533</v>
      </c>
      <c r="N42" s="52" t="s">
        <v>523</v>
      </c>
      <c r="O42" s="53" t="s">
        <v>555</v>
      </c>
      <c r="P42" s="54" t="s">
        <v>556</v>
      </c>
    </row>
    <row r="43" spans="1:16" ht="12.75" customHeight="1" thickBot="1" x14ac:dyDescent="0.25">
      <c r="A43" s="18" t="str">
        <f t="shared" ref="A43:A74" si="6">P43</f>
        <v>BAVM 214 </v>
      </c>
      <c r="B43" s="5" t="str">
        <f t="shared" ref="B43:B74" si="7">IF(H43=INT(H43),"I","II")</f>
        <v>I</v>
      </c>
      <c r="C43" s="18">
        <f t="shared" ref="C43:C74" si="8">1*G43</f>
        <v>55084.533300000003</v>
      </c>
      <c r="D43" s="17" t="str">
        <f t="shared" ref="D43:D74" si="9">VLOOKUP(F43,I$1:J$5,2,FALSE)</f>
        <v>vis</v>
      </c>
      <c r="E43" s="50">
        <f>VLOOKUP(C43,Active!C$21:E$971,3,FALSE)</f>
        <v>359.49911149614672</v>
      </c>
      <c r="F43" s="5" t="s">
        <v>86</v>
      </c>
      <c r="G43" s="17" t="str">
        <f t="shared" ref="G43:G74" si="10">MID(I43,3,LEN(I43)-3)</f>
        <v>55084.5333</v>
      </c>
      <c r="H43" s="18">
        <f t="shared" ref="H43:H74" si="11">1*K43</f>
        <v>25271</v>
      </c>
      <c r="I43" s="51" t="s">
        <v>562</v>
      </c>
      <c r="J43" s="52" t="s">
        <v>563</v>
      </c>
      <c r="K43" s="51" t="s">
        <v>564</v>
      </c>
      <c r="L43" s="51" t="s">
        <v>565</v>
      </c>
      <c r="M43" s="52" t="s">
        <v>533</v>
      </c>
      <c r="N43" s="52" t="s">
        <v>566</v>
      </c>
      <c r="O43" s="53" t="s">
        <v>567</v>
      </c>
      <c r="P43" s="54" t="s">
        <v>568</v>
      </c>
    </row>
    <row r="44" spans="1:16" ht="12.75" customHeight="1" thickBot="1" x14ac:dyDescent="0.25">
      <c r="A44" s="18" t="str">
        <f t="shared" si="6"/>
        <v>BAVM 238 </v>
      </c>
      <c r="B44" s="5" t="str">
        <f t="shared" si="7"/>
        <v>I</v>
      </c>
      <c r="C44" s="18">
        <f t="shared" si="8"/>
        <v>56822.453600000001</v>
      </c>
      <c r="D44" s="17" t="str">
        <f t="shared" si="9"/>
        <v>vis</v>
      </c>
      <c r="E44" s="50">
        <f>VLOOKUP(C44,Active!C$21:E$971,3,FALSE)</f>
        <v>927.99793549629192</v>
      </c>
      <c r="F44" s="5" t="s">
        <v>86</v>
      </c>
      <c r="G44" s="17" t="str">
        <f t="shared" si="10"/>
        <v>56822.4536</v>
      </c>
      <c r="H44" s="18">
        <f t="shared" si="11"/>
        <v>26408</v>
      </c>
      <c r="I44" s="51" t="s">
        <v>569</v>
      </c>
      <c r="J44" s="52" t="s">
        <v>570</v>
      </c>
      <c r="K44" s="51" t="s">
        <v>571</v>
      </c>
      <c r="L44" s="51" t="s">
        <v>427</v>
      </c>
      <c r="M44" s="52" t="s">
        <v>533</v>
      </c>
      <c r="N44" s="52" t="s">
        <v>523</v>
      </c>
      <c r="O44" s="53" t="s">
        <v>429</v>
      </c>
      <c r="P44" s="54" t="s">
        <v>572</v>
      </c>
    </row>
    <row r="45" spans="1:16" ht="12.75" customHeight="1" thickBot="1" x14ac:dyDescent="0.25">
      <c r="A45" s="18" t="str">
        <f t="shared" si="6"/>
        <v> VB 7.72 </v>
      </c>
      <c r="B45" s="5" t="str">
        <f t="shared" si="7"/>
        <v>I</v>
      </c>
      <c r="C45" s="18">
        <f t="shared" si="8"/>
        <v>16457.469000000001</v>
      </c>
      <c r="D45" s="17" t="str">
        <f t="shared" si="9"/>
        <v>vis</v>
      </c>
      <c r="E45" s="50">
        <f>VLOOKUP(C45,Active!C$21:E$971,3,FALSE)</f>
        <v>-12275.971358080635</v>
      </c>
      <c r="F45" s="5" t="s">
        <v>86</v>
      </c>
      <c r="G45" s="17" t="str">
        <f t="shared" si="10"/>
        <v>16457.469</v>
      </c>
      <c r="H45" s="18">
        <f t="shared" si="11"/>
        <v>0</v>
      </c>
      <c r="I45" s="51" t="s">
        <v>88</v>
      </c>
      <c r="J45" s="52" t="s">
        <v>89</v>
      </c>
      <c r="K45" s="51">
        <v>0</v>
      </c>
      <c r="L45" s="51" t="s">
        <v>90</v>
      </c>
      <c r="M45" s="52" t="s">
        <v>91</v>
      </c>
      <c r="N45" s="52"/>
      <c r="O45" s="53" t="s">
        <v>92</v>
      </c>
      <c r="P45" s="53" t="s">
        <v>93</v>
      </c>
    </row>
    <row r="46" spans="1:16" ht="12.75" customHeight="1" thickBot="1" x14ac:dyDescent="0.25">
      <c r="A46" s="18" t="str">
        <f t="shared" si="6"/>
        <v> VB 7.72 </v>
      </c>
      <c r="B46" s="5" t="str">
        <f t="shared" si="7"/>
        <v>I</v>
      </c>
      <c r="C46" s="18">
        <f t="shared" si="8"/>
        <v>16761.643</v>
      </c>
      <c r="D46" s="17" t="str">
        <f t="shared" si="9"/>
        <v>vis</v>
      </c>
      <c r="E46" s="50">
        <f>VLOOKUP(C46,Active!C$21:E$971,3,FALSE)</f>
        <v>-12176.471650705435</v>
      </c>
      <c r="F46" s="5" t="s">
        <v>86</v>
      </c>
      <c r="G46" s="17" t="str">
        <f t="shared" si="10"/>
        <v>16761.643</v>
      </c>
      <c r="H46" s="18">
        <f t="shared" si="11"/>
        <v>199</v>
      </c>
      <c r="I46" s="51" t="s">
        <v>94</v>
      </c>
      <c r="J46" s="52" t="s">
        <v>95</v>
      </c>
      <c r="K46" s="51">
        <v>199</v>
      </c>
      <c r="L46" s="51" t="s">
        <v>96</v>
      </c>
      <c r="M46" s="52" t="s">
        <v>91</v>
      </c>
      <c r="N46" s="52"/>
      <c r="O46" s="53" t="s">
        <v>92</v>
      </c>
      <c r="P46" s="53" t="s">
        <v>93</v>
      </c>
    </row>
    <row r="47" spans="1:16" ht="12.75" customHeight="1" thickBot="1" x14ac:dyDescent="0.25">
      <c r="A47" s="18" t="str">
        <f t="shared" si="6"/>
        <v> VB 7.72 </v>
      </c>
      <c r="B47" s="5" t="str">
        <f t="shared" si="7"/>
        <v>I</v>
      </c>
      <c r="C47" s="18">
        <f t="shared" si="8"/>
        <v>16787.587</v>
      </c>
      <c r="D47" s="17" t="str">
        <f t="shared" si="9"/>
        <v>vis</v>
      </c>
      <c r="E47" s="50">
        <f>VLOOKUP(C47,Active!C$21:E$971,3,FALSE)</f>
        <v>-12167.984993699436</v>
      </c>
      <c r="F47" s="5" t="s">
        <v>86</v>
      </c>
      <c r="G47" s="17" t="str">
        <f t="shared" si="10"/>
        <v>16787.587</v>
      </c>
      <c r="H47" s="18">
        <f t="shared" si="11"/>
        <v>216</v>
      </c>
      <c r="I47" s="51" t="s">
        <v>97</v>
      </c>
      <c r="J47" s="52" t="s">
        <v>98</v>
      </c>
      <c r="K47" s="51">
        <v>216</v>
      </c>
      <c r="L47" s="51" t="s">
        <v>99</v>
      </c>
      <c r="M47" s="52" t="s">
        <v>91</v>
      </c>
      <c r="N47" s="52"/>
      <c r="O47" s="53" t="s">
        <v>92</v>
      </c>
      <c r="P47" s="53" t="s">
        <v>93</v>
      </c>
    </row>
    <row r="48" spans="1:16" ht="12.75" customHeight="1" thickBot="1" x14ac:dyDescent="0.25">
      <c r="A48" s="18" t="str">
        <f t="shared" si="6"/>
        <v> VB 7.72 </v>
      </c>
      <c r="B48" s="5" t="str">
        <f t="shared" si="7"/>
        <v>I</v>
      </c>
      <c r="C48" s="18">
        <f t="shared" si="8"/>
        <v>17160.489000000001</v>
      </c>
      <c r="D48" s="17" t="str">
        <f t="shared" si="9"/>
        <v>vis</v>
      </c>
      <c r="E48" s="50">
        <f>VLOOKUP(C48,Active!C$21:E$971,3,FALSE)</f>
        <v>-12046.003365159104</v>
      </c>
      <c r="F48" s="5" t="s">
        <v>86</v>
      </c>
      <c r="G48" s="17" t="str">
        <f t="shared" si="10"/>
        <v>17160.489</v>
      </c>
      <c r="H48" s="18">
        <f t="shared" si="11"/>
        <v>460</v>
      </c>
      <c r="I48" s="51" t="s">
        <v>100</v>
      </c>
      <c r="J48" s="52" t="s">
        <v>101</v>
      </c>
      <c r="K48" s="51">
        <v>460</v>
      </c>
      <c r="L48" s="51" t="s">
        <v>102</v>
      </c>
      <c r="M48" s="52" t="s">
        <v>91</v>
      </c>
      <c r="N48" s="52"/>
      <c r="O48" s="53" t="s">
        <v>92</v>
      </c>
      <c r="P48" s="53" t="s">
        <v>93</v>
      </c>
    </row>
    <row r="49" spans="1:16" ht="12.75" customHeight="1" thickBot="1" x14ac:dyDescent="0.25">
      <c r="A49" s="18" t="str">
        <f t="shared" si="6"/>
        <v> VB 7.72 </v>
      </c>
      <c r="B49" s="5" t="str">
        <f t="shared" si="7"/>
        <v>I</v>
      </c>
      <c r="C49" s="18">
        <f t="shared" si="8"/>
        <v>17235.474999999999</v>
      </c>
      <c r="D49" s="17" t="str">
        <f t="shared" si="9"/>
        <v>vis</v>
      </c>
      <c r="E49" s="50">
        <f>VLOOKUP(C49,Active!C$21:E$971,3,FALSE)</f>
        <v>-12021.474361834571</v>
      </c>
      <c r="F49" s="5" t="s">
        <v>86</v>
      </c>
      <c r="G49" s="17" t="str">
        <f t="shared" si="10"/>
        <v>17235.475</v>
      </c>
      <c r="H49" s="18">
        <f t="shared" si="11"/>
        <v>509</v>
      </c>
      <c r="I49" s="51" t="s">
        <v>103</v>
      </c>
      <c r="J49" s="52" t="s">
        <v>104</v>
      </c>
      <c r="K49" s="51">
        <v>509</v>
      </c>
      <c r="L49" s="51" t="s">
        <v>105</v>
      </c>
      <c r="M49" s="52" t="s">
        <v>91</v>
      </c>
      <c r="N49" s="52"/>
      <c r="O49" s="53" t="s">
        <v>92</v>
      </c>
      <c r="P49" s="53" t="s">
        <v>93</v>
      </c>
    </row>
    <row r="50" spans="1:16" ht="12.75" customHeight="1" thickBot="1" x14ac:dyDescent="0.25">
      <c r="A50" s="18" t="str">
        <f t="shared" si="6"/>
        <v> VB 7.72 </v>
      </c>
      <c r="B50" s="5" t="str">
        <f t="shared" si="7"/>
        <v>I</v>
      </c>
      <c r="C50" s="18">
        <f t="shared" si="8"/>
        <v>17438.732</v>
      </c>
      <c r="D50" s="17" t="str">
        <f t="shared" si="9"/>
        <v>vis</v>
      </c>
      <c r="E50" s="50">
        <f>VLOOKUP(C50,Active!C$21:E$971,3,FALSE)</f>
        <v>-11954.986062302192</v>
      </c>
      <c r="F50" s="5" t="s">
        <v>86</v>
      </c>
      <c r="G50" s="17" t="str">
        <f t="shared" si="10"/>
        <v>17438.732</v>
      </c>
      <c r="H50" s="18">
        <f t="shared" si="11"/>
        <v>642</v>
      </c>
      <c r="I50" s="51" t="s">
        <v>106</v>
      </c>
      <c r="J50" s="52" t="s">
        <v>107</v>
      </c>
      <c r="K50" s="51">
        <v>642</v>
      </c>
      <c r="L50" s="51" t="s">
        <v>108</v>
      </c>
      <c r="M50" s="52" t="s">
        <v>91</v>
      </c>
      <c r="N50" s="52"/>
      <c r="O50" s="53" t="s">
        <v>92</v>
      </c>
      <c r="P50" s="53" t="s">
        <v>93</v>
      </c>
    </row>
    <row r="51" spans="1:16" ht="12.75" customHeight="1" thickBot="1" x14ac:dyDescent="0.25">
      <c r="A51" s="18" t="str">
        <f t="shared" si="6"/>
        <v> VB 7.72 </v>
      </c>
      <c r="B51" s="5" t="str">
        <f t="shared" si="7"/>
        <v>I</v>
      </c>
      <c r="C51" s="18">
        <f t="shared" si="8"/>
        <v>17458.571</v>
      </c>
      <c r="D51" s="17" t="str">
        <f t="shared" si="9"/>
        <v>vis</v>
      </c>
      <c r="E51" s="50">
        <f>VLOOKUP(C51,Active!C$21:E$971,3,FALSE)</f>
        <v>-11948.496438946429</v>
      </c>
      <c r="F51" s="5" t="s">
        <v>86</v>
      </c>
      <c r="G51" s="17" t="str">
        <f t="shared" si="10"/>
        <v>17458.571</v>
      </c>
      <c r="H51" s="18">
        <f t="shared" si="11"/>
        <v>655</v>
      </c>
      <c r="I51" s="51" t="s">
        <v>109</v>
      </c>
      <c r="J51" s="52" t="s">
        <v>110</v>
      </c>
      <c r="K51" s="51">
        <v>655</v>
      </c>
      <c r="L51" s="51" t="s">
        <v>111</v>
      </c>
      <c r="M51" s="52" t="s">
        <v>91</v>
      </c>
      <c r="N51" s="52"/>
      <c r="O51" s="53" t="s">
        <v>92</v>
      </c>
      <c r="P51" s="53" t="s">
        <v>93</v>
      </c>
    </row>
    <row r="52" spans="1:16" ht="12.75" customHeight="1" thickBot="1" x14ac:dyDescent="0.25">
      <c r="A52" s="18" t="str">
        <f t="shared" si="6"/>
        <v> VB 7.72 </v>
      </c>
      <c r="B52" s="5" t="str">
        <f t="shared" si="7"/>
        <v>I</v>
      </c>
      <c r="C52" s="18">
        <f t="shared" si="8"/>
        <v>17739.815999999999</v>
      </c>
      <c r="D52" s="17" t="str">
        <f t="shared" si="9"/>
        <v>vis</v>
      </c>
      <c r="E52" s="50">
        <f>VLOOKUP(C52,Active!C$21:E$971,3,FALSE)</f>
        <v>-11856.497138543573</v>
      </c>
      <c r="F52" s="5" t="s">
        <v>86</v>
      </c>
      <c r="G52" s="17" t="str">
        <f t="shared" si="10"/>
        <v>17739.816</v>
      </c>
      <c r="H52" s="18">
        <f t="shared" si="11"/>
        <v>839</v>
      </c>
      <c r="I52" s="51" t="s">
        <v>112</v>
      </c>
      <c r="J52" s="52" t="s">
        <v>113</v>
      </c>
      <c r="K52" s="51">
        <v>839</v>
      </c>
      <c r="L52" s="51" t="s">
        <v>114</v>
      </c>
      <c r="M52" s="52" t="s">
        <v>91</v>
      </c>
      <c r="N52" s="52"/>
      <c r="O52" s="53" t="s">
        <v>92</v>
      </c>
      <c r="P52" s="53" t="s">
        <v>93</v>
      </c>
    </row>
    <row r="53" spans="1:16" ht="12.75" customHeight="1" thickBot="1" x14ac:dyDescent="0.25">
      <c r="A53" s="18" t="str">
        <f t="shared" si="6"/>
        <v> VB 7.72 </v>
      </c>
      <c r="B53" s="5" t="str">
        <f t="shared" si="7"/>
        <v>I</v>
      </c>
      <c r="C53" s="18">
        <f t="shared" si="8"/>
        <v>17814.722000000002</v>
      </c>
      <c r="D53" s="17" t="str">
        <f t="shared" si="9"/>
        <v>vis</v>
      </c>
      <c r="E53" s="50">
        <f>VLOOKUP(C53,Active!C$21:E$971,3,FALSE)</f>
        <v>-11831.99430437416</v>
      </c>
      <c r="F53" s="5" t="s">
        <v>86</v>
      </c>
      <c r="G53" s="17" t="str">
        <f t="shared" si="10"/>
        <v>17814.722</v>
      </c>
      <c r="H53" s="18">
        <f t="shared" si="11"/>
        <v>888</v>
      </c>
      <c r="I53" s="51" t="s">
        <v>115</v>
      </c>
      <c r="J53" s="52" t="s">
        <v>116</v>
      </c>
      <c r="K53" s="51">
        <v>888</v>
      </c>
      <c r="L53" s="51" t="s">
        <v>117</v>
      </c>
      <c r="M53" s="52" t="s">
        <v>91</v>
      </c>
      <c r="N53" s="52"/>
      <c r="O53" s="53" t="s">
        <v>92</v>
      </c>
      <c r="P53" s="53" t="s">
        <v>93</v>
      </c>
    </row>
    <row r="54" spans="1:16" ht="12.75" customHeight="1" thickBot="1" x14ac:dyDescent="0.25">
      <c r="A54" s="18" t="str">
        <f t="shared" si="6"/>
        <v> VB 7.72 </v>
      </c>
      <c r="B54" s="5" t="str">
        <f t="shared" si="7"/>
        <v>I</v>
      </c>
      <c r="C54" s="18">
        <f t="shared" si="8"/>
        <v>18193.815999999999</v>
      </c>
      <c r="D54" s="17" t="str">
        <f t="shared" si="9"/>
        <v>vis</v>
      </c>
      <c r="E54" s="50">
        <f>VLOOKUP(C54,Active!C$21:E$971,3,FALSE)</f>
        <v>-11707.987183227402</v>
      </c>
      <c r="F54" s="5" t="s">
        <v>86</v>
      </c>
      <c r="G54" s="17" t="str">
        <f t="shared" si="10"/>
        <v>18193.816</v>
      </c>
      <c r="H54" s="18">
        <f t="shared" si="11"/>
        <v>1136</v>
      </c>
      <c r="I54" s="51" t="s">
        <v>118</v>
      </c>
      <c r="J54" s="52" t="s">
        <v>119</v>
      </c>
      <c r="K54" s="51">
        <v>1136</v>
      </c>
      <c r="L54" s="51" t="s">
        <v>120</v>
      </c>
      <c r="M54" s="52" t="s">
        <v>91</v>
      </c>
      <c r="N54" s="52"/>
      <c r="O54" s="53" t="s">
        <v>92</v>
      </c>
      <c r="P54" s="53" t="s">
        <v>93</v>
      </c>
    </row>
    <row r="55" spans="1:16" ht="12.75" customHeight="1" thickBot="1" x14ac:dyDescent="0.25">
      <c r="A55" s="18" t="str">
        <f t="shared" si="6"/>
        <v> VB 7.72 </v>
      </c>
      <c r="B55" s="5" t="str">
        <f t="shared" si="7"/>
        <v>I</v>
      </c>
      <c r="C55" s="18">
        <f t="shared" si="8"/>
        <v>18308.463</v>
      </c>
      <c r="D55" s="17" t="str">
        <f t="shared" si="9"/>
        <v>vis</v>
      </c>
      <c r="E55" s="50">
        <f>VLOOKUP(C55,Active!C$21:E$971,3,FALSE)</f>
        <v>-11670.484494136799</v>
      </c>
      <c r="F55" s="5" t="s">
        <v>86</v>
      </c>
      <c r="G55" s="17" t="str">
        <f t="shared" si="10"/>
        <v>18308.463</v>
      </c>
      <c r="H55" s="18">
        <f t="shared" si="11"/>
        <v>1211</v>
      </c>
      <c r="I55" s="51" t="s">
        <v>121</v>
      </c>
      <c r="J55" s="52" t="s">
        <v>122</v>
      </c>
      <c r="K55" s="51">
        <v>1211</v>
      </c>
      <c r="L55" s="51" t="s">
        <v>123</v>
      </c>
      <c r="M55" s="52" t="s">
        <v>91</v>
      </c>
      <c r="N55" s="52"/>
      <c r="O55" s="53" t="s">
        <v>92</v>
      </c>
      <c r="P55" s="53" t="s">
        <v>93</v>
      </c>
    </row>
    <row r="56" spans="1:16" ht="12.75" customHeight="1" thickBot="1" x14ac:dyDescent="0.25">
      <c r="A56" s="18" t="str">
        <f t="shared" si="6"/>
        <v> VB 7.72 </v>
      </c>
      <c r="B56" s="5" t="str">
        <f t="shared" si="7"/>
        <v>I</v>
      </c>
      <c r="C56" s="18">
        <f t="shared" si="8"/>
        <v>18384.849999999999</v>
      </c>
      <c r="D56" s="17" t="str">
        <f t="shared" si="9"/>
        <v>vis</v>
      </c>
      <c r="E56" s="50">
        <f>VLOOKUP(C56,Active!C$21:E$971,3,FALSE)</f>
        <v>-11645.497203483197</v>
      </c>
      <c r="F56" s="5" t="s">
        <v>86</v>
      </c>
      <c r="G56" s="17" t="str">
        <f t="shared" si="10"/>
        <v>18384.850</v>
      </c>
      <c r="H56" s="18">
        <f t="shared" si="11"/>
        <v>1261</v>
      </c>
      <c r="I56" s="51" t="s">
        <v>124</v>
      </c>
      <c r="J56" s="52" t="s">
        <v>125</v>
      </c>
      <c r="K56" s="51">
        <v>1261</v>
      </c>
      <c r="L56" s="51" t="s">
        <v>114</v>
      </c>
      <c r="M56" s="52" t="s">
        <v>91</v>
      </c>
      <c r="N56" s="52"/>
      <c r="O56" s="53" t="s">
        <v>92</v>
      </c>
      <c r="P56" s="53" t="s">
        <v>93</v>
      </c>
    </row>
    <row r="57" spans="1:16" ht="12.75" customHeight="1" thickBot="1" x14ac:dyDescent="0.25">
      <c r="A57" s="18" t="str">
        <f t="shared" si="6"/>
        <v> VB 7.72 </v>
      </c>
      <c r="B57" s="5" t="str">
        <f t="shared" si="7"/>
        <v>I</v>
      </c>
      <c r="C57" s="18">
        <f t="shared" si="8"/>
        <v>18384.870999999999</v>
      </c>
      <c r="D57" s="17" t="str">
        <f t="shared" si="9"/>
        <v>vis</v>
      </c>
      <c r="E57" s="50">
        <f>VLOOKUP(C57,Active!C$21:E$971,3,FALSE)</f>
        <v>-11645.490334079977</v>
      </c>
      <c r="F57" s="5" t="s">
        <v>86</v>
      </c>
      <c r="G57" s="17" t="str">
        <f t="shared" si="10"/>
        <v>18384.871</v>
      </c>
      <c r="H57" s="18">
        <f t="shared" si="11"/>
        <v>1261</v>
      </c>
      <c r="I57" s="51" t="s">
        <v>126</v>
      </c>
      <c r="J57" s="52" t="s">
        <v>127</v>
      </c>
      <c r="K57" s="51">
        <v>1261</v>
      </c>
      <c r="L57" s="51" t="s">
        <v>128</v>
      </c>
      <c r="M57" s="52" t="s">
        <v>91</v>
      </c>
      <c r="N57" s="52"/>
      <c r="O57" s="53" t="s">
        <v>92</v>
      </c>
      <c r="P57" s="53" t="s">
        <v>93</v>
      </c>
    </row>
    <row r="58" spans="1:16" ht="12.75" customHeight="1" thickBot="1" x14ac:dyDescent="0.25">
      <c r="A58" s="18" t="str">
        <f t="shared" si="6"/>
        <v> VB 7.72 </v>
      </c>
      <c r="B58" s="5" t="str">
        <f t="shared" si="7"/>
        <v>I</v>
      </c>
      <c r="C58" s="18">
        <f t="shared" si="8"/>
        <v>18844.808000000001</v>
      </c>
      <c r="D58" s="17" t="str">
        <f t="shared" si="9"/>
        <v>vis</v>
      </c>
      <c r="E58" s="50">
        <f>VLOOKUP(C58,Active!C$21:E$971,3,FALSE)</f>
        <v>-11495.038300339329</v>
      </c>
      <c r="F58" s="5" t="s">
        <v>86</v>
      </c>
      <c r="G58" s="17" t="str">
        <f t="shared" si="10"/>
        <v>18844.808</v>
      </c>
      <c r="H58" s="18">
        <f t="shared" si="11"/>
        <v>1562</v>
      </c>
      <c r="I58" s="51" t="s">
        <v>129</v>
      </c>
      <c r="J58" s="52" t="s">
        <v>130</v>
      </c>
      <c r="K58" s="51">
        <v>1562</v>
      </c>
      <c r="L58" s="51" t="s">
        <v>131</v>
      </c>
      <c r="M58" s="52" t="s">
        <v>91</v>
      </c>
      <c r="N58" s="52"/>
      <c r="O58" s="53" t="s">
        <v>92</v>
      </c>
      <c r="P58" s="53" t="s">
        <v>93</v>
      </c>
    </row>
    <row r="59" spans="1:16" ht="12.75" customHeight="1" thickBot="1" x14ac:dyDescent="0.25">
      <c r="A59" s="18" t="str">
        <f t="shared" si="6"/>
        <v> VB 7.72 </v>
      </c>
      <c r="B59" s="5" t="str">
        <f t="shared" si="7"/>
        <v>I</v>
      </c>
      <c r="C59" s="18">
        <f t="shared" si="8"/>
        <v>19028.455000000002</v>
      </c>
      <c r="D59" s="17" t="str">
        <f t="shared" si="9"/>
        <v>vis</v>
      </c>
      <c r="E59" s="50">
        <f>VLOOKUP(C59,Active!C$21:E$971,3,FALSE)</f>
        <v>-11434.964714956182</v>
      </c>
      <c r="F59" s="5" t="s">
        <v>86</v>
      </c>
      <c r="G59" s="17" t="str">
        <f t="shared" si="10"/>
        <v>19028.455</v>
      </c>
      <c r="H59" s="18">
        <f t="shared" si="11"/>
        <v>1682</v>
      </c>
      <c r="I59" s="51" t="s">
        <v>132</v>
      </c>
      <c r="J59" s="52" t="s">
        <v>133</v>
      </c>
      <c r="K59" s="51">
        <v>1682</v>
      </c>
      <c r="L59" s="51" t="s">
        <v>134</v>
      </c>
      <c r="M59" s="52" t="s">
        <v>91</v>
      </c>
      <c r="N59" s="52"/>
      <c r="O59" s="53" t="s">
        <v>92</v>
      </c>
      <c r="P59" s="53" t="s">
        <v>93</v>
      </c>
    </row>
    <row r="60" spans="1:16" ht="12.75" customHeight="1" thickBot="1" x14ac:dyDescent="0.25">
      <c r="A60" s="18" t="str">
        <f t="shared" si="6"/>
        <v> VB 7.72 </v>
      </c>
      <c r="B60" s="5" t="str">
        <f t="shared" si="7"/>
        <v>I</v>
      </c>
      <c r="C60" s="18">
        <f t="shared" si="8"/>
        <v>19263.77</v>
      </c>
      <c r="D60" s="17" t="str">
        <f t="shared" si="9"/>
        <v>vis</v>
      </c>
      <c r="E60" s="50">
        <f>VLOOKUP(C60,Active!C$21:E$971,3,FALSE)</f>
        <v>-11357.989780737626</v>
      </c>
      <c r="F60" s="5" t="s">
        <v>86</v>
      </c>
      <c r="G60" s="17" t="str">
        <f t="shared" si="10"/>
        <v>19263.770</v>
      </c>
      <c r="H60" s="18">
        <f t="shared" si="11"/>
        <v>1836</v>
      </c>
      <c r="I60" s="51" t="s">
        <v>135</v>
      </c>
      <c r="J60" s="52" t="s">
        <v>136</v>
      </c>
      <c r="K60" s="51">
        <v>1836</v>
      </c>
      <c r="L60" s="51" t="s">
        <v>137</v>
      </c>
      <c r="M60" s="52" t="s">
        <v>91</v>
      </c>
      <c r="N60" s="52"/>
      <c r="O60" s="53" t="s">
        <v>92</v>
      </c>
      <c r="P60" s="53" t="s">
        <v>93</v>
      </c>
    </row>
    <row r="61" spans="1:16" ht="12.75" customHeight="1" thickBot="1" x14ac:dyDescent="0.25">
      <c r="A61" s="18" t="str">
        <f t="shared" si="6"/>
        <v> VB 7.72 </v>
      </c>
      <c r="B61" s="5" t="str">
        <f t="shared" si="7"/>
        <v>I</v>
      </c>
      <c r="C61" s="18">
        <f t="shared" si="8"/>
        <v>19378.442999999999</v>
      </c>
      <c r="D61" s="17" t="str">
        <f t="shared" si="9"/>
        <v>vis</v>
      </c>
      <c r="E61" s="50">
        <f>VLOOKUP(C61,Active!C$21:E$971,3,FALSE)</f>
        <v>-11320.47858667161</v>
      </c>
      <c r="F61" s="5" t="s">
        <v>86</v>
      </c>
      <c r="G61" s="17" t="str">
        <f t="shared" si="10"/>
        <v>19378.443</v>
      </c>
      <c r="H61" s="18">
        <f t="shared" si="11"/>
        <v>1911</v>
      </c>
      <c r="I61" s="51" t="s">
        <v>138</v>
      </c>
      <c r="J61" s="52" t="s">
        <v>139</v>
      </c>
      <c r="K61" s="51">
        <v>1911</v>
      </c>
      <c r="L61" s="51" t="s">
        <v>140</v>
      </c>
      <c r="M61" s="52" t="s">
        <v>91</v>
      </c>
      <c r="N61" s="52"/>
      <c r="O61" s="53" t="s">
        <v>92</v>
      </c>
      <c r="P61" s="53" t="s">
        <v>93</v>
      </c>
    </row>
    <row r="62" spans="1:16" ht="12.75" customHeight="1" thickBot="1" x14ac:dyDescent="0.25">
      <c r="A62" s="18" t="str">
        <f t="shared" si="6"/>
        <v> VB 7.72 </v>
      </c>
      <c r="B62" s="5" t="str">
        <f t="shared" si="7"/>
        <v>I</v>
      </c>
      <c r="C62" s="18">
        <f t="shared" si="8"/>
        <v>19983.704000000002</v>
      </c>
      <c r="D62" s="17" t="str">
        <f t="shared" si="9"/>
        <v>vis</v>
      </c>
      <c r="E62" s="50">
        <f>VLOOKUP(C62,Active!C$21:E$971,3,FALSE)</f>
        <v>-11122.488974194472</v>
      </c>
      <c r="F62" s="5" t="s">
        <v>86</v>
      </c>
      <c r="G62" s="17" t="str">
        <f t="shared" si="10"/>
        <v>19983.704</v>
      </c>
      <c r="H62" s="18">
        <f t="shared" si="11"/>
        <v>2307</v>
      </c>
      <c r="I62" s="51" t="s">
        <v>141</v>
      </c>
      <c r="J62" s="52" t="s">
        <v>142</v>
      </c>
      <c r="K62" s="51">
        <v>2307</v>
      </c>
      <c r="L62" s="51" t="s">
        <v>143</v>
      </c>
      <c r="M62" s="52" t="s">
        <v>91</v>
      </c>
      <c r="N62" s="52"/>
      <c r="O62" s="53" t="s">
        <v>92</v>
      </c>
      <c r="P62" s="53" t="s">
        <v>93</v>
      </c>
    </row>
    <row r="63" spans="1:16" ht="12.75" customHeight="1" thickBot="1" x14ac:dyDescent="0.25">
      <c r="A63" s="18" t="str">
        <f t="shared" si="6"/>
        <v> VB 7.72 </v>
      </c>
      <c r="B63" s="5" t="str">
        <f t="shared" si="7"/>
        <v>I</v>
      </c>
      <c r="C63" s="18">
        <f t="shared" si="8"/>
        <v>20003.626</v>
      </c>
      <c r="D63" s="17" t="str">
        <f t="shared" si="9"/>
        <v>vis</v>
      </c>
      <c r="E63" s="50">
        <f>VLOOKUP(C63,Active!C$21:E$971,3,FALSE)</f>
        <v>-11115.972200340266</v>
      </c>
      <c r="F63" s="5" t="s">
        <v>86</v>
      </c>
      <c r="G63" s="17" t="str">
        <f t="shared" si="10"/>
        <v>20003.626</v>
      </c>
      <c r="H63" s="18">
        <f t="shared" si="11"/>
        <v>2320</v>
      </c>
      <c r="I63" s="51" t="s">
        <v>144</v>
      </c>
      <c r="J63" s="52" t="s">
        <v>145</v>
      </c>
      <c r="K63" s="51">
        <v>2320</v>
      </c>
      <c r="L63" s="51" t="s">
        <v>146</v>
      </c>
      <c r="M63" s="52" t="s">
        <v>91</v>
      </c>
      <c r="N63" s="52"/>
      <c r="O63" s="53" t="s">
        <v>92</v>
      </c>
      <c r="P63" s="53" t="s">
        <v>93</v>
      </c>
    </row>
    <row r="64" spans="1:16" ht="12.75" customHeight="1" thickBot="1" x14ac:dyDescent="0.25">
      <c r="A64" s="18" t="str">
        <f t="shared" si="6"/>
        <v> VB 7.72 </v>
      </c>
      <c r="B64" s="5" t="str">
        <f t="shared" si="7"/>
        <v>I</v>
      </c>
      <c r="C64" s="18">
        <f t="shared" si="8"/>
        <v>20232.879000000001</v>
      </c>
      <c r="D64" s="17" t="str">
        <f t="shared" si="9"/>
        <v>vis</v>
      </c>
      <c r="E64" s="50">
        <f>VLOOKUP(C64,Active!C$21:E$971,3,FALSE)</f>
        <v>-11040.980233851064</v>
      </c>
      <c r="F64" s="5" t="s">
        <v>86</v>
      </c>
      <c r="G64" s="17" t="str">
        <f t="shared" si="10"/>
        <v>20232.879</v>
      </c>
      <c r="H64" s="18">
        <f t="shared" si="11"/>
        <v>2470</v>
      </c>
      <c r="I64" s="51" t="s">
        <v>147</v>
      </c>
      <c r="J64" s="52" t="s">
        <v>148</v>
      </c>
      <c r="K64" s="51">
        <v>2470</v>
      </c>
      <c r="L64" s="51" t="s">
        <v>149</v>
      </c>
      <c r="M64" s="52" t="s">
        <v>91</v>
      </c>
      <c r="N64" s="52"/>
      <c r="O64" s="53" t="s">
        <v>92</v>
      </c>
      <c r="P64" s="53" t="s">
        <v>93</v>
      </c>
    </row>
    <row r="65" spans="1:16" ht="12.75" customHeight="1" thickBot="1" x14ac:dyDescent="0.25">
      <c r="A65" s="18" t="str">
        <f t="shared" si="6"/>
        <v> VB 7.72 </v>
      </c>
      <c r="B65" s="5" t="str">
        <f t="shared" si="7"/>
        <v>I</v>
      </c>
      <c r="C65" s="18">
        <f t="shared" si="8"/>
        <v>20336.743999999999</v>
      </c>
      <c r="D65" s="17" t="str">
        <f t="shared" si="9"/>
        <v>vis</v>
      </c>
      <c r="E65" s="50">
        <f>VLOOKUP(C65,Active!C$21:E$971,3,FALSE)</f>
        <v>-11007.004492642003</v>
      </c>
      <c r="F65" s="5" t="s">
        <v>86</v>
      </c>
      <c r="G65" s="17" t="str">
        <f t="shared" si="10"/>
        <v>20336.744</v>
      </c>
      <c r="H65" s="18">
        <f t="shared" si="11"/>
        <v>2538</v>
      </c>
      <c r="I65" s="51" t="s">
        <v>150</v>
      </c>
      <c r="J65" s="52" t="s">
        <v>151</v>
      </c>
      <c r="K65" s="51">
        <v>2538</v>
      </c>
      <c r="L65" s="51" t="s">
        <v>152</v>
      </c>
      <c r="M65" s="52" t="s">
        <v>91</v>
      </c>
      <c r="N65" s="52"/>
      <c r="O65" s="53" t="s">
        <v>92</v>
      </c>
      <c r="P65" s="53" t="s">
        <v>93</v>
      </c>
    </row>
    <row r="66" spans="1:16" ht="12.75" customHeight="1" thickBot="1" x14ac:dyDescent="0.25">
      <c r="A66" s="18" t="str">
        <f t="shared" si="6"/>
        <v> VB 7.72 </v>
      </c>
      <c r="B66" s="5" t="str">
        <f t="shared" si="7"/>
        <v>I</v>
      </c>
      <c r="C66" s="18">
        <f t="shared" si="8"/>
        <v>20454.482</v>
      </c>
      <c r="D66" s="17" t="str">
        <f t="shared" si="9"/>
        <v>vis</v>
      </c>
      <c r="E66" s="50">
        <f>VLOOKUP(C66,Active!C$21:E$971,3,FALSE)</f>
        <v>-10968.490692820382</v>
      </c>
      <c r="F66" s="5" t="s">
        <v>86</v>
      </c>
      <c r="G66" s="17" t="str">
        <f t="shared" si="10"/>
        <v>20454.482</v>
      </c>
      <c r="H66" s="18">
        <f t="shared" si="11"/>
        <v>2615</v>
      </c>
      <c r="I66" s="51" t="s">
        <v>153</v>
      </c>
      <c r="J66" s="52" t="s">
        <v>154</v>
      </c>
      <c r="K66" s="51">
        <v>2615</v>
      </c>
      <c r="L66" s="51" t="s">
        <v>155</v>
      </c>
      <c r="M66" s="52" t="s">
        <v>91</v>
      </c>
      <c r="N66" s="52"/>
      <c r="O66" s="53" t="s">
        <v>92</v>
      </c>
      <c r="P66" s="53" t="s">
        <v>93</v>
      </c>
    </row>
    <row r="67" spans="1:16" ht="12.75" customHeight="1" thickBot="1" x14ac:dyDescent="0.25">
      <c r="A67" s="18" t="str">
        <f t="shared" si="6"/>
        <v> VB 7.72 </v>
      </c>
      <c r="B67" s="5" t="str">
        <f t="shared" si="7"/>
        <v>I</v>
      </c>
      <c r="C67" s="18">
        <f t="shared" si="8"/>
        <v>20556.920999999998</v>
      </c>
      <c r="D67" s="17" t="str">
        <f t="shared" si="9"/>
        <v>vis</v>
      </c>
      <c r="E67" s="50">
        <f>VLOOKUP(C67,Active!C$21:E$971,3,FALSE)</f>
        <v>-10934.981416801367</v>
      </c>
      <c r="F67" s="5" t="s">
        <v>86</v>
      </c>
      <c r="G67" s="17" t="str">
        <f t="shared" si="10"/>
        <v>20556.921</v>
      </c>
      <c r="H67" s="18">
        <f t="shared" si="11"/>
        <v>2682</v>
      </c>
      <c r="I67" s="51" t="s">
        <v>156</v>
      </c>
      <c r="J67" s="52" t="s">
        <v>157</v>
      </c>
      <c r="K67" s="51">
        <v>2682</v>
      </c>
      <c r="L67" s="51" t="s">
        <v>158</v>
      </c>
      <c r="M67" s="52" t="s">
        <v>91</v>
      </c>
      <c r="N67" s="52"/>
      <c r="O67" s="53" t="s">
        <v>92</v>
      </c>
      <c r="P67" s="53" t="s">
        <v>93</v>
      </c>
    </row>
    <row r="68" spans="1:16" ht="12.75" customHeight="1" thickBot="1" x14ac:dyDescent="0.25">
      <c r="A68" s="18" t="str">
        <f t="shared" si="6"/>
        <v> VB 7.72 </v>
      </c>
      <c r="B68" s="5" t="str">
        <f t="shared" si="7"/>
        <v>I</v>
      </c>
      <c r="C68" s="18">
        <f t="shared" si="8"/>
        <v>21423.718000000001</v>
      </c>
      <c r="D68" s="17" t="str">
        <f t="shared" si="9"/>
        <v>vis</v>
      </c>
      <c r="E68" s="50">
        <f>VLOOKUP(C68,Active!C$21:E$971,3,FALSE)</f>
        <v>-10651.439602400065</v>
      </c>
      <c r="F68" s="5" t="s">
        <v>86</v>
      </c>
      <c r="G68" s="17" t="str">
        <f t="shared" si="10"/>
        <v>21423.718</v>
      </c>
      <c r="H68" s="18">
        <f t="shared" si="11"/>
        <v>3249</v>
      </c>
      <c r="I68" s="51" t="s">
        <v>159</v>
      </c>
      <c r="J68" s="52" t="s">
        <v>160</v>
      </c>
      <c r="K68" s="51">
        <v>3249</v>
      </c>
      <c r="L68" s="51" t="s">
        <v>161</v>
      </c>
      <c r="M68" s="52" t="s">
        <v>91</v>
      </c>
      <c r="N68" s="52"/>
      <c r="O68" s="53" t="s">
        <v>92</v>
      </c>
      <c r="P68" s="53" t="s">
        <v>93</v>
      </c>
    </row>
    <row r="69" spans="1:16" ht="12.75" customHeight="1" thickBot="1" x14ac:dyDescent="0.25">
      <c r="A69" s="18" t="str">
        <f t="shared" si="6"/>
        <v> VB 7.72 </v>
      </c>
      <c r="B69" s="5" t="str">
        <f t="shared" si="7"/>
        <v>I</v>
      </c>
      <c r="C69" s="18">
        <f t="shared" si="8"/>
        <v>22606.592000000001</v>
      </c>
      <c r="D69" s="17" t="str">
        <f t="shared" si="9"/>
        <v>vis</v>
      </c>
      <c r="E69" s="50">
        <f>VLOOKUP(C69,Active!C$21:E$971,3,FALSE)</f>
        <v>-10264.50443745588</v>
      </c>
      <c r="F69" s="5" t="s">
        <v>86</v>
      </c>
      <c r="G69" s="17" t="str">
        <f t="shared" si="10"/>
        <v>22606.592</v>
      </c>
      <c r="H69" s="18">
        <f t="shared" si="11"/>
        <v>4023</v>
      </c>
      <c r="I69" s="51" t="s">
        <v>162</v>
      </c>
      <c r="J69" s="52" t="s">
        <v>163</v>
      </c>
      <c r="K69" s="51">
        <v>4023</v>
      </c>
      <c r="L69" s="51" t="s">
        <v>164</v>
      </c>
      <c r="M69" s="52" t="s">
        <v>91</v>
      </c>
      <c r="N69" s="52"/>
      <c r="O69" s="53" t="s">
        <v>92</v>
      </c>
      <c r="P69" s="53" t="s">
        <v>93</v>
      </c>
    </row>
    <row r="70" spans="1:16" ht="12.75" customHeight="1" thickBot="1" x14ac:dyDescent="0.25">
      <c r="A70" s="18" t="str">
        <f t="shared" si="6"/>
        <v> VB 7.72 </v>
      </c>
      <c r="B70" s="5" t="str">
        <f t="shared" si="7"/>
        <v>I</v>
      </c>
      <c r="C70" s="18">
        <f t="shared" si="8"/>
        <v>23031.522000000001</v>
      </c>
      <c r="D70" s="17" t="str">
        <f t="shared" si="9"/>
        <v>vis</v>
      </c>
      <c r="E70" s="50">
        <f>VLOOKUP(C70,Active!C$21:E$971,3,FALSE)</f>
        <v>-10125.50369888209</v>
      </c>
      <c r="F70" s="5" t="s">
        <v>86</v>
      </c>
      <c r="G70" s="17" t="str">
        <f t="shared" si="10"/>
        <v>23031.522</v>
      </c>
      <c r="H70" s="18">
        <f t="shared" si="11"/>
        <v>4301</v>
      </c>
      <c r="I70" s="51" t="s">
        <v>165</v>
      </c>
      <c r="J70" s="52" t="s">
        <v>166</v>
      </c>
      <c r="K70" s="51">
        <v>4301</v>
      </c>
      <c r="L70" s="51" t="s">
        <v>167</v>
      </c>
      <c r="M70" s="52" t="s">
        <v>91</v>
      </c>
      <c r="N70" s="52"/>
      <c r="O70" s="53" t="s">
        <v>92</v>
      </c>
      <c r="P70" s="53" t="s">
        <v>93</v>
      </c>
    </row>
    <row r="71" spans="1:16" ht="12.75" customHeight="1" thickBot="1" x14ac:dyDescent="0.25">
      <c r="A71" s="18" t="str">
        <f t="shared" si="6"/>
        <v> VB 7.72 </v>
      </c>
      <c r="B71" s="5" t="str">
        <f t="shared" si="7"/>
        <v>I</v>
      </c>
      <c r="C71" s="18">
        <f t="shared" si="8"/>
        <v>23054.487000000001</v>
      </c>
      <c r="D71" s="17" t="str">
        <f t="shared" si="9"/>
        <v>vis</v>
      </c>
      <c r="E71" s="50">
        <f>VLOOKUP(C71,Active!C$21:E$971,3,FALSE)</f>
        <v>-10117.991515789941</v>
      </c>
      <c r="F71" s="5" t="s">
        <v>86</v>
      </c>
      <c r="G71" s="17" t="str">
        <f t="shared" si="10"/>
        <v>23054.487</v>
      </c>
      <c r="H71" s="18">
        <f t="shared" si="11"/>
        <v>4316</v>
      </c>
      <c r="I71" s="51" t="s">
        <v>168</v>
      </c>
      <c r="J71" s="52" t="s">
        <v>169</v>
      </c>
      <c r="K71" s="51">
        <v>4316</v>
      </c>
      <c r="L71" s="51" t="s">
        <v>137</v>
      </c>
      <c r="M71" s="52" t="s">
        <v>91</v>
      </c>
      <c r="N71" s="52"/>
      <c r="O71" s="53" t="s">
        <v>92</v>
      </c>
      <c r="P71" s="53" t="s">
        <v>93</v>
      </c>
    </row>
    <row r="72" spans="1:16" ht="12.75" customHeight="1" thickBot="1" x14ac:dyDescent="0.25">
      <c r="A72" s="18" t="str">
        <f t="shared" si="6"/>
        <v> VB 7.72 </v>
      </c>
      <c r="B72" s="5" t="str">
        <f t="shared" si="7"/>
        <v>I</v>
      </c>
      <c r="C72" s="18">
        <f t="shared" si="8"/>
        <v>23080.467000000001</v>
      </c>
      <c r="D72" s="17" t="str">
        <f t="shared" si="9"/>
        <v>vis</v>
      </c>
      <c r="E72" s="50">
        <f>VLOOKUP(C72,Active!C$21:E$971,3,FALSE)</f>
        <v>-10109.493082664139</v>
      </c>
      <c r="F72" s="5" t="s">
        <v>86</v>
      </c>
      <c r="G72" s="17" t="str">
        <f t="shared" si="10"/>
        <v>23080.467</v>
      </c>
      <c r="H72" s="18">
        <f t="shared" si="11"/>
        <v>4333</v>
      </c>
      <c r="I72" s="51" t="s">
        <v>170</v>
      </c>
      <c r="J72" s="52" t="s">
        <v>171</v>
      </c>
      <c r="K72" s="51">
        <v>4333</v>
      </c>
      <c r="L72" s="51" t="s">
        <v>172</v>
      </c>
      <c r="M72" s="52" t="s">
        <v>91</v>
      </c>
      <c r="N72" s="52"/>
      <c r="O72" s="53" t="s">
        <v>92</v>
      </c>
      <c r="P72" s="53" t="s">
        <v>93</v>
      </c>
    </row>
    <row r="73" spans="1:16" ht="12.75" customHeight="1" thickBot="1" x14ac:dyDescent="0.25">
      <c r="A73" s="18" t="str">
        <f t="shared" si="6"/>
        <v> VB 7.72 </v>
      </c>
      <c r="B73" s="5" t="str">
        <f t="shared" si="7"/>
        <v>I</v>
      </c>
      <c r="C73" s="18">
        <f t="shared" si="8"/>
        <v>23601.763999999999</v>
      </c>
      <c r="D73" s="17" t="str">
        <f t="shared" si="9"/>
        <v>vis</v>
      </c>
      <c r="E73" s="50">
        <f>VLOOKUP(C73,Active!C$21:E$971,3,FALSE)</f>
        <v>-9938.9693069450768</v>
      </c>
      <c r="F73" s="5" t="s">
        <v>86</v>
      </c>
      <c r="G73" s="17" t="str">
        <f t="shared" si="10"/>
        <v>23601.764</v>
      </c>
      <c r="H73" s="18">
        <f t="shared" si="11"/>
        <v>4674</v>
      </c>
      <c r="I73" s="51" t="s">
        <v>173</v>
      </c>
      <c r="J73" s="52" t="s">
        <v>174</v>
      </c>
      <c r="K73" s="51">
        <v>4674</v>
      </c>
      <c r="L73" s="51" t="s">
        <v>175</v>
      </c>
      <c r="M73" s="52" t="s">
        <v>91</v>
      </c>
      <c r="N73" s="52"/>
      <c r="O73" s="53" t="s">
        <v>92</v>
      </c>
      <c r="P73" s="53" t="s">
        <v>93</v>
      </c>
    </row>
    <row r="74" spans="1:16" ht="12.75" customHeight="1" thickBot="1" x14ac:dyDescent="0.25">
      <c r="A74" s="18" t="str">
        <f t="shared" si="6"/>
        <v> VB 7.72 </v>
      </c>
      <c r="B74" s="5" t="str">
        <f t="shared" si="7"/>
        <v>I</v>
      </c>
      <c r="C74" s="18">
        <f t="shared" si="8"/>
        <v>23676.631000000001</v>
      </c>
      <c r="D74" s="17" t="str">
        <f t="shared" si="9"/>
        <v>vis</v>
      </c>
      <c r="E74" s="50">
        <f>VLOOKUP(C74,Active!C$21:E$971,3,FALSE)</f>
        <v>-9914.4792302387868</v>
      </c>
      <c r="F74" s="5" t="s">
        <v>86</v>
      </c>
      <c r="G74" s="17" t="str">
        <f t="shared" si="10"/>
        <v>23676.631</v>
      </c>
      <c r="H74" s="18">
        <f t="shared" si="11"/>
        <v>4723</v>
      </c>
      <c r="I74" s="51" t="s">
        <v>176</v>
      </c>
      <c r="J74" s="52" t="s">
        <v>177</v>
      </c>
      <c r="K74" s="51">
        <v>4723</v>
      </c>
      <c r="L74" s="51" t="s">
        <v>178</v>
      </c>
      <c r="M74" s="52" t="s">
        <v>91</v>
      </c>
      <c r="N74" s="52"/>
      <c r="O74" s="53" t="s">
        <v>92</v>
      </c>
      <c r="P74" s="53" t="s">
        <v>93</v>
      </c>
    </row>
    <row r="75" spans="1:16" ht="12.75" customHeight="1" thickBot="1" x14ac:dyDescent="0.25">
      <c r="A75" s="18" t="str">
        <f t="shared" ref="A75:A106" si="12">P75</f>
        <v> VB 7.72 </v>
      </c>
      <c r="B75" s="5" t="str">
        <f t="shared" ref="B75:B106" si="13">IF(H75=INT(H75),"I","II")</f>
        <v>I</v>
      </c>
      <c r="C75" s="18">
        <f t="shared" ref="C75:C106" si="14">1*G75</f>
        <v>23722.506000000001</v>
      </c>
      <c r="D75" s="17" t="str">
        <f t="shared" ref="D75:D106" si="15">VLOOKUP(F75,I$1:J$5,2,FALSE)</f>
        <v>vis</v>
      </c>
      <c r="E75" s="50">
        <f>VLOOKUP(C75,Active!C$21:E$971,3,FALSE)</f>
        <v>-9899.4728553486348</v>
      </c>
      <c r="F75" s="5" t="s">
        <v>86</v>
      </c>
      <c r="G75" s="17" t="str">
        <f t="shared" ref="G75:G106" si="16">MID(I75,3,LEN(I75)-3)</f>
        <v>23722.506</v>
      </c>
      <c r="H75" s="18">
        <f t="shared" ref="H75:H106" si="17">1*K75</f>
        <v>4753</v>
      </c>
      <c r="I75" s="51" t="s">
        <v>179</v>
      </c>
      <c r="J75" s="52" t="s">
        <v>180</v>
      </c>
      <c r="K75" s="51">
        <v>4753</v>
      </c>
      <c r="L75" s="51" t="s">
        <v>181</v>
      </c>
      <c r="M75" s="52" t="s">
        <v>91</v>
      </c>
      <c r="N75" s="52"/>
      <c r="O75" s="53" t="s">
        <v>92</v>
      </c>
      <c r="P75" s="53" t="s">
        <v>93</v>
      </c>
    </row>
    <row r="76" spans="1:16" ht="12.75" customHeight="1" thickBot="1" x14ac:dyDescent="0.25">
      <c r="A76" s="18" t="str">
        <f t="shared" si="12"/>
        <v> VB 7.72 </v>
      </c>
      <c r="B76" s="5" t="str">
        <f t="shared" si="13"/>
        <v>I</v>
      </c>
      <c r="C76" s="18">
        <f t="shared" si="14"/>
        <v>23725.493999999999</v>
      </c>
      <c r="D76" s="17" t="str">
        <f t="shared" si="15"/>
        <v>vis</v>
      </c>
      <c r="E76" s="50">
        <f>VLOOKUP(C76,Active!C$21:E$971,3,FALSE)</f>
        <v>-9898.4954374048357</v>
      </c>
      <c r="F76" s="5" t="s">
        <v>86</v>
      </c>
      <c r="G76" s="17" t="str">
        <f t="shared" si="16"/>
        <v>23725.494</v>
      </c>
      <c r="H76" s="18">
        <f t="shared" si="17"/>
        <v>4755</v>
      </c>
      <c r="I76" s="51" t="s">
        <v>182</v>
      </c>
      <c r="J76" s="52" t="s">
        <v>183</v>
      </c>
      <c r="K76" s="51">
        <v>4755</v>
      </c>
      <c r="L76" s="51" t="s">
        <v>184</v>
      </c>
      <c r="M76" s="52" t="s">
        <v>91</v>
      </c>
      <c r="N76" s="52"/>
      <c r="O76" s="53" t="s">
        <v>92</v>
      </c>
      <c r="P76" s="53" t="s">
        <v>93</v>
      </c>
    </row>
    <row r="77" spans="1:16" ht="12.75" customHeight="1" thickBot="1" x14ac:dyDescent="0.25">
      <c r="A77" s="18" t="str">
        <f t="shared" si="12"/>
        <v> VB 7.72 </v>
      </c>
      <c r="B77" s="5" t="str">
        <f t="shared" si="13"/>
        <v>I</v>
      </c>
      <c r="C77" s="18">
        <f t="shared" si="14"/>
        <v>23902.834999999999</v>
      </c>
      <c r="D77" s="17" t="str">
        <f t="shared" si="15"/>
        <v>vis</v>
      </c>
      <c r="E77" s="50">
        <f>VLOOKUP(C77,Active!C$21:E$971,3,FALSE)</f>
        <v>-9840.4846356741637</v>
      </c>
      <c r="F77" s="5" t="s">
        <v>86</v>
      </c>
      <c r="G77" s="17" t="str">
        <f t="shared" si="16"/>
        <v>23902.835</v>
      </c>
      <c r="H77" s="18">
        <f t="shared" si="17"/>
        <v>4871</v>
      </c>
      <c r="I77" s="51" t="s">
        <v>185</v>
      </c>
      <c r="J77" s="52" t="s">
        <v>186</v>
      </c>
      <c r="K77" s="51">
        <v>4871</v>
      </c>
      <c r="L77" s="51" t="s">
        <v>187</v>
      </c>
      <c r="M77" s="52" t="s">
        <v>91</v>
      </c>
      <c r="N77" s="52"/>
      <c r="O77" s="53" t="s">
        <v>92</v>
      </c>
      <c r="P77" s="53" t="s">
        <v>93</v>
      </c>
    </row>
    <row r="78" spans="1:16" ht="12.75" customHeight="1" thickBot="1" x14ac:dyDescent="0.25">
      <c r="A78" s="18" t="str">
        <f t="shared" si="12"/>
        <v> VB 7.72 </v>
      </c>
      <c r="B78" s="5" t="str">
        <f t="shared" si="13"/>
        <v>I</v>
      </c>
      <c r="C78" s="18">
        <f t="shared" si="14"/>
        <v>23986.782999999999</v>
      </c>
      <c r="D78" s="17" t="str">
        <f t="shared" si="15"/>
        <v>vis</v>
      </c>
      <c r="E78" s="50">
        <f>VLOOKUP(C78,Active!C$21:E$971,3,FALSE)</f>
        <v>-9813.0240327471111</v>
      </c>
      <c r="F78" s="5" t="s">
        <v>86</v>
      </c>
      <c r="G78" s="17" t="str">
        <f t="shared" si="16"/>
        <v>23986.783</v>
      </c>
      <c r="H78" s="18">
        <f t="shared" si="17"/>
        <v>4926</v>
      </c>
      <c r="I78" s="51" t="s">
        <v>188</v>
      </c>
      <c r="J78" s="52" t="s">
        <v>189</v>
      </c>
      <c r="K78" s="51">
        <v>4926</v>
      </c>
      <c r="L78" s="51" t="s">
        <v>190</v>
      </c>
      <c r="M78" s="52" t="s">
        <v>91</v>
      </c>
      <c r="N78" s="52"/>
      <c r="O78" s="53" t="s">
        <v>92</v>
      </c>
      <c r="P78" s="53" t="s">
        <v>93</v>
      </c>
    </row>
    <row r="79" spans="1:16" ht="12.75" customHeight="1" thickBot="1" x14ac:dyDescent="0.25">
      <c r="A79" s="18" t="str">
        <f t="shared" si="12"/>
        <v> VB 7.72 </v>
      </c>
      <c r="B79" s="5" t="str">
        <f t="shared" si="13"/>
        <v>I</v>
      </c>
      <c r="C79" s="18">
        <f t="shared" si="14"/>
        <v>24026.663</v>
      </c>
      <c r="D79" s="17" t="str">
        <f t="shared" si="15"/>
        <v>vis</v>
      </c>
      <c r="E79" s="50">
        <f>VLOOKUP(C79,Active!C$21:E$971,3,FALSE)</f>
        <v>-9799.9787089188976</v>
      </c>
      <c r="F79" s="5" t="s">
        <v>86</v>
      </c>
      <c r="G79" s="17" t="str">
        <f t="shared" si="16"/>
        <v>24026.663</v>
      </c>
      <c r="H79" s="18">
        <f t="shared" si="17"/>
        <v>4952</v>
      </c>
      <c r="I79" s="51" t="s">
        <v>191</v>
      </c>
      <c r="J79" s="52" t="s">
        <v>192</v>
      </c>
      <c r="K79" s="51">
        <v>4952</v>
      </c>
      <c r="L79" s="51" t="s">
        <v>193</v>
      </c>
      <c r="M79" s="52" t="s">
        <v>91</v>
      </c>
      <c r="N79" s="52"/>
      <c r="O79" s="53" t="s">
        <v>92</v>
      </c>
      <c r="P79" s="53" t="s">
        <v>93</v>
      </c>
    </row>
    <row r="80" spans="1:16" ht="12.75" customHeight="1" thickBot="1" x14ac:dyDescent="0.25">
      <c r="A80" s="18" t="str">
        <f t="shared" si="12"/>
        <v> VB 7.72 </v>
      </c>
      <c r="B80" s="5" t="str">
        <f t="shared" si="13"/>
        <v>I</v>
      </c>
      <c r="C80" s="18">
        <f t="shared" si="14"/>
        <v>24026.705000000002</v>
      </c>
      <c r="D80" s="17" t="str">
        <f t="shared" si="15"/>
        <v>vis</v>
      </c>
      <c r="E80" s="50">
        <f>VLOOKUP(C80,Active!C$21:E$971,3,FALSE)</f>
        <v>-9799.9649701124581</v>
      </c>
      <c r="F80" s="5" t="s">
        <v>86</v>
      </c>
      <c r="G80" s="17" t="str">
        <f t="shared" si="16"/>
        <v>24026.705</v>
      </c>
      <c r="H80" s="18">
        <f t="shared" si="17"/>
        <v>4952</v>
      </c>
      <c r="I80" s="51" t="s">
        <v>194</v>
      </c>
      <c r="J80" s="52" t="s">
        <v>195</v>
      </c>
      <c r="K80" s="51">
        <v>4952</v>
      </c>
      <c r="L80" s="51" t="s">
        <v>196</v>
      </c>
      <c r="M80" s="52" t="s">
        <v>91</v>
      </c>
      <c r="N80" s="52"/>
      <c r="O80" s="53" t="s">
        <v>92</v>
      </c>
      <c r="P80" s="53" t="s">
        <v>93</v>
      </c>
    </row>
    <row r="81" spans="1:16" ht="12.75" customHeight="1" thickBot="1" x14ac:dyDescent="0.25">
      <c r="A81" s="18" t="str">
        <f t="shared" si="12"/>
        <v> VB 7.72 </v>
      </c>
      <c r="B81" s="5" t="str">
        <f t="shared" si="13"/>
        <v>I</v>
      </c>
      <c r="C81" s="18">
        <f t="shared" si="14"/>
        <v>24379.664000000001</v>
      </c>
      <c r="D81" s="17" t="str">
        <f t="shared" si="15"/>
        <v>vis</v>
      </c>
      <c r="E81" s="50">
        <f>VLOOKUP(C81,Active!C$21:E$971,3,FALSE)</f>
        <v>-9684.5069848295498</v>
      </c>
      <c r="F81" s="5" t="s">
        <v>86</v>
      </c>
      <c r="G81" s="17" t="str">
        <f t="shared" si="16"/>
        <v>24379.664</v>
      </c>
      <c r="H81" s="18">
        <f t="shared" si="17"/>
        <v>5183</v>
      </c>
      <c r="I81" s="51" t="s">
        <v>197</v>
      </c>
      <c r="J81" s="52" t="s">
        <v>198</v>
      </c>
      <c r="K81" s="51">
        <v>5183</v>
      </c>
      <c r="L81" s="51" t="s">
        <v>199</v>
      </c>
      <c r="M81" s="52" t="s">
        <v>91</v>
      </c>
      <c r="N81" s="52"/>
      <c r="O81" s="53" t="s">
        <v>92</v>
      </c>
      <c r="P81" s="53" t="s">
        <v>93</v>
      </c>
    </row>
    <row r="82" spans="1:16" ht="12.75" customHeight="1" thickBot="1" x14ac:dyDescent="0.25">
      <c r="A82" s="18" t="str">
        <f t="shared" si="12"/>
        <v> VB 7.72 </v>
      </c>
      <c r="B82" s="5" t="str">
        <f t="shared" si="13"/>
        <v>I</v>
      </c>
      <c r="C82" s="18">
        <f t="shared" si="14"/>
        <v>24379.705000000002</v>
      </c>
      <c r="D82" s="17" t="str">
        <f t="shared" si="15"/>
        <v>vis</v>
      </c>
      <c r="E82" s="50">
        <f>VLOOKUP(C82,Active!C$21:E$971,3,FALSE)</f>
        <v>-9684.4935731375499</v>
      </c>
      <c r="F82" s="5" t="s">
        <v>86</v>
      </c>
      <c r="G82" s="17" t="str">
        <f t="shared" si="16"/>
        <v>24379.705</v>
      </c>
      <c r="H82" s="18">
        <f t="shared" si="17"/>
        <v>5183</v>
      </c>
      <c r="I82" s="51" t="s">
        <v>200</v>
      </c>
      <c r="J82" s="52" t="s">
        <v>201</v>
      </c>
      <c r="K82" s="51">
        <v>5183</v>
      </c>
      <c r="L82" s="51" t="s">
        <v>172</v>
      </c>
      <c r="M82" s="52" t="s">
        <v>91</v>
      </c>
      <c r="N82" s="52"/>
      <c r="O82" s="53" t="s">
        <v>92</v>
      </c>
      <c r="P82" s="53" t="s">
        <v>93</v>
      </c>
    </row>
    <row r="83" spans="1:16" ht="12.75" customHeight="1" thickBot="1" x14ac:dyDescent="0.25">
      <c r="A83" s="18" t="str">
        <f t="shared" si="12"/>
        <v> VB 7.72 </v>
      </c>
      <c r="B83" s="5" t="str">
        <f t="shared" si="13"/>
        <v>I</v>
      </c>
      <c r="C83" s="18">
        <f t="shared" si="14"/>
        <v>24379.751</v>
      </c>
      <c r="D83" s="17" t="str">
        <f t="shared" si="15"/>
        <v>vis</v>
      </c>
      <c r="E83" s="50">
        <f>VLOOKUP(C83,Active!C$21:E$971,3,FALSE)</f>
        <v>-9684.4785258733555</v>
      </c>
      <c r="F83" s="5" t="s">
        <v>86</v>
      </c>
      <c r="G83" s="17" t="str">
        <f t="shared" si="16"/>
        <v>24379.751</v>
      </c>
      <c r="H83" s="18">
        <f t="shared" si="17"/>
        <v>5183</v>
      </c>
      <c r="I83" s="51" t="s">
        <v>202</v>
      </c>
      <c r="J83" s="52" t="s">
        <v>203</v>
      </c>
      <c r="K83" s="51">
        <v>5183</v>
      </c>
      <c r="L83" s="51" t="s">
        <v>204</v>
      </c>
      <c r="M83" s="52" t="s">
        <v>91</v>
      </c>
      <c r="N83" s="52"/>
      <c r="O83" s="53" t="s">
        <v>92</v>
      </c>
      <c r="P83" s="53" t="s">
        <v>93</v>
      </c>
    </row>
    <row r="84" spans="1:16" ht="12.75" customHeight="1" thickBot="1" x14ac:dyDescent="0.25">
      <c r="A84" s="18" t="str">
        <f t="shared" si="12"/>
        <v> VB 7.72 </v>
      </c>
      <c r="B84" s="5" t="str">
        <f t="shared" si="13"/>
        <v>I</v>
      </c>
      <c r="C84" s="18">
        <f t="shared" si="14"/>
        <v>24680.758000000002</v>
      </c>
      <c r="D84" s="17" t="str">
        <f t="shared" si="15"/>
        <v>vis</v>
      </c>
      <c r="E84" s="50">
        <f>VLOOKUP(C84,Active!C$21:E$971,3,FALSE)</f>
        <v>-9586.0147899265376</v>
      </c>
      <c r="F84" s="5" t="s">
        <v>86</v>
      </c>
      <c r="G84" s="17" t="str">
        <f t="shared" si="16"/>
        <v>24680.758</v>
      </c>
      <c r="H84" s="18">
        <f t="shared" si="17"/>
        <v>5380</v>
      </c>
      <c r="I84" s="51" t="s">
        <v>205</v>
      </c>
      <c r="J84" s="52" t="s">
        <v>206</v>
      </c>
      <c r="K84" s="51">
        <v>5380</v>
      </c>
      <c r="L84" s="51" t="s">
        <v>207</v>
      </c>
      <c r="M84" s="52" t="s">
        <v>91</v>
      </c>
      <c r="N84" s="52"/>
      <c r="O84" s="53" t="s">
        <v>92</v>
      </c>
      <c r="P84" s="53" t="s">
        <v>93</v>
      </c>
    </row>
    <row r="85" spans="1:16" ht="12.75" customHeight="1" thickBot="1" x14ac:dyDescent="0.25">
      <c r="A85" s="18" t="str">
        <f t="shared" si="12"/>
        <v> VB 7.72 </v>
      </c>
      <c r="B85" s="5" t="str">
        <f t="shared" si="13"/>
        <v>I</v>
      </c>
      <c r="C85" s="18">
        <f t="shared" si="14"/>
        <v>24680.797999999999</v>
      </c>
      <c r="D85" s="17" t="str">
        <f t="shared" si="15"/>
        <v>vis</v>
      </c>
      <c r="E85" s="50">
        <f>VLOOKUP(C85,Active!C$21:E$971,3,FALSE)</f>
        <v>-9586.0017053489792</v>
      </c>
      <c r="F85" s="5" t="s">
        <v>86</v>
      </c>
      <c r="G85" s="17" t="str">
        <f t="shared" si="16"/>
        <v>24680.798</v>
      </c>
      <c r="H85" s="18">
        <f t="shared" si="17"/>
        <v>5380</v>
      </c>
      <c r="I85" s="51" t="s">
        <v>208</v>
      </c>
      <c r="J85" s="52" t="s">
        <v>209</v>
      </c>
      <c r="K85" s="51">
        <v>5380</v>
      </c>
      <c r="L85" s="51" t="s">
        <v>210</v>
      </c>
      <c r="M85" s="52" t="s">
        <v>91</v>
      </c>
      <c r="N85" s="52"/>
      <c r="O85" s="53" t="s">
        <v>92</v>
      </c>
      <c r="P85" s="53" t="s">
        <v>93</v>
      </c>
    </row>
    <row r="86" spans="1:16" ht="12.75" customHeight="1" thickBot="1" x14ac:dyDescent="0.25">
      <c r="A86" s="18" t="str">
        <f t="shared" si="12"/>
        <v> VB 7.72 </v>
      </c>
      <c r="B86" s="5" t="str">
        <f t="shared" si="13"/>
        <v>I</v>
      </c>
      <c r="C86" s="18">
        <f t="shared" si="14"/>
        <v>24821.482</v>
      </c>
      <c r="D86" s="17" t="str">
        <f t="shared" si="15"/>
        <v>vis</v>
      </c>
      <c r="E86" s="50">
        <f>VLOOKUP(C86,Active!C$21:E$971,3,FALSE)</f>
        <v>-9539.9819376095511</v>
      </c>
      <c r="F86" s="5" t="s">
        <v>86</v>
      </c>
      <c r="G86" s="17" t="str">
        <f t="shared" si="16"/>
        <v>24821.482</v>
      </c>
      <c r="H86" s="18">
        <f t="shared" si="17"/>
        <v>5472</v>
      </c>
      <c r="I86" s="51" t="s">
        <v>211</v>
      </c>
      <c r="J86" s="52" t="s">
        <v>212</v>
      </c>
      <c r="K86" s="51">
        <v>5472</v>
      </c>
      <c r="L86" s="51" t="s">
        <v>149</v>
      </c>
      <c r="M86" s="52" t="s">
        <v>91</v>
      </c>
      <c r="N86" s="52"/>
      <c r="O86" s="53" t="s">
        <v>92</v>
      </c>
      <c r="P86" s="53" t="s">
        <v>93</v>
      </c>
    </row>
    <row r="87" spans="1:16" ht="12.75" customHeight="1" thickBot="1" x14ac:dyDescent="0.25">
      <c r="A87" s="18" t="str">
        <f t="shared" si="12"/>
        <v> VB 7.72 </v>
      </c>
      <c r="B87" s="5" t="str">
        <f t="shared" si="13"/>
        <v>I</v>
      </c>
      <c r="C87" s="18">
        <f t="shared" si="14"/>
        <v>24821.523000000001</v>
      </c>
      <c r="D87" s="17" t="str">
        <f t="shared" si="15"/>
        <v>vis</v>
      </c>
      <c r="E87" s="50">
        <f>VLOOKUP(C87,Active!C$21:E$971,3,FALSE)</f>
        <v>-9539.9685259175494</v>
      </c>
      <c r="F87" s="5" t="s">
        <v>86</v>
      </c>
      <c r="G87" s="17" t="str">
        <f t="shared" si="16"/>
        <v>24821.523</v>
      </c>
      <c r="H87" s="18">
        <f t="shared" si="17"/>
        <v>5472</v>
      </c>
      <c r="I87" s="51" t="s">
        <v>213</v>
      </c>
      <c r="J87" s="52" t="s">
        <v>214</v>
      </c>
      <c r="K87" s="51">
        <v>5472</v>
      </c>
      <c r="L87" s="51" t="s">
        <v>215</v>
      </c>
      <c r="M87" s="52" t="s">
        <v>91</v>
      </c>
      <c r="N87" s="52"/>
      <c r="O87" s="53" t="s">
        <v>92</v>
      </c>
      <c r="P87" s="53" t="s">
        <v>93</v>
      </c>
    </row>
    <row r="88" spans="1:16" ht="12.75" customHeight="1" thickBot="1" x14ac:dyDescent="0.25">
      <c r="A88" s="18" t="str">
        <f t="shared" si="12"/>
        <v> VB 7.72 </v>
      </c>
      <c r="B88" s="5" t="str">
        <f t="shared" si="13"/>
        <v>I</v>
      </c>
      <c r="C88" s="18">
        <f t="shared" si="14"/>
        <v>25001.822</v>
      </c>
      <c r="D88" s="17" t="str">
        <f t="shared" si="15"/>
        <v>vis</v>
      </c>
      <c r="E88" s="50">
        <f>VLOOKUP(C88,Active!C$21:E$971,3,FALSE)</f>
        <v>-9480.9901196762494</v>
      </c>
      <c r="F88" s="5" t="s">
        <v>86</v>
      </c>
      <c r="G88" s="17" t="str">
        <f t="shared" si="16"/>
        <v>25001.822</v>
      </c>
      <c r="H88" s="18">
        <f t="shared" si="17"/>
        <v>5590</v>
      </c>
      <c r="I88" s="51" t="s">
        <v>216</v>
      </c>
      <c r="J88" s="52" t="s">
        <v>217</v>
      </c>
      <c r="K88" s="51">
        <v>5590</v>
      </c>
      <c r="L88" s="51" t="s">
        <v>120</v>
      </c>
      <c r="M88" s="52" t="s">
        <v>91</v>
      </c>
      <c r="N88" s="52"/>
      <c r="O88" s="53" t="s">
        <v>92</v>
      </c>
      <c r="P88" s="53" t="s">
        <v>93</v>
      </c>
    </row>
    <row r="89" spans="1:16" ht="12.75" customHeight="1" thickBot="1" x14ac:dyDescent="0.25">
      <c r="A89" s="18" t="str">
        <f t="shared" si="12"/>
        <v> VB 7.72 </v>
      </c>
      <c r="B89" s="5" t="str">
        <f t="shared" si="13"/>
        <v>I</v>
      </c>
      <c r="C89" s="18">
        <f t="shared" si="14"/>
        <v>25544.51</v>
      </c>
      <c r="D89" s="17" t="str">
        <f t="shared" si="15"/>
        <v>vis</v>
      </c>
      <c r="E89" s="50">
        <f>VLOOKUP(C89,Active!C$21:E$971,3,FALSE)</f>
        <v>-9303.4690389920615</v>
      </c>
      <c r="F89" s="5" t="s">
        <v>86</v>
      </c>
      <c r="G89" s="17" t="str">
        <f t="shared" si="16"/>
        <v>25544.510</v>
      </c>
      <c r="H89" s="18">
        <f t="shared" si="17"/>
        <v>5945</v>
      </c>
      <c r="I89" s="51" t="s">
        <v>218</v>
      </c>
      <c r="J89" s="52" t="s">
        <v>219</v>
      </c>
      <c r="K89" s="51">
        <v>5945</v>
      </c>
      <c r="L89" s="51" t="s">
        <v>215</v>
      </c>
      <c r="M89" s="52" t="s">
        <v>91</v>
      </c>
      <c r="N89" s="52"/>
      <c r="O89" s="53" t="s">
        <v>92</v>
      </c>
      <c r="P89" s="53" t="s">
        <v>93</v>
      </c>
    </row>
    <row r="90" spans="1:16" ht="12.75" customHeight="1" thickBot="1" x14ac:dyDescent="0.25">
      <c r="A90" s="18" t="str">
        <f t="shared" si="12"/>
        <v> VB 7.72 </v>
      </c>
      <c r="B90" s="5" t="str">
        <f t="shared" si="13"/>
        <v>I</v>
      </c>
      <c r="C90" s="18">
        <f t="shared" si="14"/>
        <v>25596.485000000001</v>
      </c>
      <c r="D90" s="17" t="str">
        <f t="shared" si="15"/>
        <v>vis</v>
      </c>
      <c r="E90" s="50">
        <f>VLOOKUP(C90,Active!C$21:E$971,3,FALSE)</f>
        <v>-9286.4672660238703</v>
      </c>
      <c r="F90" s="5" t="s">
        <v>86</v>
      </c>
      <c r="G90" s="17" t="str">
        <f t="shared" si="16"/>
        <v>25596.485</v>
      </c>
      <c r="H90" s="18">
        <f t="shared" si="17"/>
        <v>5979</v>
      </c>
      <c r="I90" s="51" t="s">
        <v>220</v>
      </c>
      <c r="J90" s="52" t="s">
        <v>221</v>
      </c>
      <c r="K90" s="51">
        <v>5979</v>
      </c>
      <c r="L90" s="51" t="s">
        <v>134</v>
      </c>
      <c r="M90" s="52" t="s">
        <v>91</v>
      </c>
      <c r="N90" s="52"/>
      <c r="O90" s="53" t="s">
        <v>92</v>
      </c>
      <c r="P90" s="53" t="s">
        <v>93</v>
      </c>
    </row>
    <row r="91" spans="1:16" ht="12.75" customHeight="1" thickBot="1" x14ac:dyDescent="0.25">
      <c r="A91" s="18" t="str">
        <f t="shared" si="12"/>
        <v> VB 7.72 </v>
      </c>
      <c r="B91" s="5" t="str">
        <f t="shared" si="13"/>
        <v>I</v>
      </c>
      <c r="C91" s="18">
        <f t="shared" si="14"/>
        <v>25874.596000000001</v>
      </c>
      <c r="D91" s="17" t="str">
        <f t="shared" si="15"/>
        <v>vis</v>
      </c>
      <c r="E91" s="50">
        <f>VLOOKUP(C91,Active!C$21:E$971,3,FALSE)</f>
        <v>-9195.4931422729114</v>
      </c>
      <c r="F91" s="5" t="s">
        <v>86</v>
      </c>
      <c r="G91" s="17" t="str">
        <f t="shared" si="16"/>
        <v>25874.596</v>
      </c>
      <c r="H91" s="18">
        <f t="shared" si="17"/>
        <v>6161</v>
      </c>
      <c r="I91" s="51" t="s">
        <v>222</v>
      </c>
      <c r="J91" s="52" t="s">
        <v>223</v>
      </c>
      <c r="K91" s="51">
        <v>6161</v>
      </c>
      <c r="L91" s="51" t="s">
        <v>224</v>
      </c>
      <c r="M91" s="52" t="s">
        <v>91</v>
      </c>
      <c r="N91" s="52"/>
      <c r="O91" s="53" t="s">
        <v>92</v>
      </c>
      <c r="P91" s="53" t="s">
        <v>93</v>
      </c>
    </row>
    <row r="92" spans="1:16" ht="12.75" customHeight="1" thickBot="1" x14ac:dyDescent="0.25">
      <c r="A92" s="18" t="str">
        <f t="shared" si="12"/>
        <v> VB 7.72 </v>
      </c>
      <c r="B92" s="5" t="str">
        <f t="shared" si="13"/>
        <v>I</v>
      </c>
      <c r="C92" s="18">
        <f t="shared" si="14"/>
        <v>26224.617999999999</v>
      </c>
      <c r="D92" s="17" t="str">
        <f t="shared" si="15"/>
        <v>vis</v>
      </c>
      <c r="E92" s="50">
        <f>VLOOKUP(C92,Active!C$21:E$971,3,FALSE)</f>
        <v>-9080.9958920974132</v>
      </c>
      <c r="F92" s="5" t="s">
        <v>86</v>
      </c>
      <c r="G92" s="17" t="str">
        <f t="shared" si="16"/>
        <v>26224.618</v>
      </c>
      <c r="H92" s="18">
        <f t="shared" si="17"/>
        <v>6390</v>
      </c>
      <c r="I92" s="51" t="s">
        <v>225</v>
      </c>
      <c r="J92" s="52" t="s">
        <v>226</v>
      </c>
      <c r="K92" s="51">
        <v>6390</v>
      </c>
      <c r="L92" s="51" t="s">
        <v>227</v>
      </c>
      <c r="M92" s="52" t="s">
        <v>91</v>
      </c>
      <c r="N92" s="52"/>
      <c r="O92" s="53" t="s">
        <v>92</v>
      </c>
      <c r="P92" s="53" t="s">
        <v>93</v>
      </c>
    </row>
    <row r="93" spans="1:16" ht="12.75" customHeight="1" thickBot="1" x14ac:dyDescent="0.25">
      <c r="A93" s="18" t="str">
        <f t="shared" si="12"/>
        <v> KVB 25.9 </v>
      </c>
      <c r="B93" s="5" t="str">
        <f t="shared" si="13"/>
        <v>I</v>
      </c>
      <c r="C93" s="18">
        <f t="shared" si="14"/>
        <v>26631.274000000001</v>
      </c>
      <c r="D93" s="17" t="str">
        <f t="shared" si="15"/>
        <v>vis</v>
      </c>
      <c r="E93" s="50">
        <f>VLOOKUP(C93,Active!C$21:E$971,3,FALSE)</f>
        <v>-8947.9728427823175</v>
      </c>
      <c r="F93" s="5" t="s">
        <v>86</v>
      </c>
      <c r="G93" s="17" t="str">
        <f t="shared" si="16"/>
        <v>26631.274</v>
      </c>
      <c r="H93" s="18">
        <f t="shared" si="17"/>
        <v>6656</v>
      </c>
      <c r="I93" s="51" t="s">
        <v>228</v>
      </c>
      <c r="J93" s="52" t="s">
        <v>229</v>
      </c>
      <c r="K93" s="51">
        <v>6656</v>
      </c>
      <c r="L93" s="51" t="s">
        <v>230</v>
      </c>
      <c r="M93" s="52" t="s">
        <v>91</v>
      </c>
      <c r="N93" s="52"/>
      <c r="O93" s="53" t="s">
        <v>231</v>
      </c>
      <c r="P93" s="53" t="s">
        <v>232</v>
      </c>
    </row>
    <row r="94" spans="1:16" ht="12.75" customHeight="1" thickBot="1" x14ac:dyDescent="0.25">
      <c r="A94" s="18" t="str">
        <f t="shared" si="12"/>
        <v> KVB 25.9 </v>
      </c>
      <c r="B94" s="5" t="str">
        <f t="shared" si="13"/>
        <v>I</v>
      </c>
      <c r="C94" s="18">
        <f t="shared" si="14"/>
        <v>26808.530999999999</v>
      </c>
      <c r="D94" s="17" t="str">
        <f t="shared" si="15"/>
        <v>vis</v>
      </c>
      <c r="E94" s="50">
        <f>VLOOKUP(C94,Active!C$21:E$971,3,FALSE)</f>
        <v>-8889.9895186645244</v>
      </c>
      <c r="F94" s="5" t="s">
        <v>86</v>
      </c>
      <c r="G94" s="17" t="str">
        <f t="shared" si="16"/>
        <v>26808.531</v>
      </c>
      <c r="H94" s="18">
        <f t="shared" si="17"/>
        <v>6772</v>
      </c>
      <c r="I94" s="51" t="s">
        <v>233</v>
      </c>
      <c r="J94" s="52" t="s">
        <v>234</v>
      </c>
      <c r="K94" s="51">
        <v>6772</v>
      </c>
      <c r="L94" s="51" t="s">
        <v>235</v>
      </c>
      <c r="M94" s="52" t="s">
        <v>91</v>
      </c>
      <c r="N94" s="52"/>
      <c r="O94" s="53" t="s">
        <v>231</v>
      </c>
      <c r="P94" s="53" t="s">
        <v>232</v>
      </c>
    </row>
    <row r="95" spans="1:16" ht="12.75" customHeight="1" thickBot="1" x14ac:dyDescent="0.25">
      <c r="A95" s="18" t="str">
        <f t="shared" si="12"/>
        <v> KVB 25.9 </v>
      </c>
      <c r="B95" s="5" t="str">
        <f t="shared" si="13"/>
        <v>I</v>
      </c>
      <c r="C95" s="18">
        <f t="shared" si="14"/>
        <v>26808.573</v>
      </c>
      <c r="D95" s="17" t="str">
        <f t="shared" si="15"/>
        <v>vis</v>
      </c>
      <c r="E95" s="50">
        <f>VLOOKUP(C95,Active!C$21:E$971,3,FALSE)</f>
        <v>-8889.9757798580849</v>
      </c>
      <c r="F95" s="5" t="s">
        <v>86</v>
      </c>
      <c r="G95" s="17" t="str">
        <f t="shared" si="16"/>
        <v>26808.573</v>
      </c>
      <c r="H95" s="18">
        <f t="shared" si="17"/>
        <v>6772</v>
      </c>
      <c r="I95" s="51" t="s">
        <v>236</v>
      </c>
      <c r="J95" s="52" t="s">
        <v>237</v>
      </c>
      <c r="K95" s="51">
        <v>6772</v>
      </c>
      <c r="L95" s="51" t="s">
        <v>90</v>
      </c>
      <c r="M95" s="52" t="s">
        <v>91</v>
      </c>
      <c r="N95" s="52"/>
      <c r="O95" s="53" t="s">
        <v>231</v>
      </c>
      <c r="P95" s="53" t="s">
        <v>232</v>
      </c>
    </row>
    <row r="96" spans="1:16" ht="12.75" customHeight="1" thickBot="1" x14ac:dyDescent="0.25">
      <c r="A96" s="18" t="str">
        <f t="shared" si="12"/>
        <v> KVB 25.9 </v>
      </c>
      <c r="B96" s="5" t="str">
        <f t="shared" si="13"/>
        <v>I</v>
      </c>
      <c r="C96" s="18">
        <f t="shared" si="14"/>
        <v>26808.594000000001</v>
      </c>
      <c r="D96" s="17" t="str">
        <f t="shared" si="15"/>
        <v>vis</v>
      </c>
      <c r="E96" s="50">
        <f>VLOOKUP(C96,Active!C$21:E$971,3,FALSE)</f>
        <v>-8889.9689104548652</v>
      </c>
      <c r="F96" s="5" t="s">
        <v>86</v>
      </c>
      <c r="G96" s="17" t="str">
        <f t="shared" si="16"/>
        <v>26808.594</v>
      </c>
      <c r="H96" s="18">
        <f t="shared" si="17"/>
        <v>6772</v>
      </c>
      <c r="I96" s="51" t="s">
        <v>238</v>
      </c>
      <c r="J96" s="52" t="s">
        <v>239</v>
      </c>
      <c r="K96" s="51">
        <v>6772</v>
      </c>
      <c r="L96" s="51" t="s">
        <v>240</v>
      </c>
      <c r="M96" s="52" t="s">
        <v>91</v>
      </c>
      <c r="N96" s="52"/>
      <c r="O96" s="53" t="s">
        <v>231</v>
      </c>
      <c r="P96" s="53" t="s">
        <v>232</v>
      </c>
    </row>
    <row r="97" spans="1:16" ht="12.75" customHeight="1" thickBot="1" x14ac:dyDescent="0.25">
      <c r="A97" s="18" t="str">
        <f t="shared" si="12"/>
        <v> KVB 25.9 </v>
      </c>
      <c r="B97" s="5" t="str">
        <f t="shared" si="13"/>
        <v>I</v>
      </c>
      <c r="C97" s="18">
        <f t="shared" si="14"/>
        <v>26811.552</v>
      </c>
      <c r="D97" s="17" t="str">
        <f t="shared" si="15"/>
        <v>vis</v>
      </c>
      <c r="E97" s="50">
        <f>VLOOKUP(C97,Active!C$21:E$971,3,FALSE)</f>
        <v>-8889.0013059442372</v>
      </c>
      <c r="F97" s="5" t="s">
        <v>86</v>
      </c>
      <c r="G97" s="17" t="str">
        <f t="shared" si="16"/>
        <v>26811.552</v>
      </c>
      <c r="H97" s="18">
        <f t="shared" si="17"/>
        <v>6774</v>
      </c>
      <c r="I97" s="51" t="s">
        <v>241</v>
      </c>
      <c r="J97" s="52" t="s">
        <v>242</v>
      </c>
      <c r="K97" s="51">
        <v>6774</v>
      </c>
      <c r="L97" s="51" t="s">
        <v>243</v>
      </c>
      <c r="M97" s="52" t="s">
        <v>91</v>
      </c>
      <c r="N97" s="52"/>
      <c r="O97" s="53" t="s">
        <v>231</v>
      </c>
      <c r="P97" s="53" t="s">
        <v>232</v>
      </c>
    </row>
    <row r="98" spans="1:16" ht="12.75" customHeight="1" thickBot="1" x14ac:dyDescent="0.25">
      <c r="A98" s="18" t="str">
        <f t="shared" si="12"/>
        <v> KVB 25.9 </v>
      </c>
      <c r="B98" s="5" t="str">
        <f t="shared" si="13"/>
        <v>I</v>
      </c>
      <c r="C98" s="18">
        <f t="shared" si="14"/>
        <v>26811.572</v>
      </c>
      <c r="D98" s="17" t="str">
        <f t="shared" si="15"/>
        <v>vis</v>
      </c>
      <c r="E98" s="50">
        <f>VLOOKUP(C98,Active!C$21:E$971,3,FALSE)</f>
        <v>-8888.9947636554571</v>
      </c>
      <c r="F98" s="5" t="s">
        <v>86</v>
      </c>
      <c r="G98" s="17" t="str">
        <f t="shared" si="16"/>
        <v>26811.572</v>
      </c>
      <c r="H98" s="18">
        <f t="shared" si="17"/>
        <v>6774</v>
      </c>
      <c r="I98" s="51" t="s">
        <v>244</v>
      </c>
      <c r="J98" s="52" t="s">
        <v>245</v>
      </c>
      <c r="K98" s="51">
        <v>6774</v>
      </c>
      <c r="L98" s="51" t="s">
        <v>172</v>
      </c>
      <c r="M98" s="52" t="s">
        <v>91</v>
      </c>
      <c r="N98" s="52"/>
      <c r="O98" s="53" t="s">
        <v>231</v>
      </c>
      <c r="P98" s="53" t="s">
        <v>232</v>
      </c>
    </row>
    <row r="99" spans="1:16" ht="12.75" customHeight="1" thickBot="1" x14ac:dyDescent="0.25">
      <c r="A99" s="18" t="str">
        <f t="shared" si="12"/>
        <v> KVB 25.9 </v>
      </c>
      <c r="B99" s="5" t="str">
        <f t="shared" si="13"/>
        <v>I</v>
      </c>
      <c r="C99" s="18">
        <f t="shared" si="14"/>
        <v>26811.593000000001</v>
      </c>
      <c r="D99" s="17" t="str">
        <f t="shared" si="15"/>
        <v>vis</v>
      </c>
      <c r="E99" s="50">
        <f>VLOOKUP(C99,Active!C$21:E$971,3,FALSE)</f>
        <v>-8888.9878942522373</v>
      </c>
      <c r="F99" s="5" t="s">
        <v>86</v>
      </c>
      <c r="G99" s="17" t="str">
        <f t="shared" si="16"/>
        <v>26811.593</v>
      </c>
      <c r="H99" s="18">
        <f t="shared" si="17"/>
        <v>6774</v>
      </c>
      <c r="I99" s="51" t="s">
        <v>246</v>
      </c>
      <c r="J99" s="52" t="s">
        <v>247</v>
      </c>
      <c r="K99" s="51">
        <v>6774</v>
      </c>
      <c r="L99" s="51" t="s">
        <v>248</v>
      </c>
      <c r="M99" s="52" t="s">
        <v>91</v>
      </c>
      <c r="N99" s="52"/>
      <c r="O99" s="53" t="s">
        <v>231</v>
      </c>
      <c r="P99" s="53" t="s">
        <v>232</v>
      </c>
    </row>
    <row r="100" spans="1:16" ht="12.75" customHeight="1" thickBot="1" x14ac:dyDescent="0.25">
      <c r="A100" s="18" t="str">
        <f t="shared" si="12"/>
        <v> KVB 25.9 </v>
      </c>
      <c r="B100" s="5" t="str">
        <f t="shared" si="13"/>
        <v>I</v>
      </c>
      <c r="C100" s="18">
        <f t="shared" si="14"/>
        <v>26860.508999999998</v>
      </c>
      <c r="D100" s="17" t="str">
        <f t="shared" si="15"/>
        <v>vis</v>
      </c>
      <c r="E100" s="50">
        <f>VLOOKUP(C100,Active!C$21:E$971,3,FALSE)</f>
        <v>-8872.9867643530179</v>
      </c>
      <c r="F100" s="5" t="s">
        <v>86</v>
      </c>
      <c r="G100" s="17" t="str">
        <f t="shared" si="16"/>
        <v>26860.509</v>
      </c>
      <c r="H100" s="18">
        <f t="shared" si="17"/>
        <v>6806</v>
      </c>
      <c r="I100" s="51" t="s">
        <v>249</v>
      </c>
      <c r="J100" s="52" t="s">
        <v>250</v>
      </c>
      <c r="K100" s="51">
        <v>6806</v>
      </c>
      <c r="L100" s="51" t="s">
        <v>251</v>
      </c>
      <c r="M100" s="52" t="s">
        <v>91</v>
      </c>
      <c r="N100" s="52"/>
      <c r="O100" s="53" t="s">
        <v>231</v>
      </c>
      <c r="P100" s="53" t="s">
        <v>232</v>
      </c>
    </row>
    <row r="101" spans="1:16" ht="12.75" customHeight="1" thickBot="1" x14ac:dyDescent="0.25">
      <c r="A101" s="18" t="str">
        <f t="shared" si="12"/>
        <v> KVB 25.9 </v>
      </c>
      <c r="B101" s="5" t="str">
        <f t="shared" si="13"/>
        <v>I</v>
      </c>
      <c r="C101" s="18">
        <f t="shared" si="14"/>
        <v>26915.524000000001</v>
      </c>
      <c r="D101" s="17" t="str">
        <f t="shared" si="15"/>
        <v>vis</v>
      </c>
      <c r="E101" s="50">
        <f>VLOOKUP(C101,Active!C$21:E$971,3,FALSE)</f>
        <v>-8854.9905634901988</v>
      </c>
      <c r="F101" s="5" t="s">
        <v>86</v>
      </c>
      <c r="G101" s="17" t="str">
        <f t="shared" si="16"/>
        <v>26915.524</v>
      </c>
      <c r="H101" s="18">
        <f t="shared" si="17"/>
        <v>6842</v>
      </c>
      <c r="I101" s="51" t="s">
        <v>252</v>
      </c>
      <c r="J101" s="52" t="s">
        <v>253</v>
      </c>
      <c r="K101" s="51">
        <v>6842</v>
      </c>
      <c r="L101" s="51" t="s">
        <v>254</v>
      </c>
      <c r="M101" s="52" t="s">
        <v>91</v>
      </c>
      <c r="N101" s="52"/>
      <c r="O101" s="53" t="s">
        <v>231</v>
      </c>
      <c r="P101" s="53" t="s">
        <v>232</v>
      </c>
    </row>
    <row r="102" spans="1:16" ht="12.75" customHeight="1" thickBot="1" x14ac:dyDescent="0.25">
      <c r="A102" s="18" t="str">
        <f t="shared" si="12"/>
        <v> KVB 25.9 </v>
      </c>
      <c r="B102" s="5" t="str">
        <f t="shared" si="13"/>
        <v>I</v>
      </c>
      <c r="C102" s="18">
        <f t="shared" si="14"/>
        <v>26958.31</v>
      </c>
      <c r="D102" s="17" t="str">
        <f t="shared" si="15"/>
        <v>vis</v>
      </c>
      <c r="E102" s="50">
        <f>VLOOKUP(C102,Active!C$21:E$971,3,FALSE)</f>
        <v>-8840.9946451021879</v>
      </c>
      <c r="F102" s="5" t="s">
        <v>86</v>
      </c>
      <c r="G102" s="17" t="str">
        <f t="shared" si="16"/>
        <v>26958.310</v>
      </c>
      <c r="H102" s="18">
        <f t="shared" si="17"/>
        <v>6870</v>
      </c>
      <c r="I102" s="51" t="s">
        <v>255</v>
      </c>
      <c r="J102" s="52" t="s">
        <v>256</v>
      </c>
      <c r="K102" s="51">
        <v>6870</v>
      </c>
      <c r="L102" s="51" t="s">
        <v>172</v>
      </c>
      <c r="M102" s="52" t="s">
        <v>91</v>
      </c>
      <c r="N102" s="52"/>
      <c r="O102" s="53" t="s">
        <v>231</v>
      </c>
      <c r="P102" s="53" t="s">
        <v>232</v>
      </c>
    </row>
    <row r="103" spans="1:16" ht="12.75" customHeight="1" thickBot="1" x14ac:dyDescent="0.25">
      <c r="A103" s="18" t="str">
        <f t="shared" si="12"/>
        <v> KVB 25.9 </v>
      </c>
      <c r="B103" s="5" t="str">
        <f t="shared" si="13"/>
        <v>I</v>
      </c>
      <c r="C103" s="18">
        <f t="shared" si="14"/>
        <v>26958.324000000001</v>
      </c>
      <c r="D103" s="17" t="str">
        <f t="shared" si="15"/>
        <v>vis</v>
      </c>
      <c r="E103" s="50">
        <f>VLOOKUP(C103,Active!C$21:E$971,3,FALSE)</f>
        <v>-8840.9900655000401</v>
      </c>
      <c r="F103" s="5" t="s">
        <v>86</v>
      </c>
      <c r="G103" s="17" t="str">
        <f t="shared" si="16"/>
        <v>26958.324</v>
      </c>
      <c r="H103" s="18">
        <f t="shared" si="17"/>
        <v>6870</v>
      </c>
      <c r="I103" s="51" t="s">
        <v>257</v>
      </c>
      <c r="J103" s="52" t="s">
        <v>258</v>
      </c>
      <c r="K103" s="51">
        <v>6870</v>
      </c>
      <c r="L103" s="51" t="s">
        <v>108</v>
      </c>
      <c r="M103" s="52" t="s">
        <v>91</v>
      </c>
      <c r="N103" s="52"/>
      <c r="O103" s="53" t="s">
        <v>231</v>
      </c>
      <c r="P103" s="53" t="s">
        <v>232</v>
      </c>
    </row>
    <row r="104" spans="1:16" ht="12.75" customHeight="1" thickBot="1" x14ac:dyDescent="0.25">
      <c r="A104" s="18" t="str">
        <f t="shared" si="12"/>
        <v> KVB 25.9 </v>
      </c>
      <c r="B104" s="5" t="str">
        <f t="shared" si="13"/>
        <v>I</v>
      </c>
      <c r="C104" s="18">
        <f t="shared" si="14"/>
        <v>27187.593000000001</v>
      </c>
      <c r="D104" s="17" t="str">
        <f t="shared" si="15"/>
        <v>vis</v>
      </c>
      <c r="E104" s="50">
        <f>VLOOKUP(C104,Active!C$21:E$971,3,FALSE)</f>
        <v>-8765.9928651798127</v>
      </c>
      <c r="F104" s="5" t="s">
        <v>86</v>
      </c>
      <c r="G104" s="17" t="str">
        <f t="shared" si="16"/>
        <v>27187.593</v>
      </c>
      <c r="H104" s="18">
        <f t="shared" si="17"/>
        <v>7020</v>
      </c>
      <c r="I104" s="51" t="s">
        <v>259</v>
      </c>
      <c r="J104" s="52" t="s">
        <v>260</v>
      </c>
      <c r="K104" s="51">
        <v>7020</v>
      </c>
      <c r="L104" s="51" t="s">
        <v>261</v>
      </c>
      <c r="M104" s="52" t="s">
        <v>91</v>
      </c>
      <c r="N104" s="52"/>
      <c r="O104" s="53" t="s">
        <v>231</v>
      </c>
      <c r="P104" s="53" t="s">
        <v>232</v>
      </c>
    </row>
    <row r="105" spans="1:16" ht="12.75" customHeight="1" thickBot="1" x14ac:dyDescent="0.25">
      <c r="A105" s="18" t="str">
        <f t="shared" si="12"/>
        <v> VB 7.72 </v>
      </c>
      <c r="B105" s="5" t="str">
        <f t="shared" si="13"/>
        <v>I</v>
      </c>
      <c r="C105" s="18">
        <f t="shared" si="14"/>
        <v>27271.776999999998</v>
      </c>
      <c r="D105" s="17" t="str">
        <f t="shared" si="15"/>
        <v>vis</v>
      </c>
      <c r="E105" s="50">
        <f>VLOOKUP(C105,Active!C$21:E$971,3,FALSE)</f>
        <v>-8738.4550632451519</v>
      </c>
      <c r="F105" s="5" t="s">
        <v>86</v>
      </c>
      <c r="G105" s="17" t="str">
        <f t="shared" si="16"/>
        <v>27271.777</v>
      </c>
      <c r="H105" s="18">
        <f t="shared" si="17"/>
        <v>7075</v>
      </c>
      <c r="I105" s="51" t="s">
        <v>262</v>
      </c>
      <c r="J105" s="52" t="s">
        <v>263</v>
      </c>
      <c r="K105" s="51">
        <v>7075</v>
      </c>
      <c r="L105" s="51" t="s">
        <v>264</v>
      </c>
      <c r="M105" s="52" t="s">
        <v>91</v>
      </c>
      <c r="N105" s="52"/>
      <c r="O105" s="53" t="s">
        <v>92</v>
      </c>
      <c r="P105" s="53" t="s">
        <v>93</v>
      </c>
    </row>
    <row r="106" spans="1:16" ht="12.75" customHeight="1" thickBot="1" x14ac:dyDescent="0.25">
      <c r="A106" s="18" t="str">
        <f t="shared" si="12"/>
        <v> VB 7.72 </v>
      </c>
      <c r="B106" s="5" t="str">
        <f t="shared" si="13"/>
        <v>I</v>
      </c>
      <c r="C106" s="18">
        <f t="shared" si="14"/>
        <v>27300.710999999999</v>
      </c>
      <c r="D106" s="17" t="str">
        <f t="shared" si="15"/>
        <v>vis</v>
      </c>
      <c r="E106" s="50">
        <f>VLOOKUP(C106,Active!C$21:E$971,3,FALSE)</f>
        <v>-8728.9903340664787</v>
      </c>
      <c r="F106" s="5" t="s">
        <v>86</v>
      </c>
      <c r="G106" s="17" t="str">
        <f t="shared" si="16"/>
        <v>27300.711</v>
      </c>
      <c r="H106" s="18">
        <f t="shared" si="17"/>
        <v>7094</v>
      </c>
      <c r="I106" s="51" t="s">
        <v>265</v>
      </c>
      <c r="J106" s="52" t="s">
        <v>266</v>
      </c>
      <c r="K106" s="51">
        <v>7094</v>
      </c>
      <c r="L106" s="51" t="s">
        <v>108</v>
      </c>
      <c r="M106" s="52" t="s">
        <v>91</v>
      </c>
      <c r="N106" s="52"/>
      <c r="O106" s="53" t="s">
        <v>92</v>
      </c>
      <c r="P106" s="53" t="s">
        <v>93</v>
      </c>
    </row>
    <row r="107" spans="1:16" ht="12.75" customHeight="1" thickBot="1" x14ac:dyDescent="0.25">
      <c r="A107" s="18" t="str">
        <f t="shared" ref="A107:A138" si="18">P107</f>
        <v> KVB 25.9 </v>
      </c>
      <c r="B107" s="5" t="str">
        <f t="shared" ref="B107:B138" si="19">IF(H107=INT(H107),"I","II")</f>
        <v>I</v>
      </c>
      <c r="C107" s="18">
        <f t="shared" ref="C107:C138" si="20">1*G107</f>
        <v>27311.381000000001</v>
      </c>
      <c r="D107" s="17" t="str">
        <f t="shared" ref="D107:D138" si="21">VLOOKUP(F107,I$1:J$5,2,FALSE)</f>
        <v>vis</v>
      </c>
      <c r="E107" s="50">
        <f>VLOOKUP(C107,Active!C$21:E$971,3,FALSE)</f>
        <v>-8725.5000230021087</v>
      </c>
      <c r="F107" s="5" t="s">
        <v>86</v>
      </c>
      <c r="G107" s="17" t="str">
        <f t="shared" ref="G107:G138" si="22">MID(I107,3,LEN(I107)-3)</f>
        <v>27311.381</v>
      </c>
      <c r="H107" s="18">
        <f t="shared" ref="H107:H138" si="23">1*K107</f>
        <v>7101</v>
      </c>
      <c r="I107" s="51" t="s">
        <v>267</v>
      </c>
      <c r="J107" s="52" t="s">
        <v>268</v>
      </c>
      <c r="K107" s="51">
        <v>7101</v>
      </c>
      <c r="L107" s="51" t="s">
        <v>269</v>
      </c>
      <c r="M107" s="52" t="s">
        <v>91</v>
      </c>
      <c r="N107" s="52"/>
      <c r="O107" s="53" t="s">
        <v>231</v>
      </c>
      <c r="P107" s="53" t="s">
        <v>232</v>
      </c>
    </row>
    <row r="108" spans="1:16" ht="12.75" customHeight="1" thickBot="1" x14ac:dyDescent="0.25">
      <c r="A108" s="18" t="str">
        <f t="shared" si="18"/>
        <v> KVB 25.9 </v>
      </c>
      <c r="B108" s="5" t="str">
        <f t="shared" si="19"/>
        <v>I</v>
      </c>
      <c r="C108" s="18">
        <f t="shared" si="20"/>
        <v>27314.415000000001</v>
      </c>
      <c r="D108" s="17" t="str">
        <f t="shared" si="21"/>
        <v>vis</v>
      </c>
      <c r="E108" s="50">
        <f>VLOOKUP(C108,Active!C$21:E$971,3,FALSE)</f>
        <v>-8724.5075577941152</v>
      </c>
      <c r="F108" s="5" t="s">
        <v>86</v>
      </c>
      <c r="G108" s="17" t="str">
        <f t="shared" si="22"/>
        <v>27314.415</v>
      </c>
      <c r="H108" s="18">
        <f t="shared" si="23"/>
        <v>7103</v>
      </c>
      <c r="I108" s="51" t="s">
        <v>270</v>
      </c>
      <c r="J108" s="52" t="s">
        <v>271</v>
      </c>
      <c r="K108" s="51">
        <v>7103</v>
      </c>
      <c r="L108" s="51" t="s">
        <v>102</v>
      </c>
      <c r="M108" s="52" t="s">
        <v>91</v>
      </c>
      <c r="N108" s="52"/>
      <c r="O108" s="53" t="s">
        <v>231</v>
      </c>
      <c r="P108" s="53" t="s">
        <v>232</v>
      </c>
    </row>
    <row r="109" spans="1:16" ht="12.75" customHeight="1" thickBot="1" x14ac:dyDescent="0.25">
      <c r="A109" s="18" t="str">
        <f t="shared" si="18"/>
        <v> KVB 25.9 </v>
      </c>
      <c r="B109" s="5" t="str">
        <f t="shared" si="19"/>
        <v>I</v>
      </c>
      <c r="C109" s="18">
        <f t="shared" si="20"/>
        <v>27314.435000000001</v>
      </c>
      <c r="D109" s="17" t="str">
        <f t="shared" si="21"/>
        <v>vis</v>
      </c>
      <c r="E109" s="50">
        <f>VLOOKUP(C109,Active!C$21:E$971,3,FALSE)</f>
        <v>-8724.5010155053333</v>
      </c>
      <c r="F109" s="5" t="s">
        <v>86</v>
      </c>
      <c r="G109" s="17" t="str">
        <f t="shared" si="22"/>
        <v>27314.435</v>
      </c>
      <c r="H109" s="18">
        <f t="shared" si="23"/>
        <v>7103</v>
      </c>
      <c r="I109" s="51" t="s">
        <v>272</v>
      </c>
      <c r="J109" s="52" t="s">
        <v>273</v>
      </c>
      <c r="K109" s="51">
        <v>7103</v>
      </c>
      <c r="L109" s="51" t="s">
        <v>114</v>
      </c>
      <c r="M109" s="52" t="s">
        <v>91</v>
      </c>
      <c r="N109" s="52"/>
      <c r="O109" s="53" t="s">
        <v>231</v>
      </c>
      <c r="P109" s="53" t="s">
        <v>232</v>
      </c>
    </row>
    <row r="110" spans="1:16" ht="12.75" customHeight="1" thickBot="1" x14ac:dyDescent="0.25">
      <c r="A110" s="18" t="str">
        <f t="shared" si="18"/>
        <v> VB 7.72 </v>
      </c>
      <c r="B110" s="5" t="str">
        <f t="shared" si="19"/>
        <v>I</v>
      </c>
      <c r="C110" s="18">
        <f t="shared" si="20"/>
        <v>27323.627</v>
      </c>
      <c r="D110" s="17" t="str">
        <f t="shared" si="21"/>
        <v>vis</v>
      </c>
      <c r="E110" s="50">
        <f>VLOOKUP(C110,Active!C$21:E$971,3,FALSE)</f>
        <v>-8721.4941795818395</v>
      </c>
      <c r="F110" s="5" t="s">
        <v>86</v>
      </c>
      <c r="G110" s="17" t="str">
        <f t="shared" si="22"/>
        <v>27323.627</v>
      </c>
      <c r="H110" s="18">
        <f t="shared" si="23"/>
        <v>7109</v>
      </c>
      <c r="I110" s="51" t="s">
        <v>274</v>
      </c>
      <c r="J110" s="52" t="s">
        <v>275</v>
      </c>
      <c r="K110" s="51">
        <v>7109</v>
      </c>
      <c r="L110" s="51" t="s">
        <v>128</v>
      </c>
      <c r="M110" s="52" t="s">
        <v>91</v>
      </c>
      <c r="N110" s="52"/>
      <c r="O110" s="53" t="s">
        <v>92</v>
      </c>
      <c r="P110" s="53" t="s">
        <v>93</v>
      </c>
    </row>
    <row r="111" spans="1:16" ht="12.75" customHeight="1" thickBot="1" x14ac:dyDescent="0.25">
      <c r="A111" s="18" t="str">
        <f t="shared" si="18"/>
        <v> VB 7.72 </v>
      </c>
      <c r="B111" s="5" t="str">
        <f t="shared" si="19"/>
        <v>I</v>
      </c>
      <c r="C111" s="18">
        <f t="shared" si="20"/>
        <v>27346.589</v>
      </c>
      <c r="D111" s="17" t="str">
        <f t="shared" si="21"/>
        <v>vis</v>
      </c>
      <c r="E111" s="50">
        <f>VLOOKUP(C111,Active!C$21:E$971,3,FALSE)</f>
        <v>-8713.9829778330077</v>
      </c>
      <c r="F111" s="5" t="s">
        <v>86</v>
      </c>
      <c r="G111" s="17" t="str">
        <f t="shared" si="22"/>
        <v>27346.589</v>
      </c>
      <c r="H111" s="18">
        <f t="shared" si="23"/>
        <v>7124</v>
      </c>
      <c r="I111" s="51" t="s">
        <v>276</v>
      </c>
      <c r="J111" s="52" t="s">
        <v>277</v>
      </c>
      <c r="K111" s="51">
        <v>7124</v>
      </c>
      <c r="L111" s="51" t="s">
        <v>149</v>
      </c>
      <c r="M111" s="52" t="s">
        <v>91</v>
      </c>
      <c r="N111" s="52"/>
      <c r="O111" s="53" t="s">
        <v>92</v>
      </c>
      <c r="P111" s="53" t="s">
        <v>93</v>
      </c>
    </row>
    <row r="112" spans="1:16" ht="12.75" customHeight="1" thickBot="1" x14ac:dyDescent="0.25">
      <c r="A112" s="18" t="str">
        <f t="shared" si="18"/>
        <v> KVB 25.9 </v>
      </c>
      <c r="B112" s="5" t="str">
        <f t="shared" si="19"/>
        <v>I</v>
      </c>
      <c r="C112" s="18">
        <f t="shared" si="20"/>
        <v>27360.31</v>
      </c>
      <c r="D112" s="17" t="str">
        <f t="shared" si="21"/>
        <v>pg</v>
      </c>
      <c r="E112" s="50">
        <f>VLOOKUP(C112,Active!C$21:E$971,3,FALSE)</f>
        <v>-8709.4946406151812</v>
      </c>
      <c r="F112" s="5" t="str">
        <f>LEFT(M112,1)</f>
        <v>P</v>
      </c>
      <c r="G112" s="17" t="str">
        <f t="shared" si="22"/>
        <v>27360.310</v>
      </c>
      <c r="H112" s="18">
        <f t="shared" si="23"/>
        <v>7133</v>
      </c>
      <c r="I112" s="51" t="s">
        <v>278</v>
      </c>
      <c r="J112" s="52" t="s">
        <v>279</v>
      </c>
      <c r="K112" s="51">
        <v>7133</v>
      </c>
      <c r="L112" s="51" t="s">
        <v>280</v>
      </c>
      <c r="M112" s="52" t="s">
        <v>91</v>
      </c>
      <c r="N112" s="52"/>
      <c r="O112" s="53" t="s">
        <v>231</v>
      </c>
      <c r="P112" s="53" t="s">
        <v>232</v>
      </c>
    </row>
    <row r="113" spans="1:16" ht="12.75" customHeight="1" thickBot="1" x14ac:dyDescent="0.25">
      <c r="A113" s="18" t="str">
        <f t="shared" si="18"/>
        <v> VB 7.72 </v>
      </c>
      <c r="B113" s="5" t="str">
        <f t="shared" si="19"/>
        <v>I</v>
      </c>
      <c r="C113" s="18">
        <f t="shared" si="20"/>
        <v>27676.723000000002</v>
      </c>
      <c r="D113" s="17" t="str">
        <f t="shared" si="21"/>
        <v>pg</v>
      </c>
      <c r="E113" s="50">
        <f>VLOOKUP(C113,Active!C$21:E$971,3,FALSE)</f>
        <v>-8605.9913796207857</v>
      </c>
      <c r="F113" s="5" t="str">
        <f>LEFT(M113,1)</f>
        <v>P</v>
      </c>
      <c r="G113" s="17" t="str">
        <f t="shared" si="22"/>
        <v>27676.723</v>
      </c>
      <c r="H113" s="18">
        <f t="shared" si="23"/>
        <v>7340</v>
      </c>
      <c r="I113" s="51" t="s">
        <v>281</v>
      </c>
      <c r="J113" s="52" t="s">
        <v>282</v>
      </c>
      <c r="K113" s="51">
        <v>7340</v>
      </c>
      <c r="L113" s="51" t="s">
        <v>283</v>
      </c>
      <c r="M113" s="52" t="s">
        <v>91</v>
      </c>
      <c r="N113" s="52"/>
      <c r="O113" s="53" t="s">
        <v>92</v>
      </c>
      <c r="P113" s="53" t="s">
        <v>93</v>
      </c>
    </row>
    <row r="114" spans="1:16" ht="12.75" customHeight="1" thickBot="1" x14ac:dyDescent="0.25">
      <c r="A114" s="18" t="str">
        <f t="shared" si="18"/>
        <v> VB 7.72 </v>
      </c>
      <c r="B114" s="5" t="str">
        <f t="shared" si="19"/>
        <v>I</v>
      </c>
      <c r="C114" s="18">
        <f t="shared" si="20"/>
        <v>27679.736000000001</v>
      </c>
      <c r="D114" s="17" t="str">
        <f t="shared" si="21"/>
        <v>pg</v>
      </c>
      <c r="E114" s="50">
        <f>VLOOKUP(C114,Active!C$21:E$971,3,FALSE)</f>
        <v>-8605.0057838160119</v>
      </c>
      <c r="F114" s="5" t="str">
        <f>LEFT(M114,1)</f>
        <v>P</v>
      </c>
      <c r="G114" s="17" t="str">
        <f t="shared" si="22"/>
        <v>27679.736</v>
      </c>
      <c r="H114" s="18">
        <f t="shared" si="23"/>
        <v>7342</v>
      </c>
      <c r="I114" s="51" t="s">
        <v>284</v>
      </c>
      <c r="J114" s="52" t="s">
        <v>285</v>
      </c>
      <c r="K114" s="51">
        <v>7342</v>
      </c>
      <c r="L114" s="51" t="s">
        <v>286</v>
      </c>
      <c r="M114" s="52" t="s">
        <v>91</v>
      </c>
      <c r="N114" s="52"/>
      <c r="O114" s="53" t="s">
        <v>92</v>
      </c>
      <c r="P114" s="53" t="s">
        <v>93</v>
      </c>
    </row>
    <row r="115" spans="1:16" ht="12.75" customHeight="1" thickBot="1" x14ac:dyDescent="0.25">
      <c r="A115" s="18" t="str">
        <f t="shared" si="18"/>
        <v> VB 7.72 </v>
      </c>
      <c r="B115" s="5" t="str">
        <f t="shared" si="19"/>
        <v>I</v>
      </c>
      <c r="C115" s="18">
        <f t="shared" si="20"/>
        <v>28095.534</v>
      </c>
      <c r="D115" s="17" t="str">
        <f t="shared" si="21"/>
        <v>pg</v>
      </c>
      <c r="E115" s="50">
        <f>VLOOKUP(C115,Active!C$21:E$971,3,FALSE)</f>
        <v>-8468.9922542993754</v>
      </c>
      <c r="F115" s="5" t="str">
        <f>LEFT(M115,1)</f>
        <v>P</v>
      </c>
      <c r="G115" s="17" t="str">
        <f t="shared" si="22"/>
        <v>28095.534</v>
      </c>
      <c r="H115" s="18">
        <f t="shared" si="23"/>
        <v>7614</v>
      </c>
      <c r="I115" s="51" t="s">
        <v>287</v>
      </c>
      <c r="J115" s="52" t="s">
        <v>288</v>
      </c>
      <c r="K115" s="51">
        <v>7614</v>
      </c>
      <c r="L115" s="51" t="s">
        <v>143</v>
      </c>
      <c r="M115" s="52" t="s">
        <v>91</v>
      </c>
      <c r="N115" s="52"/>
      <c r="O115" s="53" t="s">
        <v>92</v>
      </c>
      <c r="P115" s="53" t="s">
        <v>93</v>
      </c>
    </row>
    <row r="116" spans="1:16" ht="12.75" customHeight="1" thickBot="1" x14ac:dyDescent="0.25">
      <c r="A116" s="18" t="str">
        <f t="shared" si="18"/>
        <v> VB 7.72 </v>
      </c>
      <c r="B116" s="5" t="str">
        <f t="shared" si="19"/>
        <v>I</v>
      </c>
      <c r="C116" s="18">
        <f t="shared" si="20"/>
        <v>28347.777999999998</v>
      </c>
      <c r="D116" s="17" t="str">
        <f t="shared" si="21"/>
        <v>pg</v>
      </c>
      <c r="E116" s="50">
        <f>VLOOKUP(C116,Active!C$21:E$971,3,FALSE)</f>
        <v>-8386.4795997426081</v>
      </c>
      <c r="F116" s="5" t="str">
        <f>LEFT(M116,1)</f>
        <v>P</v>
      </c>
      <c r="G116" s="17" t="str">
        <f t="shared" si="22"/>
        <v>28347.778</v>
      </c>
      <c r="H116" s="18">
        <f t="shared" si="23"/>
        <v>7779</v>
      </c>
      <c r="I116" s="51" t="s">
        <v>289</v>
      </c>
      <c r="J116" s="52" t="s">
        <v>290</v>
      </c>
      <c r="K116" s="51">
        <v>7779</v>
      </c>
      <c r="L116" s="51" t="s">
        <v>291</v>
      </c>
      <c r="M116" s="52" t="s">
        <v>91</v>
      </c>
      <c r="N116" s="52"/>
      <c r="O116" s="53" t="s">
        <v>92</v>
      </c>
      <c r="P116" s="53" t="s">
        <v>93</v>
      </c>
    </row>
    <row r="117" spans="1:16" ht="12.75" customHeight="1" thickBot="1" x14ac:dyDescent="0.25">
      <c r="A117" s="18" t="str">
        <f t="shared" si="18"/>
        <v> KVB 25.9 </v>
      </c>
      <c r="B117" s="5" t="str">
        <f t="shared" si="19"/>
        <v>I</v>
      </c>
      <c r="C117" s="18">
        <f t="shared" si="20"/>
        <v>28636.605</v>
      </c>
      <c r="D117" s="17" t="str">
        <f t="shared" si="21"/>
        <v>vis</v>
      </c>
      <c r="E117" s="50">
        <f>VLOOKUP(C117,Active!C$21:E$971,3,FALSE)</f>
        <v>-8292.0001176630849</v>
      </c>
      <c r="F117" s="5" t="s">
        <v>86</v>
      </c>
      <c r="G117" s="17" t="str">
        <f t="shared" si="22"/>
        <v>28636.605</v>
      </c>
      <c r="H117" s="18">
        <f t="shared" si="23"/>
        <v>7968</v>
      </c>
      <c r="I117" s="51" t="s">
        <v>292</v>
      </c>
      <c r="J117" s="52" t="s">
        <v>293</v>
      </c>
      <c r="K117" s="51">
        <v>7968</v>
      </c>
      <c r="L117" s="51" t="s">
        <v>294</v>
      </c>
      <c r="M117" s="52" t="s">
        <v>91</v>
      </c>
      <c r="N117" s="52"/>
      <c r="O117" s="53" t="s">
        <v>231</v>
      </c>
      <c r="P117" s="53" t="s">
        <v>232</v>
      </c>
    </row>
    <row r="118" spans="1:16" ht="12.75" customHeight="1" thickBot="1" x14ac:dyDescent="0.25">
      <c r="A118" s="18" t="str">
        <f t="shared" si="18"/>
        <v> KVB 25.9 </v>
      </c>
      <c r="B118" s="5" t="str">
        <f t="shared" si="19"/>
        <v>I</v>
      </c>
      <c r="C118" s="18">
        <f t="shared" si="20"/>
        <v>28835.293000000001</v>
      </c>
      <c r="D118" s="17" t="str">
        <f t="shared" si="21"/>
        <v>vis</v>
      </c>
      <c r="E118" s="50">
        <f>VLOOKUP(C118,Active!C$21:E$971,3,FALSE)</f>
        <v>-8227.0064040026009</v>
      </c>
      <c r="F118" s="5" t="s">
        <v>86</v>
      </c>
      <c r="G118" s="17" t="str">
        <f t="shared" si="22"/>
        <v>28835.293</v>
      </c>
      <c r="H118" s="18">
        <f t="shared" si="23"/>
        <v>8098</v>
      </c>
      <c r="I118" s="51" t="s">
        <v>295</v>
      </c>
      <c r="J118" s="52" t="s">
        <v>296</v>
      </c>
      <c r="K118" s="51">
        <v>8098</v>
      </c>
      <c r="L118" s="51" t="s">
        <v>286</v>
      </c>
      <c r="M118" s="52" t="s">
        <v>91</v>
      </c>
      <c r="N118" s="52"/>
      <c r="O118" s="53" t="s">
        <v>231</v>
      </c>
      <c r="P118" s="53" t="s">
        <v>232</v>
      </c>
    </row>
    <row r="119" spans="1:16" ht="12.75" customHeight="1" thickBot="1" x14ac:dyDescent="0.25">
      <c r="A119" s="18" t="str">
        <f t="shared" si="18"/>
        <v> KVB 25.9 </v>
      </c>
      <c r="B119" s="5" t="str">
        <f t="shared" si="19"/>
        <v>I</v>
      </c>
      <c r="C119" s="18">
        <f t="shared" si="20"/>
        <v>29110.438999999998</v>
      </c>
      <c r="D119" s="17" t="str">
        <f t="shared" si="21"/>
        <v>vis</v>
      </c>
      <c r="E119" s="50">
        <f>VLOOKUP(C119,Active!C$21:E$971,3,FALSE)</f>
        <v>-8137.002174563343</v>
      </c>
      <c r="F119" s="5" t="s">
        <v>86</v>
      </c>
      <c r="G119" s="17" t="str">
        <f t="shared" si="22"/>
        <v>29110.439</v>
      </c>
      <c r="H119" s="18">
        <f t="shared" si="23"/>
        <v>8278</v>
      </c>
      <c r="I119" s="51" t="s">
        <v>297</v>
      </c>
      <c r="J119" s="52" t="s">
        <v>298</v>
      </c>
      <c r="K119" s="51">
        <v>8278</v>
      </c>
      <c r="L119" s="51" t="s">
        <v>243</v>
      </c>
      <c r="M119" s="52" t="s">
        <v>91</v>
      </c>
      <c r="N119" s="52"/>
      <c r="O119" s="53" t="s">
        <v>231</v>
      </c>
      <c r="P119" s="53" t="s">
        <v>232</v>
      </c>
    </row>
    <row r="120" spans="1:16" ht="12.75" customHeight="1" thickBot="1" x14ac:dyDescent="0.25">
      <c r="A120" s="18" t="str">
        <f t="shared" si="18"/>
        <v> KVB 25.13 </v>
      </c>
      <c r="B120" s="5" t="str">
        <f t="shared" si="19"/>
        <v>I</v>
      </c>
      <c r="C120" s="18">
        <f t="shared" si="20"/>
        <v>29110.476999999999</v>
      </c>
      <c r="D120" s="17" t="str">
        <f t="shared" si="21"/>
        <v>vis</v>
      </c>
      <c r="E120" s="50">
        <f>VLOOKUP(C120,Active!C$21:E$971,3,FALSE)</f>
        <v>-8136.9897442146603</v>
      </c>
      <c r="F120" s="5" t="s">
        <v>86</v>
      </c>
      <c r="G120" s="17" t="str">
        <f t="shared" si="22"/>
        <v>29110.477</v>
      </c>
      <c r="H120" s="18">
        <f t="shared" si="23"/>
        <v>8278</v>
      </c>
      <c r="I120" s="51" t="s">
        <v>299</v>
      </c>
      <c r="J120" s="52" t="s">
        <v>300</v>
      </c>
      <c r="K120" s="51">
        <v>8278</v>
      </c>
      <c r="L120" s="51" t="s">
        <v>301</v>
      </c>
      <c r="M120" s="52" t="s">
        <v>91</v>
      </c>
      <c r="N120" s="52"/>
      <c r="O120" s="53" t="s">
        <v>302</v>
      </c>
      <c r="P120" s="53" t="s">
        <v>303</v>
      </c>
    </row>
    <row r="121" spans="1:16" ht="12.75" customHeight="1" thickBot="1" x14ac:dyDescent="0.25">
      <c r="A121" s="18" t="str">
        <f t="shared" si="18"/>
        <v> KVB 25.13 </v>
      </c>
      <c r="B121" s="5" t="str">
        <f t="shared" si="19"/>
        <v>I</v>
      </c>
      <c r="C121" s="18">
        <f t="shared" si="20"/>
        <v>29113.517</v>
      </c>
      <c r="D121" s="17" t="str">
        <f t="shared" si="21"/>
        <v>vis</v>
      </c>
      <c r="E121" s="50">
        <f>VLOOKUP(C121,Active!C$21:E$971,3,FALSE)</f>
        <v>-8135.9953163200316</v>
      </c>
      <c r="F121" s="5" t="s">
        <v>86</v>
      </c>
      <c r="G121" s="17" t="str">
        <f t="shared" si="22"/>
        <v>29113.517</v>
      </c>
      <c r="H121" s="18">
        <f t="shared" si="23"/>
        <v>8280</v>
      </c>
      <c r="I121" s="51" t="s">
        <v>304</v>
      </c>
      <c r="J121" s="52" t="s">
        <v>305</v>
      </c>
      <c r="K121" s="51">
        <v>8280</v>
      </c>
      <c r="L121" s="51" t="s">
        <v>280</v>
      </c>
      <c r="M121" s="52" t="s">
        <v>91</v>
      </c>
      <c r="N121" s="52"/>
      <c r="O121" s="53" t="s">
        <v>302</v>
      </c>
      <c r="P121" s="53" t="s">
        <v>303</v>
      </c>
    </row>
    <row r="122" spans="1:16" ht="12.75" customHeight="1" thickBot="1" x14ac:dyDescent="0.25">
      <c r="A122" s="18" t="str">
        <f t="shared" si="18"/>
        <v> KVB 25.13 </v>
      </c>
      <c r="B122" s="5" t="str">
        <f t="shared" si="19"/>
        <v>I</v>
      </c>
      <c r="C122" s="18">
        <f t="shared" si="20"/>
        <v>29130.385999999999</v>
      </c>
      <c r="D122" s="17" t="str">
        <f t="shared" si="21"/>
        <v>vis</v>
      </c>
      <c r="E122" s="50">
        <f>VLOOKUP(C122,Active!C$21:E$971,3,FALSE)</f>
        <v>-8130.4772228481634</v>
      </c>
      <c r="F122" s="5" t="s">
        <v>86</v>
      </c>
      <c r="G122" s="17" t="str">
        <f t="shared" si="22"/>
        <v>29130.386</v>
      </c>
      <c r="H122" s="18">
        <f t="shared" si="23"/>
        <v>8291</v>
      </c>
      <c r="I122" s="51" t="s">
        <v>306</v>
      </c>
      <c r="J122" s="52" t="s">
        <v>307</v>
      </c>
      <c r="K122" s="51">
        <v>8291</v>
      </c>
      <c r="L122" s="51" t="s">
        <v>308</v>
      </c>
      <c r="M122" s="52" t="s">
        <v>91</v>
      </c>
      <c r="N122" s="52"/>
      <c r="O122" s="53" t="s">
        <v>302</v>
      </c>
      <c r="P122" s="53" t="s">
        <v>303</v>
      </c>
    </row>
    <row r="123" spans="1:16" ht="12.75" customHeight="1" thickBot="1" x14ac:dyDescent="0.25">
      <c r="A123" s="18" t="str">
        <f t="shared" si="18"/>
        <v> KVB 25.13 </v>
      </c>
      <c r="B123" s="5" t="str">
        <f t="shared" si="19"/>
        <v>I</v>
      </c>
      <c r="C123" s="18">
        <f t="shared" si="20"/>
        <v>29431.522000000001</v>
      </c>
      <c r="D123" s="17" t="str">
        <f t="shared" si="21"/>
        <v>vis</v>
      </c>
      <c r="E123" s="50">
        <f>VLOOKUP(C123,Active!C$21:E$971,3,FALSE)</f>
        <v>-8031.9712891387126</v>
      </c>
      <c r="F123" s="5" t="s">
        <v>86</v>
      </c>
      <c r="G123" s="17" t="str">
        <f t="shared" si="22"/>
        <v>29431.522</v>
      </c>
      <c r="H123" s="18">
        <f t="shared" si="23"/>
        <v>8488</v>
      </c>
      <c r="I123" s="51" t="s">
        <v>309</v>
      </c>
      <c r="J123" s="52" t="s">
        <v>310</v>
      </c>
      <c r="K123" s="51">
        <v>8488</v>
      </c>
      <c r="L123" s="51" t="s">
        <v>311</v>
      </c>
      <c r="M123" s="52" t="s">
        <v>91</v>
      </c>
      <c r="N123" s="52"/>
      <c r="O123" s="53" t="s">
        <v>302</v>
      </c>
      <c r="P123" s="53" t="s">
        <v>303</v>
      </c>
    </row>
    <row r="124" spans="1:16" ht="12.75" customHeight="1" thickBot="1" x14ac:dyDescent="0.25">
      <c r="A124" s="18" t="str">
        <f t="shared" si="18"/>
        <v> KVB 25.13 </v>
      </c>
      <c r="B124" s="5" t="str">
        <f t="shared" si="19"/>
        <v>I</v>
      </c>
      <c r="C124" s="18">
        <f t="shared" si="20"/>
        <v>29486.466</v>
      </c>
      <c r="D124" s="17" t="str">
        <f t="shared" si="21"/>
        <v>vis</v>
      </c>
      <c r="E124" s="50">
        <f>VLOOKUP(C124,Active!C$21:E$971,3,FALSE)</f>
        <v>-8013.9983134010654</v>
      </c>
      <c r="F124" s="5" t="s">
        <v>86</v>
      </c>
      <c r="G124" s="17" t="str">
        <f t="shared" si="22"/>
        <v>29486.466</v>
      </c>
      <c r="H124" s="18">
        <f t="shared" si="23"/>
        <v>8524</v>
      </c>
      <c r="I124" s="51" t="s">
        <v>312</v>
      </c>
      <c r="J124" s="52" t="s">
        <v>313</v>
      </c>
      <c r="K124" s="51">
        <v>8524</v>
      </c>
      <c r="L124" s="51" t="s">
        <v>314</v>
      </c>
      <c r="M124" s="52" t="s">
        <v>91</v>
      </c>
      <c r="N124" s="52"/>
      <c r="O124" s="53" t="s">
        <v>302</v>
      </c>
      <c r="P124" s="53" t="s">
        <v>303</v>
      </c>
    </row>
    <row r="125" spans="1:16" ht="12.75" customHeight="1" thickBot="1" x14ac:dyDescent="0.25">
      <c r="A125" s="18" t="str">
        <f t="shared" si="18"/>
        <v> KVB 25.13 </v>
      </c>
      <c r="B125" s="5" t="str">
        <f t="shared" si="19"/>
        <v>I</v>
      </c>
      <c r="C125" s="18">
        <f t="shared" si="20"/>
        <v>29633.22</v>
      </c>
      <c r="D125" s="17" t="str">
        <f t="shared" si="21"/>
        <v>vis</v>
      </c>
      <c r="E125" s="50">
        <f>VLOOKUP(C125,Active!C$21:E$971,3,FALSE)</f>
        <v>-7965.9929610167719</v>
      </c>
      <c r="F125" s="5" t="s">
        <v>86</v>
      </c>
      <c r="G125" s="17" t="str">
        <f t="shared" si="22"/>
        <v>29633.220</v>
      </c>
      <c r="H125" s="18">
        <f t="shared" si="23"/>
        <v>8620</v>
      </c>
      <c r="I125" s="51" t="s">
        <v>315</v>
      </c>
      <c r="J125" s="52" t="s">
        <v>316</v>
      </c>
      <c r="K125" s="51">
        <v>8620</v>
      </c>
      <c r="L125" s="51" t="s">
        <v>143</v>
      </c>
      <c r="M125" s="52" t="s">
        <v>91</v>
      </c>
      <c r="N125" s="52"/>
      <c r="O125" s="53" t="s">
        <v>302</v>
      </c>
      <c r="P125" s="53" t="s">
        <v>303</v>
      </c>
    </row>
    <row r="126" spans="1:16" ht="12.75" customHeight="1" thickBot="1" x14ac:dyDescent="0.25">
      <c r="A126" s="18" t="str">
        <f t="shared" si="18"/>
        <v> KVB 25.13 </v>
      </c>
      <c r="B126" s="5" t="str">
        <f t="shared" si="19"/>
        <v>I</v>
      </c>
      <c r="C126" s="18">
        <f t="shared" si="20"/>
        <v>29839.456999999999</v>
      </c>
      <c r="D126" s="17" t="str">
        <f t="shared" si="21"/>
        <v>vis</v>
      </c>
      <c r="E126" s="50">
        <f>VLOOKUP(C126,Active!C$21:E$971,3,FALSE)</f>
        <v>-7898.5298604561094</v>
      </c>
      <c r="F126" s="5" t="s">
        <v>86</v>
      </c>
      <c r="G126" s="17" t="str">
        <f t="shared" si="22"/>
        <v>29839.457</v>
      </c>
      <c r="H126" s="18">
        <f t="shared" si="23"/>
        <v>8755</v>
      </c>
      <c r="I126" s="51" t="s">
        <v>317</v>
      </c>
      <c r="J126" s="52" t="s">
        <v>318</v>
      </c>
      <c r="K126" s="51">
        <v>8755</v>
      </c>
      <c r="L126" s="51" t="s">
        <v>319</v>
      </c>
      <c r="M126" s="52" t="s">
        <v>91</v>
      </c>
      <c r="N126" s="52"/>
      <c r="O126" s="53" t="s">
        <v>302</v>
      </c>
      <c r="P126" s="53" t="s">
        <v>303</v>
      </c>
    </row>
    <row r="127" spans="1:16" ht="12.75" customHeight="1" thickBot="1" x14ac:dyDescent="0.25">
      <c r="A127" s="18" t="str">
        <f t="shared" si="18"/>
        <v> VB 7.72 </v>
      </c>
      <c r="B127" s="5" t="str">
        <f t="shared" si="19"/>
        <v>I</v>
      </c>
      <c r="C127" s="18">
        <f t="shared" si="20"/>
        <v>29868.664000000001</v>
      </c>
      <c r="D127" s="17" t="str">
        <f t="shared" si="21"/>
        <v>vis</v>
      </c>
      <c r="E127" s="50">
        <f>VLOOKUP(C127,Active!C$21:E$971,3,FALSE)</f>
        <v>-7888.9758290355812</v>
      </c>
      <c r="F127" s="5" t="s">
        <v>86</v>
      </c>
      <c r="G127" s="17" t="str">
        <f t="shared" si="22"/>
        <v>29868.664</v>
      </c>
      <c r="H127" s="18">
        <f t="shared" si="23"/>
        <v>8774</v>
      </c>
      <c r="I127" s="51" t="s">
        <v>320</v>
      </c>
      <c r="J127" s="52" t="s">
        <v>321</v>
      </c>
      <c r="K127" s="51">
        <v>8774</v>
      </c>
      <c r="L127" s="51" t="s">
        <v>322</v>
      </c>
      <c r="M127" s="52" t="s">
        <v>91</v>
      </c>
      <c r="N127" s="52"/>
      <c r="O127" s="53" t="s">
        <v>92</v>
      </c>
      <c r="P127" s="53" t="s">
        <v>93</v>
      </c>
    </row>
    <row r="128" spans="1:16" ht="12.75" customHeight="1" thickBot="1" x14ac:dyDescent="0.25">
      <c r="A128" s="18" t="str">
        <f t="shared" si="18"/>
        <v> VB 7.72 </v>
      </c>
      <c r="B128" s="5" t="str">
        <f t="shared" si="19"/>
        <v>I</v>
      </c>
      <c r="C128" s="18">
        <f t="shared" si="20"/>
        <v>30548.741999999998</v>
      </c>
      <c r="D128" s="17" t="str">
        <f t="shared" si="21"/>
        <v>vis</v>
      </c>
      <c r="E128" s="50">
        <f>VLOOKUP(C128,Active!C$21:E$971,3,FALSE)</f>
        <v>-7666.5124955741048</v>
      </c>
      <c r="F128" s="5" t="s">
        <v>86</v>
      </c>
      <c r="G128" s="17" t="str">
        <f t="shared" si="22"/>
        <v>30548.742</v>
      </c>
      <c r="H128" s="18">
        <f t="shared" si="23"/>
        <v>9219</v>
      </c>
      <c r="I128" s="51" t="s">
        <v>323</v>
      </c>
      <c r="J128" s="52" t="s">
        <v>324</v>
      </c>
      <c r="K128" s="51">
        <v>9219</v>
      </c>
      <c r="L128" s="51" t="s">
        <v>325</v>
      </c>
      <c r="M128" s="52" t="s">
        <v>91</v>
      </c>
      <c r="N128" s="52"/>
      <c r="O128" s="53" t="s">
        <v>92</v>
      </c>
      <c r="P128" s="53" t="s">
        <v>93</v>
      </c>
    </row>
    <row r="129" spans="1:16" ht="12.75" customHeight="1" thickBot="1" x14ac:dyDescent="0.25">
      <c r="A129" s="18" t="str">
        <f t="shared" si="18"/>
        <v> KVB 25.13 </v>
      </c>
      <c r="B129" s="5" t="str">
        <f t="shared" si="19"/>
        <v>I</v>
      </c>
      <c r="C129" s="18">
        <f t="shared" si="20"/>
        <v>30605.38</v>
      </c>
      <c r="D129" s="17" t="str">
        <f t="shared" si="21"/>
        <v>vis</v>
      </c>
      <c r="E129" s="50">
        <f>VLOOKUP(C129,Active!C$21:E$971,3,FALSE)</f>
        <v>-7647.9853879767525</v>
      </c>
      <c r="F129" s="5" t="s">
        <v>86</v>
      </c>
      <c r="G129" s="17" t="str">
        <f t="shared" si="22"/>
        <v>30605.380</v>
      </c>
      <c r="H129" s="18">
        <f t="shared" si="23"/>
        <v>9256</v>
      </c>
      <c r="I129" s="51" t="s">
        <v>326</v>
      </c>
      <c r="J129" s="52" t="s">
        <v>327</v>
      </c>
      <c r="K129" s="51">
        <v>9256</v>
      </c>
      <c r="L129" s="51" t="s">
        <v>158</v>
      </c>
      <c r="M129" s="52" t="s">
        <v>91</v>
      </c>
      <c r="N129" s="52"/>
      <c r="O129" s="53" t="s">
        <v>302</v>
      </c>
      <c r="P129" s="53" t="s">
        <v>303</v>
      </c>
    </row>
    <row r="130" spans="1:16" ht="12.75" customHeight="1" thickBot="1" x14ac:dyDescent="0.25">
      <c r="A130" s="18" t="str">
        <f t="shared" si="18"/>
        <v> KVB 25.13 </v>
      </c>
      <c r="B130" s="5" t="str">
        <f t="shared" si="19"/>
        <v>I</v>
      </c>
      <c r="C130" s="18">
        <f t="shared" si="20"/>
        <v>31030.288</v>
      </c>
      <c r="D130" s="17" t="str">
        <f t="shared" si="21"/>
        <v>vis</v>
      </c>
      <c r="E130" s="50">
        <f>VLOOKUP(C130,Active!C$21:E$971,3,FALSE)</f>
        <v>-7508.9918459206219</v>
      </c>
      <c r="F130" s="5" t="s">
        <v>86</v>
      </c>
      <c r="G130" s="17" t="str">
        <f t="shared" si="22"/>
        <v>31030.288</v>
      </c>
      <c r="H130" s="18">
        <f t="shared" si="23"/>
        <v>9534</v>
      </c>
      <c r="I130" s="51" t="s">
        <v>328</v>
      </c>
      <c r="J130" s="52" t="s">
        <v>329</v>
      </c>
      <c r="K130" s="51">
        <v>9534</v>
      </c>
      <c r="L130" s="51" t="s">
        <v>108</v>
      </c>
      <c r="M130" s="52" t="s">
        <v>91</v>
      </c>
      <c r="N130" s="52"/>
      <c r="O130" s="53" t="s">
        <v>302</v>
      </c>
      <c r="P130" s="53" t="s">
        <v>303</v>
      </c>
    </row>
    <row r="131" spans="1:16" ht="12.75" customHeight="1" thickBot="1" x14ac:dyDescent="0.25">
      <c r="A131" s="18" t="str">
        <f t="shared" si="18"/>
        <v> VB 7.72 </v>
      </c>
      <c r="B131" s="5" t="str">
        <f t="shared" si="19"/>
        <v>I</v>
      </c>
      <c r="C131" s="18">
        <f t="shared" si="20"/>
        <v>31722.683000000001</v>
      </c>
      <c r="D131" s="17" t="str">
        <f t="shared" si="21"/>
        <v>vis</v>
      </c>
      <c r="E131" s="50">
        <f>VLOOKUP(C131,Active!C$21:E$971,3,FALSE)</f>
        <v>-7282.4994439137054</v>
      </c>
      <c r="F131" s="5" t="s">
        <v>86</v>
      </c>
      <c r="G131" s="17" t="str">
        <f t="shared" si="22"/>
        <v>31722.683</v>
      </c>
      <c r="H131" s="18">
        <f t="shared" si="23"/>
        <v>9987</v>
      </c>
      <c r="I131" s="51" t="s">
        <v>330</v>
      </c>
      <c r="J131" s="52" t="s">
        <v>331</v>
      </c>
      <c r="K131" s="51">
        <v>9987</v>
      </c>
      <c r="L131" s="51" t="s">
        <v>314</v>
      </c>
      <c r="M131" s="52" t="s">
        <v>91</v>
      </c>
      <c r="N131" s="52"/>
      <c r="O131" s="53" t="s">
        <v>92</v>
      </c>
      <c r="P131" s="53" t="s">
        <v>93</v>
      </c>
    </row>
    <row r="132" spans="1:16" ht="12.75" customHeight="1" thickBot="1" x14ac:dyDescent="0.25">
      <c r="A132" s="18" t="str">
        <f t="shared" si="18"/>
        <v> VB 7.72 </v>
      </c>
      <c r="B132" s="5" t="str">
        <f t="shared" si="19"/>
        <v>I</v>
      </c>
      <c r="C132" s="18">
        <f t="shared" si="20"/>
        <v>32138.494999999999</v>
      </c>
      <c r="D132" s="17" t="str">
        <f t="shared" si="21"/>
        <v>vis</v>
      </c>
      <c r="E132" s="50">
        <f>VLOOKUP(C132,Active!C$21:E$971,3,FALSE)</f>
        <v>-7146.4813347949221</v>
      </c>
      <c r="F132" s="5" t="s">
        <v>86</v>
      </c>
      <c r="G132" s="17" t="str">
        <f t="shared" si="22"/>
        <v>32138.495</v>
      </c>
      <c r="H132" s="18">
        <f t="shared" si="23"/>
        <v>10259</v>
      </c>
      <c r="I132" s="51" t="s">
        <v>332</v>
      </c>
      <c r="J132" s="52" t="s">
        <v>333</v>
      </c>
      <c r="K132" s="51">
        <v>10259</v>
      </c>
      <c r="L132" s="51" t="s">
        <v>291</v>
      </c>
      <c r="M132" s="52" t="s">
        <v>91</v>
      </c>
      <c r="N132" s="52"/>
      <c r="O132" s="53" t="s">
        <v>92</v>
      </c>
      <c r="P132" s="53" t="s">
        <v>93</v>
      </c>
    </row>
    <row r="133" spans="1:16" ht="12.75" customHeight="1" thickBot="1" x14ac:dyDescent="0.25">
      <c r="A133" s="18" t="str">
        <f t="shared" si="18"/>
        <v> VB 7.72 </v>
      </c>
      <c r="B133" s="5" t="str">
        <f t="shared" si="19"/>
        <v>I</v>
      </c>
      <c r="C133" s="18">
        <f t="shared" si="20"/>
        <v>33460.775999999998</v>
      </c>
      <c r="D133" s="17" t="str">
        <f t="shared" si="21"/>
        <v>vis</v>
      </c>
      <c r="E133" s="50">
        <f>VLOOKUP(C133,Active!C$21:E$971,3,FALSE)</f>
        <v>-6713.9441272499407</v>
      </c>
      <c r="F133" s="5" t="s">
        <v>86</v>
      </c>
      <c r="G133" s="17" t="str">
        <f t="shared" si="22"/>
        <v>33460.776</v>
      </c>
      <c r="H133" s="18">
        <f t="shared" si="23"/>
        <v>11124</v>
      </c>
      <c r="I133" s="51" t="s">
        <v>334</v>
      </c>
      <c r="J133" s="52" t="s">
        <v>335</v>
      </c>
      <c r="K133" s="51">
        <v>11124</v>
      </c>
      <c r="L133" s="51" t="s">
        <v>336</v>
      </c>
      <c r="M133" s="52" t="s">
        <v>91</v>
      </c>
      <c r="N133" s="52"/>
      <c r="O133" s="53" t="s">
        <v>92</v>
      </c>
      <c r="P133" s="53" t="s">
        <v>93</v>
      </c>
    </row>
    <row r="134" spans="1:16" ht="12.75" customHeight="1" thickBot="1" x14ac:dyDescent="0.25">
      <c r="A134" s="18" t="str">
        <f t="shared" si="18"/>
        <v> HABZ 28 </v>
      </c>
      <c r="B134" s="5" t="str">
        <f t="shared" si="19"/>
        <v>I</v>
      </c>
      <c r="C134" s="18">
        <f t="shared" si="20"/>
        <v>36898.285000000003</v>
      </c>
      <c r="D134" s="17" t="str">
        <f t="shared" si="21"/>
        <v>vis</v>
      </c>
      <c r="E134" s="50">
        <f>VLOOKUP(C134,Active!C$21:E$971,3,FALSE)</f>
        <v>-5589.4852990804784</v>
      </c>
      <c r="F134" s="5" t="s">
        <v>86</v>
      </c>
      <c r="G134" s="17" t="str">
        <f t="shared" si="22"/>
        <v>36898.285</v>
      </c>
      <c r="H134" s="18">
        <f t="shared" si="23"/>
        <v>13373</v>
      </c>
      <c r="I134" s="51" t="s">
        <v>337</v>
      </c>
      <c r="J134" s="52" t="s">
        <v>338</v>
      </c>
      <c r="K134" s="51">
        <v>13373</v>
      </c>
      <c r="L134" s="51" t="s">
        <v>339</v>
      </c>
      <c r="M134" s="52" t="s">
        <v>91</v>
      </c>
      <c r="N134" s="52"/>
      <c r="O134" s="53" t="s">
        <v>340</v>
      </c>
      <c r="P134" s="53" t="s">
        <v>341</v>
      </c>
    </row>
    <row r="135" spans="1:16" ht="12.75" customHeight="1" thickBot="1" x14ac:dyDescent="0.25">
      <c r="A135" s="18" t="str">
        <f t="shared" si="18"/>
        <v> VB 5.8 </v>
      </c>
      <c r="B135" s="5" t="str">
        <f t="shared" si="19"/>
        <v>I</v>
      </c>
      <c r="C135" s="18">
        <f t="shared" si="20"/>
        <v>37173.360000000001</v>
      </c>
      <c r="D135" s="17" t="str">
        <f t="shared" si="21"/>
        <v>vis</v>
      </c>
      <c r="E135" s="50">
        <f>VLOOKUP(C135,Active!C$21:E$971,3,FALSE)</f>
        <v>-5499.5042947663924</v>
      </c>
      <c r="F135" s="5" t="s">
        <v>86</v>
      </c>
      <c r="G135" s="17" t="str">
        <f t="shared" si="22"/>
        <v>37173.360</v>
      </c>
      <c r="H135" s="18">
        <f t="shared" si="23"/>
        <v>13553</v>
      </c>
      <c r="I135" s="51" t="s">
        <v>342</v>
      </c>
      <c r="J135" s="52" t="s">
        <v>343</v>
      </c>
      <c r="K135" s="51">
        <v>13553</v>
      </c>
      <c r="L135" s="51" t="s">
        <v>269</v>
      </c>
      <c r="M135" s="52" t="s">
        <v>87</v>
      </c>
      <c r="N135" s="52"/>
      <c r="O135" s="53" t="s">
        <v>231</v>
      </c>
      <c r="P135" s="53" t="s">
        <v>344</v>
      </c>
    </row>
    <row r="136" spans="1:16" ht="12.75" customHeight="1" thickBot="1" x14ac:dyDescent="0.25">
      <c r="A136" s="18" t="str">
        <f t="shared" si="18"/>
        <v> HABZ 28 </v>
      </c>
      <c r="B136" s="5" t="str">
        <f t="shared" si="19"/>
        <v>I</v>
      </c>
      <c r="C136" s="18">
        <f t="shared" si="20"/>
        <v>37199.366000000002</v>
      </c>
      <c r="D136" s="17" t="str">
        <f t="shared" si="21"/>
        <v>vis</v>
      </c>
      <c r="E136" s="50">
        <f>VLOOKUP(C136,Active!C$21:E$971,3,FALSE)</f>
        <v>-5490.9973566651752</v>
      </c>
      <c r="F136" s="5" t="s">
        <v>86</v>
      </c>
      <c r="G136" s="17" t="str">
        <f t="shared" si="22"/>
        <v>37199.366</v>
      </c>
      <c r="H136" s="18">
        <f t="shared" si="23"/>
        <v>13570</v>
      </c>
      <c r="I136" s="51" t="s">
        <v>345</v>
      </c>
      <c r="J136" s="52" t="s">
        <v>346</v>
      </c>
      <c r="K136" s="51">
        <v>13570</v>
      </c>
      <c r="L136" s="51" t="s">
        <v>137</v>
      </c>
      <c r="M136" s="52" t="s">
        <v>91</v>
      </c>
      <c r="N136" s="52"/>
      <c r="O136" s="53" t="s">
        <v>340</v>
      </c>
      <c r="P136" s="53" t="s">
        <v>341</v>
      </c>
    </row>
    <row r="137" spans="1:16" ht="12.75" customHeight="1" thickBot="1" x14ac:dyDescent="0.25">
      <c r="A137" s="18" t="str">
        <f t="shared" si="18"/>
        <v> HABZ 28 </v>
      </c>
      <c r="B137" s="5" t="str">
        <f t="shared" si="19"/>
        <v>I</v>
      </c>
      <c r="C137" s="18">
        <f t="shared" si="20"/>
        <v>37202.423000000003</v>
      </c>
      <c r="D137" s="17" t="str">
        <f t="shared" si="21"/>
        <v>vis</v>
      </c>
      <c r="E137" s="50">
        <f>VLOOKUP(C137,Active!C$21:E$971,3,FALSE)</f>
        <v>-5489.9973678250835</v>
      </c>
      <c r="F137" s="5" t="s">
        <v>86</v>
      </c>
      <c r="G137" s="17" t="str">
        <f t="shared" si="22"/>
        <v>37202.423</v>
      </c>
      <c r="H137" s="18">
        <f t="shared" si="23"/>
        <v>13572</v>
      </c>
      <c r="I137" s="51" t="s">
        <v>347</v>
      </c>
      <c r="J137" s="52" t="s">
        <v>348</v>
      </c>
      <c r="K137" s="51">
        <v>13572</v>
      </c>
      <c r="L137" s="51" t="s">
        <v>137</v>
      </c>
      <c r="M137" s="52" t="s">
        <v>91</v>
      </c>
      <c r="N137" s="52"/>
      <c r="O137" s="53" t="s">
        <v>340</v>
      </c>
      <c r="P137" s="53" t="s">
        <v>341</v>
      </c>
    </row>
    <row r="138" spans="1:16" ht="12.75" customHeight="1" thickBot="1" x14ac:dyDescent="0.25">
      <c r="A138" s="18" t="str">
        <f t="shared" si="18"/>
        <v> HABZ 28 </v>
      </c>
      <c r="B138" s="5" t="str">
        <f t="shared" si="19"/>
        <v>I</v>
      </c>
      <c r="C138" s="18">
        <f t="shared" si="20"/>
        <v>37575.398999999998</v>
      </c>
      <c r="D138" s="17" t="str">
        <f t="shared" si="21"/>
        <v>vis</v>
      </c>
      <c r="E138" s="50">
        <f>VLOOKUP(C138,Active!C$21:E$971,3,FALSE)</f>
        <v>-5367.9915328162651</v>
      </c>
      <c r="F138" s="5" t="s">
        <v>86</v>
      </c>
      <c r="G138" s="17" t="str">
        <f t="shared" si="22"/>
        <v>37575.399</v>
      </c>
      <c r="H138" s="18">
        <f t="shared" si="23"/>
        <v>13816</v>
      </c>
      <c r="I138" s="51" t="s">
        <v>349</v>
      </c>
      <c r="J138" s="52" t="s">
        <v>350</v>
      </c>
      <c r="K138" s="51">
        <v>13816</v>
      </c>
      <c r="L138" s="51" t="s">
        <v>351</v>
      </c>
      <c r="M138" s="52" t="s">
        <v>91</v>
      </c>
      <c r="N138" s="52"/>
      <c r="O138" s="53" t="s">
        <v>340</v>
      </c>
      <c r="P138" s="53" t="s">
        <v>341</v>
      </c>
    </row>
    <row r="139" spans="1:16" ht="12.75" customHeight="1" thickBot="1" x14ac:dyDescent="0.25">
      <c r="A139" s="18" t="str">
        <f t="shared" ref="A139:A167" si="24">P139</f>
        <v> VB 7.72 </v>
      </c>
      <c r="B139" s="5" t="str">
        <f t="shared" ref="B139:B167" si="25">IF(H139=INT(H139),"I","II")</f>
        <v>I</v>
      </c>
      <c r="C139" s="18">
        <f t="shared" ref="C139:C167" si="26">1*G139</f>
        <v>37853.603999999999</v>
      </c>
      <c r="D139" s="17" t="str">
        <f t="shared" ref="D139:D167" si="27">VLOOKUP(F139,I$1:J$5,2,FALSE)</f>
        <v>vis</v>
      </c>
      <c r="E139" s="50">
        <f>VLOOKUP(C139,Active!C$21:E$971,3,FALSE)</f>
        <v>-5276.9866603080372</v>
      </c>
      <c r="F139" s="5" t="s">
        <v>86</v>
      </c>
      <c r="G139" s="17" t="str">
        <f t="shared" ref="G139:G167" si="28">MID(I139,3,LEN(I139)-3)</f>
        <v>37853.604</v>
      </c>
      <c r="H139" s="18">
        <f t="shared" ref="H139:H167" si="29">1*K139</f>
        <v>13998</v>
      </c>
      <c r="I139" s="51" t="s">
        <v>352</v>
      </c>
      <c r="J139" s="52" t="s">
        <v>353</v>
      </c>
      <c r="K139" s="51">
        <v>13998</v>
      </c>
      <c r="L139" s="51" t="s">
        <v>354</v>
      </c>
      <c r="M139" s="52" t="s">
        <v>91</v>
      </c>
      <c r="N139" s="52"/>
      <c r="O139" s="53" t="s">
        <v>92</v>
      </c>
      <c r="P139" s="53" t="s">
        <v>93</v>
      </c>
    </row>
    <row r="140" spans="1:16" ht="12.75" customHeight="1" thickBot="1" x14ac:dyDescent="0.25">
      <c r="A140" s="18" t="str">
        <f t="shared" si="24"/>
        <v> VB 7.72 </v>
      </c>
      <c r="B140" s="5" t="str">
        <f t="shared" si="25"/>
        <v>I</v>
      </c>
      <c r="C140" s="18">
        <f t="shared" si="26"/>
        <v>37856.588000000003</v>
      </c>
      <c r="D140" s="17" t="str">
        <f t="shared" si="27"/>
        <v>vis</v>
      </c>
      <c r="E140" s="50">
        <f>VLOOKUP(C140,Active!C$21:E$971,3,FALSE)</f>
        <v>-5276.0105508219931</v>
      </c>
      <c r="F140" s="5" t="s">
        <v>86</v>
      </c>
      <c r="G140" s="17" t="str">
        <f t="shared" si="28"/>
        <v>37856.588</v>
      </c>
      <c r="H140" s="18">
        <f t="shared" si="29"/>
        <v>14000</v>
      </c>
      <c r="I140" s="51" t="s">
        <v>355</v>
      </c>
      <c r="J140" s="52" t="s">
        <v>356</v>
      </c>
      <c r="K140" s="51">
        <v>14000</v>
      </c>
      <c r="L140" s="51" t="s">
        <v>357</v>
      </c>
      <c r="M140" s="52" t="s">
        <v>91</v>
      </c>
      <c r="N140" s="52"/>
      <c r="O140" s="53" t="s">
        <v>92</v>
      </c>
      <c r="P140" s="53" t="s">
        <v>93</v>
      </c>
    </row>
    <row r="141" spans="1:16" ht="12.75" customHeight="1" thickBot="1" x14ac:dyDescent="0.25">
      <c r="A141" s="18" t="str">
        <f t="shared" si="24"/>
        <v> VB 7.72 </v>
      </c>
      <c r="B141" s="5" t="str">
        <f t="shared" si="25"/>
        <v>I</v>
      </c>
      <c r="C141" s="18">
        <f t="shared" si="26"/>
        <v>37856.618999999999</v>
      </c>
      <c r="D141" s="17" t="str">
        <f t="shared" si="27"/>
        <v>vis</v>
      </c>
      <c r="E141" s="50">
        <f>VLOOKUP(C141,Active!C$21:E$971,3,FALSE)</f>
        <v>-5276.0004102743851</v>
      </c>
      <c r="F141" s="5" t="s">
        <v>86</v>
      </c>
      <c r="G141" s="17" t="str">
        <f t="shared" si="28"/>
        <v>37856.619</v>
      </c>
      <c r="H141" s="18">
        <f t="shared" si="29"/>
        <v>14000</v>
      </c>
      <c r="I141" s="51" t="s">
        <v>358</v>
      </c>
      <c r="J141" s="52" t="s">
        <v>359</v>
      </c>
      <c r="K141" s="51">
        <v>14000</v>
      </c>
      <c r="L141" s="51" t="s">
        <v>360</v>
      </c>
      <c r="M141" s="52" t="s">
        <v>91</v>
      </c>
      <c r="N141" s="52"/>
      <c r="O141" s="53" t="s">
        <v>92</v>
      </c>
      <c r="P141" s="53" t="s">
        <v>93</v>
      </c>
    </row>
    <row r="142" spans="1:16" ht="12.75" customHeight="1" thickBot="1" x14ac:dyDescent="0.25">
      <c r="A142" s="18" t="str">
        <f t="shared" si="24"/>
        <v> VB 7.72 </v>
      </c>
      <c r="B142" s="5" t="str">
        <f t="shared" si="25"/>
        <v>I</v>
      </c>
      <c r="C142" s="18">
        <f t="shared" si="26"/>
        <v>37856.629000000001</v>
      </c>
      <c r="D142" s="17" t="str">
        <f t="shared" si="27"/>
        <v>vis</v>
      </c>
      <c r="E142" s="50">
        <f>VLOOKUP(C142,Active!C$21:E$971,3,FALSE)</f>
        <v>-5275.9971391299941</v>
      </c>
      <c r="F142" s="5" t="s">
        <v>86</v>
      </c>
      <c r="G142" s="17" t="str">
        <f t="shared" si="28"/>
        <v>37856.629</v>
      </c>
      <c r="H142" s="18">
        <f t="shared" si="29"/>
        <v>14000</v>
      </c>
      <c r="I142" s="51" t="s">
        <v>361</v>
      </c>
      <c r="J142" s="52" t="s">
        <v>362</v>
      </c>
      <c r="K142" s="51">
        <v>14000</v>
      </c>
      <c r="L142" s="51" t="s">
        <v>363</v>
      </c>
      <c r="M142" s="52" t="s">
        <v>91</v>
      </c>
      <c r="N142" s="52"/>
      <c r="O142" s="53" t="s">
        <v>92</v>
      </c>
      <c r="P142" s="53" t="s">
        <v>93</v>
      </c>
    </row>
    <row r="143" spans="1:16" ht="12.75" customHeight="1" thickBot="1" x14ac:dyDescent="0.25">
      <c r="A143" s="18" t="str">
        <f t="shared" si="24"/>
        <v> VB 7.72 </v>
      </c>
      <c r="B143" s="5" t="str">
        <f t="shared" si="25"/>
        <v>I</v>
      </c>
      <c r="C143" s="18">
        <f t="shared" si="26"/>
        <v>37856.639999999999</v>
      </c>
      <c r="D143" s="17" t="str">
        <f t="shared" si="27"/>
        <v>vis</v>
      </c>
      <c r="E143" s="50">
        <f>VLOOKUP(C143,Active!C$21:E$971,3,FALSE)</f>
        <v>-5275.9935408711654</v>
      </c>
      <c r="F143" s="5" t="s">
        <v>86</v>
      </c>
      <c r="G143" s="17" t="str">
        <f t="shared" si="28"/>
        <v>37856.640</v>
      </c>
      <c r="H143" s="18">
        <f t="shared" si="29"/>
        <v>14000</v>
      </c>
      <c r="I143" s="51" t="s">
        <v>364</v>
      </c>
      <c r="J143" s="52" t="s">
        <v>365</v>
      </c>
      <c r="K143" s="51">
        <v>14000</v>
      </c>
      <c r="L143" s="51" t="s">
        <v>301</v>
      </c>
      <c r="M143" s="52" t="s">
        <v>91</v>
      </c>
      <c r="N143" s="52"/>
      <c r="O143" s="53" t="s">
        <v>92</v>
      </c>
      <c r="P143" s="53" t="s">
        <v>93</v>
      </c>
    </row>
    <row r="144" spans="1:16" ht="12.75" customHeight="1" thickBot="1" x14ac:dyDescent="0.25">
      <c r="A144" s="18" t="str">
        <f t="shared" si="24"/>
        <v> VB 7.72 </v>
      </c>
      <c r="B144" s="5" t="str">
        <f t="shared" si="25"/>
        <v>I</v>
      </c>
      <c r="C144" s="18">
        <f t="shared" si="26"/>
        <v>37856.661999999997</v>
      </c>
      <c r="D144" s="17" t="str">
        <f t="shared" si="27"/>
        <v>vis</v>
      </c>
      <c r="E144" s="50">
        <f>VLOOKUP(C144,Active!C$21:E$971,3,FALSE)</f>
        <v>-5275.9863443535078</v>
      </c>
      <c r="F144" s="5" t="s">
        <v>86</v>
      </c>
      <c r="G144" s="17" t="str">
        <f t="shared" si="28"/>
        <v>37856.662</v>
      </c>
      <c r="H144" s="18">
        <f t="shared" si="29"/>
        <v>14000</v>
      </c>
      <c r="I144" s="51" t="s">
        <v>366</v>
      </c>
      <c r="J144" s="52" t="s">
        <v>367</v>
      </c>
      <c r="K144" s="51">
        <v>14000</v>
      </c>
      <c r="L144" s="51" t="s">
        <v>140</v>
      </c>
      <c r="M144" s="52" t="s">
        <v>91</v>
      </c>
      <c r="N144" s="52"/>
      <c r="O144" s="53" t="s">
        <v>92</v>
      </c>
      <c r="P144" s="53" t="s">
        <v>93</v>
      </c>
    </row>
    <row r="145" spans="1:16" ht="12.75" customHeight="1" thickBot="1" x14ac:dyDescent="0.25">
      <c r="A145" s="18" t="str">
        <f t="shared" si="24"/>
        <v> VB 7.72 </v>
      </c>
      <c r="B145" s="5" t="str">
        <f t="shared" si="25"/>
        <v>I</v>
      </c>
      <c r="C145" s="18">
        <f t="shared" si="26"/>
        <v>37856.671000000002</v>
      </c>
      <c r="D145" s="17" t="str">
        <f t="shared" si="27"/>
        <v>vis</v>
      </c>
      <c r="E145" s="50">
        <f>VLOOKUP(C145,Active!C$21:E$971,3,FALSE)</f>
        <v>-5275.9834003235546</v>
      </c>
      <c r="F145" s="5" t="s">
        <v>86</v>
      </c>
      <c r="G145" s="17" t="str">
        <f t="shared" si="28"/>
        <v>37856.671</v>
      </c>
      <c r="H145" s="18">
        <f t="shared" si="29"/>
        <v>14000</v>
      </c>
      <c r="I145" s="51" t="s">
        <v>368</v>
      </c>
      <c r="J145" s="52" t="s">
        <v>369</v>
      </c>
      <c r="K145" s="51">
        <v>14000</v>
      </c>
      <c r="L145" s="51" t="s">
        <v>370</v>
      </c>
      <c r="M145" s="52" t="s">
        <v>91</v>
      </c>
      <c r="N145" s="52"/>
      <c r="O145" s="53" t="s">
        <v>92</v>
      </c>
      <c r="P145" s="53" t="s">
        <v>93</v>
      </c>
    </row>
    <row r="146" spans="1:16" ht="12.75" customHeight="1" thickBot="1" x14ac:dyDescent="0.25">
      <c r="A146" s="18" t="str">
        <f t="shared" si="24"/>
        <v> VB 7.72 </v>
      </c>
      <c r="B146" s="5" t="str">
        <f t="shared" si="25"/>
        <v>I</v>
      </c>
      <c r="C146" s="18">
        <f t="shared" si="26"/>
        <v>37856.682000000001</v>
      </c>
      <c r="D146" s="17" t="str">
        <f t="shared" si="27"/>
        <v>vis</v>
      </c>
      <c r="E146" s="50">
        <f>VLOOKUP(C146,Active!C$21:E$971,3,FALSE)</f>
        <v>-5275.9798020647258</v>
      </c>
      <c r="F146" s="5" t="s">
        <v>86</v>
      </c>
      <c r="G146" s="17" t="str">
        <f t="shared" si="28"/>
        <v>37856.682</v>
      </c>
      <c r="H146" s="18">
        <f t="shared" si="29"/>
        <v>14000</v>
      </c>
      <c r="I146" s="51" t="s">
        <v>371</v>
      </c>
      <c r="J146" s="52" t="s">
        <v>372</v>
      </c>
      <c r="K146" s="51">
        <v>14000</v>
      </c>
      <c r="L146" s="51" t="s">
        <v>146</v>
      </c>
      <c r="M146" s="52" t="s">
        <v>91</v>
      </c>
      <c r="N146" s="52"/>
      <c r="O146" s="53" t="s">
        <v>92</v>
      </c>
      <c r="P146" s="53" t="s">
        <v>93</v>
      </c>
    </row>
    <row r="147" spans="1:16" ht="12.75" customHeight="1" thickBot="1" x14ac:dyDescent="0.25">
      <c r="A147" s="18" t="str">
        <f t="shared" si="24"/>
        <v> VB 7.72 </v>
      </c>
      <c r="B147" s="5" t="str">
        <f t="shared" si="25"/>
        <v>I</v>
      </c>
      <c r="C147" s="18">
        <f t="shared" si="26"/>
        <v>37856.695</v>
      </c>
      <c r="D147" s="17" t="str">
        <f t="shared" si="27"/>
        <v>vis</v>
      </c>
      <c r="E147" s="50">
        <f>VLOOKUP(C147,Active!C$21:E$971,3,FALSE)</f>
        <v>-5275.9755495770187</v>
      </c>
      <c r="F147" s="5" t="s">
        <v>86</v>
      </c>
      <c r="G147" s="17" t="str">
        <f t="shared" si="28"/>
        <v>37856.695</v>
      </c>
      <c r="H147" s="18">
        <f t="shared" si="29"/>
        <v>14000</v>
      </c>
      <c r="I147" s="51" t="s">
        <v>373</v>
      </c>
      <c r="J147" s="52" t="s">
        <v>374</v>
      </c>
      <c r="K147" s="51">
        <v>14000</v>
      </c>
      <c r="L147" s="51" t="s">
        <v>175</v>
      </c>
      <c r="M147" s="52" t="s">
        <v>91</v>
      </c>
      <c r="N147" s="52"/>
      <c r="O147" s="53" t="s">
        <v>92</v>
      </c>
      <c r="P147" s="53" t="s">
        <v>93</v>
      </c>
    </row>
    <row r="148" spans="1:16" ht="12.75" customHeight="1" thickBot="1" x14ac:dyDescent="0.25">
      <c r="A148" s="18" t="str">
        <f t="shared" si="24"/>
        <v> VB 7.72 </v>
      </c>
      <c r="B148" s="5" t="str">
        <f t="shared" si="25"/>
        <v>I</v>
      </c>
      <c r="C148" s="18">
        <f t="shared" si="26"/>
        <v>37856.712</v>
      </c>
      <c r="D148" s="17" t="str">
        <f t="shared" si="27"/>
        <v>vis</v>
      </c>
      <c r="E148" s="50">
        <f>VLOOKUP(C148,Active!C$21:E$971,3,FALSE)</f>
        <v>-5275.9699886315557</v>
      </c>
      <c r="F148" s="5" t="s">
        <v>86</v>
      </c>
      <c r="G148" s="17" t="str">
        <f t="shared" si="28"/>
        <v>37856.712</v>
      </c>
      <c r="H148" s="18">
        <f t="shared" si="29"/>
        <v>14000</v>
      </c>
      <c r="I148" s="51" t="s">
        <v>375</v>
      </c>
      <c r="J148" s="52" t="s">
        <v>376</v>
      </c>
      <c r="K148" s="51">
        <v>14000</v>
      </c>
      <c r="L148" s="51" t="s">
        <v>377</v>
      </c>
      <c r="M148" s="52" t="s">
        <v>91</v>
      </c>
      <c r="N148" s="52"/>
      <c r="O148" s="53" t="s">
        <v>92</v>
      </c>
      <c r="P148" s="53" t="s">
        <v>93</v>
      </c>
    </row>
    <row r="149" spans="1:16" ht="12.75" customHeight="1" thickBot="1" x14ac:dyDescent="0.25">
      <c r="A149" s="18" t="str">
        <f t="shared" si="24"/>
        <v> VB 7.72 </v>
      </c>
      <c r="B149" s="5" t="str">
        <f t="shared" si="25"/>
        <v>I</v>
      </c>
      <c r="C149" s="18">
        <f t="shared" si="26"/>
        <v>37859.603000000003</v>
      </c>
      <c r="D149" s="17" t="str">
        <f t="shared" si="27"/>
        <v>vis</v>
      </c>
      <c r="E149" s="50">
        <f>VLOOKUP(C149,Active!C$21:E$971,3,FALSE)</f>
        <v>-5275.024300788341</v>
      </c>
      <c r="F149" s="5" t="s">
        <v>86</v>
      </c>
      <c r="G149" s="17" t="str">
        <f t="shared" si="28"/>
        <v>37859.603</v>
      </c>
      <c r="H149" s="18">
        <f t="shared" si="29"/>
        <v>14002</v>
      </c>
      <c r="I149" s="51" t="s">
        <v>378</v>
      </c>
      <c r="J149" s="52" t="s">
        <v>379</v>
      </c>
      <c r="K149" s="51">
        <v>14002</v>
      </c>
      <c r="L149" s="51" t="s">
        <v>380</v>
      </c>
      <c r="M149" s="52" t="s">
        <v>91</v>
      </c>
      <c r="N149" s="52"/>
      <c r="O149" s="53" t="s">
        <v>92</v>
      </c>
      <c r="P149" s="53" t="s">
        <v>93</v>
      </c>
    </row>
    <row r="150" spans="1:16" ht="12.75" customHeight="1" thickBot="1" x14ac:dyDescent="0.25">
      <c r="A150" s="18" t="str">
        <f t="shared" si="24"/>
        <v> VB 7.72 </v>
      </c>
      <c r="B150" s="5" t="str">
        <f t="shared" si="25"/>
        <v>I</v>
      </c>
      <c r="C150" s="18">
        <f t="shared" si="26"/>
        <v>37859.624000000003</v>
      </c>
      <c r="D150" s="17" t="str">
        <f t="shared" si="27"/>
        <v>vis</v>
      </c>
      <c r="E150" s="50">
        <f>VLOOKUP(C150,Active!C$21:E$971,3,FALSE)</f>
        <v>-5275.0174313851212</v>
      </c>
      <c r="F150" s="5" t="s">
        <v>86</v>
      </c>
      <c r="G150" s="17" t="str">
        <f t="shared" si="28"/>
        <v>37859.624</v>
      </c>
      <c r="H150" s="18">
        <f t="shared" si="29"/>
        <v>14002</v>
      </c>
      <c r="I150" s="51" t="s">
        <v>381</v>
      </c>
      <c r="J150" s="52" t="s">
        <v>382</v>
      </c>
      <c r="K150" s="51">
        <v>14002</v>
      </c>
      <c r="L150" s="51" t="s">
        <v>383</v>
      </c>
      <c r="M150" s="52" t="s">
        <v>91</v>
      </c>
      <c r="N150" s="52"/>
      <c r="O150" s="53" t="s">
        <v>92</v>
      </c>
      <c r="P150" s="53" t="s">
        <v>93</v>
      </c>
    </row>
    <row r="151" spans="1:16" ht="12.75" customHeight="1" thickBot="1" x14ac:dyDescent="0.25">
      <c r="A151" s="18" t="str">
        <f t="shared" si="24"/>
        <v> VB 7.72 </v>
      </c>
      <c r="B151" s="5" t="str">
        <f t="shared" si="25"/>
        <v>I</v>
      </c>
      <c r="C151" s="18">
        <f t="shared" si="26"/>
        <v>37859.644</v>
      </c>
      <c r="D151" s="17" t="str">
        <f t="shared" si="27"/>
        <v>vis</v>
      </c>
      <c r="E151" s="50">
        <f>VLOOKUP(C151,Active!C$21:E$971,3,FALSE)</f>
        <v>-5275.010889096342</v>
      </c>
      <c r="F151" s="5" t="s">
        <v>86</v>
      </c>
      <c r="G151" s="17" t="str">
        <f t="shared" si="28"/>
        <v>37859.644</v>
      </c>
      <c r="H151" s="18">
        <f t="shared" si="29"/>
        <v>14002</v>
      </c>
      <c r="I151" s="51" t="s">
        <v>384</v>
      </c>
      <c r="J151" s="52" t="s">
        <v>385</v>
      </c>
      <c r="K151" s="51">
        <v>14002</v>
      </c>
      <c r="L151" s="51" t="s">
        <v>164</v>
      </c>
      <c r="M151" s="52" t="s">
        <v>91</v>
      </c>
      <c r="N151" s="52"/>
      <c r="O151" s="53" t="s">
        <v>92</v>
      </c>
      <c r="P151" s="53" t="s">
        <v>93</v>
      </c>
    </row>
    <row r="152" spans="1:16" ht="12.75" customHeight="1" thickBot="1" x14ac:dyDescent="0.25">
      <c r="A152" s="18" t="str">
        <f t="shared" si="24"/>
        <v> VB 7.72 </v>
      </c>
      <c r="B152" s="5" t="str">
        <f t="shared" si="25"/>
        <v>I</v>
      </c>
      <c r="C152" s="18">
        <f t="shared" si="26"/>
        <v>37859.665999999997</v>
      </c>
      <c r="D152" s="17" t="str">
        <f t="shared" si="27"/>
        <v>vis</v>
      </c>
      <c r="E152" s="50">
        <f>VLOOKUP(C152,Active!C$21:E$971,3,FALSE)</f>
        <v>-5275.0036925786844</v>
      </c>
      <c r="F152" s="5" t="s">
        <v>86</v>
      </c>
      <c r="G152" s="17" t="str">
        <f t="shared" si="28"/>
        <v>37859.666</v>
      </c>
      <c r="H152" s="18">
        <f t="shared" si="29"/>
        <v>14002</v>
      </c>
      <c r="I152" s="51" t="s">
        <v>386</v>
      </c>
      <c r="J152" s="52" t="s">
        <v>387</v>
      </c>
      <c r="K152" s="51">
        <v>14002</v>
      </c>
      <c r="L152" s="51" t="s">
        <v>388</v>
      </c>
      <c r="M152" s="52" t="s">
        <v>91</v>
      </c>
      <c r="N152" s="52"/>
      <c r="O152" s="53" t="s">
        <v>92</v>
      </c>
      <c r="P152" s="53" t="s">
        <v>93</v>
      </c>
    </row>
    <row r="153" spans="1:16" ht="12.75" customHeight="1" thickBot="1" x14ac:dyDescent="0.25">
      <c r="A153" s="18" t="str">
        <f t="shared" si="24"/>
        <v> VB 7.72 </v>
      </c>
      <c r="B153" s="5" t="str">
        <f t="shared" si="25"/>
        <v>I</v>
      </c>
      <c r="C153" s="18">
        <f t="shared" si="26"/>
        <v>37859.680999999997</v>
      </c>
      <c r="D153" s="17" t="str">
        <f t="shared" si="27"/>
        <v>vis</v>
      </c>
      <c r="E153" s="50">
        <f>VLOOKUP(C153,Active!C$21:E$971,3,FALSE)</f>
        <v>-5274.9987858620989</v>
      </c>
      <c r="F153" s="5" t="s">
        <v>86</v>
      </c>
      <c r="G153" s="17" t="str">
        <f t="shared" si="28"/>
        <v>37859.681</v>
      </c>
      <c r="H153" s="18">
        <f t="shared" si="29"/>
        <v>14002</v>
      </c>
      <c r="I153" s="51" t="s">
        <v>389</v>
      </c>
      <c r="J153" s="52" t="s">
        <v>390</v>
      </c>
      <c r="K153" s="51">
        <v>14002</v>
      </c>
      <c r="L153" s="51" t="s">
        <v>128</v>
      </c>
      <c r="M153" s="52" t="s">
        <v>91</v>
      </c>
      <c r="N153" s="52"/>
      <c r="O153" s="53" t="s">
        <v>92</v>
      </c>
      <c r="P153" s="53" t="s">
        <v>93</v>
      </c>
    </row>
    <row r="154" spans="1:16" ht="12.75" customHeight="1" thickBot="1" x14ac:dyDescent="0.25">
      <c r="A154" s="18" t="str">
        <f t="shared" si="24"/>
        <v> VB 7.72 </v>
      </c>
      <c r="B154" s="5" t="str">
        <f t="shared" si="25"/>
        <v>I</v>
      </c>
      <c r="C154" s="18">
        <f t="shared" si="26"/>
        <v>37859.705000000002</v>
      </c>
      <c r="D154" s="17" t="str">
        <f t="shared" si="27"/>
        <v>vis</v>
      </c>
      <c r="E154" s="50">
        <f>VLOOKUP(C154,Active!C$21:E$971,3,FALSE)</f>
        <v>-5274.9909351155611</v>
      </c>
      <c r="F154" s="5" t="s">
        <v>86</v>
      </c>
      <c r="G154" s="17" t="str">
        <f t="shared" si="28"/>
        <v>37859.705</v>
      </c>
      <c r="H154" s="18">
        <f t="shared" si="29"/>
        <v>14002</v>
      </c>
      <c r="I154" s="51" t="s">
        <v>391</v>
      </c>
      <c r="J154" s="52" t="s">
        <v>392</v>
      </c>
      <c r="K154" s="51">
        <v>14002</v>
      </c>
      <c r="L154" s="51" t="s">
        <v>393</v>
      </c>
      <c r="M154" s="52" t="s">
        <v>91</v>
      </c>
      <c r="N154" s="52"/>
      <c r="O154" s="53" t="s">
        <v>92</v>
      </c>
      <c r="P154" s="53" t="s">
        <v>93</v>
      </c>
    </row>
    <row r="155" spans="1:16" ht="12.75" customHeight="1" thickBot="1" x14ac:dyDescent="0.25">
      <c r="A155" s="18" t="str">
        <f t="shared" si="24"/>
        <v> VB 7.72 </v>
      </c>
      <c r="B155" s="5" t="str">
        <f t="shared" si="25"/>
        <v>I</v>
      </c>
      <c r="C155" s="18">
        <f t="shared" si="26"/>
        <v>37859.726000000002</v>
      </c>
      <c r="D155" s="17" t="str">
        <f t="shared" si="27"/>
        <v>vis</v>
      </c>
      <c r="E155" s="50">
        <f>VLOOKUP(C155,Active!C$21:E$971,3,FALSE)</f>
        <v>-5274.9840657123414</v>
      </c>
      <c r="F155" s="5" t="s">
        <v>86</v>
      </c>
      <c r="G155" s="17" t="str">
        <f t="shared" si="28"/>
        <v>37859.726</v>
      </c>
      <c r="H155" s="18">
        <f t="shared" si="29"/>
        <v>14002</v>
      </c>
      <c r="I155" s="51" t="s">
        <v>394</v>
      </c>
      <c r="J155" s="52" t="s">
        <v>395</v>
      </c>
      <c r="K155" s="51">
        <v>14002</v>
      </c>
      <c r="L155" s="51" t="s">
        <v>396</v>
      </c>
      <c r="M155" s="52" t="s">
        <v>91</v>
      </c>
      <c r="N155" s="52"/>
      <c r="O155" s="53" t="s">
        <v>92</v>
      </c>
      <c r="P155" s="53" t="s">
        <v>93</v>
      </c>
    </row>
    <row r="156" spans="1:16" ht="12.75" customHeight="1" thickBot="1" x14ac:dyDescent="0.25">
      <c r="A156" s="18" t="str">
        <f t="shared" si="24"/>
        <v> VB 7.72 </v>
      </c>
      <c r="B156" s="5" t="str">
        <f t="shared" si="25"/>
        <v>I</v>
      </c>
      <c r="C156" s="18">
        <f t="shared" si="26"/>
        <v>37865.682000000001</v>
      </c>
      <c r="D156" s="17" t="str">
        <f t="shared" si="27"/>
        <v>vis</v>
      </c>
      <c r="E156" s="50">
        <f>VLOOKUP(C156,Active!C$21:E$971,3,FALSE)</f>
        <v>-5273.0357721135242</v>
      </c>
      <c r="F156" s="5" t="s">
        <v>86</v>
      </c>
      <c r="G156" s="17" t="str">
        <f t="shared" si="28"/>
        <v>37865.682</v>
      </c>
      <c r="H156" s="18">
        <f t="shared" si="29"/>
        <v>14006</v>
      </c>
      <c r="I156" s="51" t="s">
        <v>397</v>
      </c>
      <c r="J156" s="52" t="s">
        <v>398</v>
      </c>
      <c r="K156" s="51">
        <v>14006</v>
      </c>
      <c r="L156" s="51" t="s">
        <v>399</v>
      </c>
      <c r="M156" s="52" t="s">
        <v>91</v>
      </c>
      <c r="N156" s="52"/>
      <c r="O156" s="53" t="s">
        <v>92</v>
      </c>
      <c r="P156" s="53" t="s">
        <v>93</v>
      </c>
    </row>
    <row r="157" spans="1:16" ht="12.75" customHeight="1" thickBot="1" x14ac:dyDescent="0.25">
      <c r="A157" s="18" t="str">
        <f t="shared" si="24"/>
        <v> VB 7.72 </v>
      </c>
      <c r="B157" s="5" t="str">
        <f t="shared" si="25"/>
        <v>I</v>
      </c>
      <c r="C157" s="18">
        <f t="shared" si="26"/>
        <v>37882.584000000003</v>
      </c>
      <c r="D157" s="17" t="str">
        <f t="shared" si="27"/>
        <v>vis</v>
      </c>
      <c r="E157" s="50">
        <f>VLOOKUP(C157,Active!C$21:E$971,3,FALSE)</f>
        <v>-5267.5068838651669</v>
      </c>
      <c r="F157" s="5" t="s">
        <v>86</v>
      </c>
      <c r="G157" s="17" t="str">
        <f t="shared" si="28"/>
        <v>37882.584</v>
      </c>
      <c r="H157" s="18">
        <f t="shared" si="29"/>
        <v>14017</v>
      </c>
      <c r="I157" s="51" t="s">
        <v>400</v>
      </c>
      <c r="J157" s="52" t="s">
        <v>401</v>
      </c>
      <c r="K157" s="51">
        <v>14017</v>
      </c>
      <c r="L157" s="51" t="s">
        <v>402</v>
      </c>
      <c r="M157" s="52" t="s">
        <v>91</v>
      </c>
      <c r="N157" s="52"/>
      <c r="O157" s="53" t="s">
        <v>92</v>
      </c>
      <c r="P157" s="53" t="s">
        <v>93</v>
      </c>
    </row>
    <row r="158" spans="1:16" ht="12.75" customHeight="1" thickBot="1" x14ac:dyDescent="0.25">
      <c r="A158" s="18" t="str">
        <f t="shared" si="24"/>
        <v> VB 7.72 </v>
      </c>
      <c r="B158" s="5" t="str">
        <f t="shared" si="25"/>
        <v>I</v>
      </c>
      <c r="C158" s="18">
        <f t="shared" si="26"/>
        <v>37882.665000000001</v>
      </c>
      <c r="D158" s="17" t="str">
        <f t="shared" si="27"/>
        <v>vis</v>
      </c>
      <c r="E158" s="50">
        <f>VLOOKUP(C158,Active!C$21:E$971,3,FALSE)</f>
        <v>-5267.4803875956068</v>
      </c>
      <c r="F158" s="5" t="s">
        <v>86</v>
      </c>
      <c r="G158" s="17" t="str">
        <f t="shared" si="28"/>
        <v>37882.665</v>
      </c>
      <c r="H158" s="18">
        <f t="shared" si="29"/>
        <v>14017</v>
      </c>
      <c r="I158" s="51" t="s">
        <v>403</v>
      </c>
      <c r="J158" s="52" t="s">
        <v>404</v>
      </c>
      <c r="K158" s="51">
        <v>14017</v>
      </c>
      <c r="L158" s="51" t="s">
        <v>90</v>
      </c>
      <c r="M158" s="52" t="s">
        <v>91</v>
      </c>
      <c r="N158" s="52"/>
      <c r="O158" s="53" t="s">
        <v>92</v>
      </c>
      <c r="P158" s="53" t="s">
        <v>93</v>
      </c>
    </row>
    <row r="159" spans="1:16" ht="12.75" customHeight="1" thickBot="1" x14ac:dyDescent="0.25">
      <c r="A159" s="18" t="str">
        <f t="shared" si="24"/>
        <v> VB 7.72 </v>
      </c>
      <c r="B159" s="5" t="str">
        <f t="shared" si="25"/>
        <v>I</v>
      </c>
      <c r="C159" s="18">
        <f t="shared" si="26"/>
        <v>37888.76</v>
      </c>
      <c r="D159" s="17" t="str">
        <f t="shared" si="27"/>
        <v>vis</v>
      </c>
      <c r="E159" s="50">
        <f>VLOOKUP(C159,Active!C$21:E$971,3,FALSE)</f>
        <v>-5265.4866250897649</v>
      </c>
      <c r="F159" s="5" t="s">
        <v>86</v>
      </c>
      <c r="G159" s="17" t="str">
        <f t="shared" si="28"/>
        <v>37888.760</v>
      </c>
      <c r="H159" s="18">
        <f t="shared" si="29"/>
        <v>14021</v>
      </c>
      <c r="I159" s="51" t="s">
        <v>405</v>
      </c>
      <c r="J159" s="52" t="s">
        <v>406</v>
      </c>
      <c r="K159" s="51">
        <v>14021</v>
      </c>
      <c r="L159" s="51" t="s">
        <v>354</v>
      </c>
      <c r="M159" s="52" t="s">
        <v>91</v>
      </c>
      <c r="N159" s="52"/>
      <c r="O159" s="53" t="s">
        <v>92</v>
      </c>
      <c r="P159" s="53" t="s">
        <v>93</v>
      </c>
    </row>
    <row r="160" spans="1:16" ht="12.75" customHeight="1" thickBot="1" x14ac:dyDescent="0.25">
      <c r="A160" s="18" t="str">
        <f t="shared" si="24"/>
        <v>BAVM 39 </v>
      </c>
      <c r="B160" s="5" t="str">
        <f t="shared" si="25"/>
        <v>I</v>
      </c>
      <c r="C160" s="18">
        <f t="shared" si="26"/>
        <v>45939.428999999996</v>
      </c>
      <c r="D160" s="17" t="str">
        <f t="shared" si="27"/>
        <v>vis</v>
      </c>
      <c r="E160" s="50">
        <f>VLOOKUP(C160,Active!C$21:E$971,3,FALSE)</f>
        <v>-2631.9965513997186</v>
      </c>
      <c r="F160" s="5" t="s">
        <v>86</v>
      </c>
      <c r="G160" s="17" t="str">
        <f t="shared" si="28"/>
        <v>45939.429</v>
      </c>
      <c r="H160" s="18">
        <f t="shared" si="29"/>
        <v>19288</v>
      </c>
      <c r="I160" s="51" t="s">
        <v>413</v>
      </c>
      <c r="J160" s="52" t="s">
        <v>414</v>
      </c>
      <c r="K160" s="51">
        <v>19288</v>
      </c>
      <c r="L160" s="51" t="s">
        <v>415</v>
      </c>
      <c r="M160" s="52" t="s">
        <v>416</v>
      </c>
      <c r="N160" s="52"/>
      <c r="O160" s="53" t="s">
        <v>417</v>
      </c>
      <c r="P160" s="54" t="s">
        <v>418</v>
      </c>
    </row>
    <row r="161" spans="1:16" ht="12.75" customHeight="1" thickBot="1" x14ac:dyDescent="0.25">
      <c r="A161" s="18" t="str">
        <f t="shared" si="24"/>
        <v>IBVS 3423 </v>
      </c>
      <c r="B161" s="5" t="str">
        <f t="shared" si="25"/>
        <v>I</v>
      </c>
      <c r="C161" s="18">
        <f t="shared" si="26"/>
        <v>47862.298799999997</v>
      </c>
      <c r="D161" s="17" t="str">
        <f t="shared" si="27"/>
        <v>vis</v>
      </c>
      <c r="E161" s="50">
        <f>VLOOKUP(C161,Active!C$21:E$971,3,FALSE)</f>
        <v>-2002.9980754595986</v>
      </c>
      <c r="F161" s="5" t="s">
        <v>86</v>
      </c>
      <c r="G161" s="17" t="str">
        <f t="shared" si="28"/>
        <v>47862.2988</v>
      </c>
      <c r="H161" s="18">
        <f t="shared" si="29"/>
        <v>20546</v>
      </c>
      <c r="I161" s="51" t="s">
        <v>435</v>
      </c>
      <c r="J161" s="52" t="s">
        <v>436</v>
      </c>
      <c r="K161" s="51">
        <v>20546</v>
      </c>
      <c r="L161" s="51" t="s">
        <v>437</v>
      </c>
      <c r="M161" s="52" t="s">
        <v>428</v>
      </c>
      <c r="N161" s="52" t="s">
        <v>438</v>
      </c>
      <c r="O161" s="53" t="s">
        <v>439</v>
      </c>
      <c r="P161" s="54" t="s">
        <v>440</v>
      </c>
    </row>
    <row r="162" spans="1:16" ht="12.75" customHeight="1" thickBot="1" x14ac:dyDescent="0.25">
      <c r="A162" s="18" t="str">
        <f t="shared" si="24"/>
        <v> BRNO 32 </v>
      </c>
      <c r="B162" s="5" t="str">
        <f t="shared" si="25"/>
        <v>I</v>
      </c>
      <c r="C162" s="18">
        <f t="shared" si="26"/>
        <v>51677.472600000001</v>
      </c>
      <c r="D162" s="17" t="str">
        <f t="shared" si="27"/>
        <v>vis</v>
      </c>
      <c r="E162" s="50">
        <f>VLOOKUP(C162,Active!C$21:E$971,3,FALSE)</f>
        <v>-754.99963809962867</v>
      </c>
      <c r="F162" s="5" t="s">
        <v>86</v>
      </c>
      <c r="G162" s="17" t="str">
        <f t="shared" si="28"/>
        <v>51677.4726</v>
      </c>
      <c r="H162" s="18">
        <f t="shared" si="29"/>
        <v>23042</v>
      </c>
      <c r="I162" s="51" t="s">
        <v>492</v>
      </c>
      <c r="J162" s="52" t="s">
        <v>493</v>
      </c>
      <c r="K162" s="51">
        <v>23042</v>
      </c>
      <c r="L162" s="51" t="s">
        <v>494</v>
      </c>
      <c r="M162" s="52" t="s">
        <v>416</v>
      </c>
      <c r="N162" s="52"/>
      <c r="O162" s="53" t="s">
        <v>495</v>
      </c>
      <c r="P162" s="53" t="s">
        <v>496</v>
      </c>
    </row>
    <row r="163" spans="1:16" ht="12.75" customHeight="1" thickBot="1" x14ac:dyDescent="0.25">
      <c r="A163" s="18" t="str">
        <f t="shared" si="24"/>
        <v> BRNO 32 </v>
      </c>
      <c r="B163" s="5" t="str">
        <f t="shared" si="25"/>
        <v>I</v>
      </c>
      <c r="C163" s="18">
        <f t="shared" si="26"/>
        <v>51677.4732</v>
      </c>
      <c r="D163" s="17" t="str">
        <f t="shared" si="27"/>
        <v>vis</v>
      </c>
      <c r="E163" s="50">
        <f>VLOOKUP(C163,Active!C$21:E$971,3,FALSE)</f>
        <v>-754.99944183096545</v>
      </c>
      <c r="F163" s="5" t="s">
        <v>86</v>
      </c>
      <c r="G163" s="17" t="str">
        <f t="shared" si="28"/>
        <v>51677.4732</v>
      </c>
      <c r="H163" s="18">
        <f t="shared" si="29"/>
        <v>23042</v>
      </c>
      <c r="I163" s="51" t="s">
        <v>497</v>
      </c>
      <c r="J163" s="52" t="s">
        <v>498</v>
      </c>
      <c r="K163" s="51">
        <v>23042</v>
      </c>
      <c r="L163" s="51" t="s">
        <v>499</v>
      </c>
      <c r="M163" s="52" t="s">
        <v>416</v>
      </c>
      <c r="N163" s="52"/>
      <c r="O163" s="53" t="s">
        <v>500</v>
      </c>
      <c r="P163" s="53" t="s">
        <v>496</v>
      </c>
    </row>
    <row r="164" spans="1:16" ht="12.75" customHeight="1" thickBot="1" x14ac:dyDescent="0.25">
      <c r="A164" s="18" t="str">
        <f t="shared" si="24"/>
        <v> BRNO 32 </v>
      </c>
      <c r="B164" s="5" t="str">
        <f t="shared" si="25"/>
        <v>I</v>
      </c>
      <c r="C164" s="18">
        <f t="shared" si="26"/>
        <v>51677.475299999998</v>
      </c>
      <c r="D164" s="17" t="str">
        <f t="shared" si="27"/>
        <v>vis</v>
      </c>
      <c r="E164" s="50">
        <f>VLOOKUP(C164,Active!C$21:E$971,3,FALSE)</f>
        <v>-754.99875489064425</v>
      </c>
      <c r="F164" s="5" t="s">
        <v>86</v>
      </c>
      <c r="G164" s="17" t="str">
        <f t="shared" si="28"/>
        <v>51677.4753</v>
      </c>
      <c r="H164" s="18">
        <f t="shared" si="29"/>
        <v>23042</v>
      </c>
      <c r="I164" s="51" t="s">
        <v>501</v>
      </c>
      <c r="J164" s="52" t="s">
        <v>502</v>
      </c>
      <c r="K164" s="51">
        <v>23042</v>
      </c>
      <c r="L164" s="51" t="s">
        <v>503</v>
      </c>
      <c r="M164" s="52" t="s">
        <v>416</v>
      </c>
      <c r="N164" s="52"/>
      <c r="O164" s="53" t="s">
        <v>504</v>
      </c>
      <c r="P164" s="53" t="s">
        <v>496</v>
      </c>
    </row>
    <row r="165" spans="1:16" ht="12.75" customHeight="1" thickBot="1" x14ac:dyDescent="0.25">
      <c r="A165" s="18" t="str">
        <f t="shared" si="24"/>
        <v>OEJV 0074 </v>
      </c>
      <c r="B165" s="5" t="str">
        <f t="shared" si="25"/>
        <v>I</v>
      </c>
      <c r="C165" s="18">
        <f t="shared" si="26"/>
        <v>51758.466</v>
      </c>
      <c r="D165" s="17" t="str">
        <f t="shared" si="27"/>
        <v>vis</v>
      </c>
      <c r="E165" s="50" t="e">
        <f>VLOOKUP(C165,Active!C$21:E$971,3,FALSE)</f>
        <v>#N/A</v>
      </c>
      <c r="F165" s="5" t="s">
        <v>86</v>
      </c>
      <c r="G165" s="17" t="str">
        <f t="shared" si="28"/>
        <v>51758.466</v>
      </c>
      <c r="H165" s="18">
        <f t="shared" si="29"/>
        <v>23095</v>
      </c>
      <c r="I165" s="51" t="s">
        <v>509</v>
      </c>
      <c r="J165" s="52" t="s">
        <v>510</v>
      </c>
      <c r="K165" s="51">
        <v>23095</v>
      </c>
      <c r="L165" s="51" t="s">
        <v>511</v>
      </c>
      <c r="M165" s="52" t="s">
        <v>416</v>
      </c>
      <c r="N165" s="52"/>
      <c r="O165" s="53" t="s">
        <v>512</v>
      </c>
      <c r="P165" s="54" t="s">
        <v>508</v>
      </c>
    </row>
    <row r="166" spans="1:16" ht="12.75" customHeight="1" thickBot="1" x14ac:dyDescent="0.25">
      <c r="A166" s="18" t="str">
        <f t="shared" si="24"/>
        <v>OEJV 0074 </v>
      </c>
      <c r="B166" s="5" t="str">
        <f t="shared" si="25"/>
        <v>I</v>
      </c>
      <c r="C166" s="18">
        <f t="shared" si="26"/>
        <v>51758.474000000002</v>
      </c>
      <c r="D166" s="17" t="str">
        <f t="shared" si="27"/>
        <v>vis</v>
      </c>
      <c r="E166" s="50" t="e">
        <f>VLOOKUP(C166,Active!C$21:E$971,3,FALSE)</f>
        <v>#N/A</v>
      </c>
      <c r="F166" s="5" t="s">
        <v>86</v>
      </c>
      <c r="G166" s="17" t="str">
        <f t="shared" si="28"/>
        <v>51758.474</v>
      </c>
      <c r="H166" s="18">
        <f t="shared" si="29"/>
        <v>23095</v>
      </c>
      <c r="I166" s="51" t="s">
        <v>513</v>
      </c>
      <c r="J166" s="52" t="s">
        <v>514</v>
      </c>
      <c r="K166" s="51">
        <v>23095</v>
      </c>
      <c r="L166" s="51" t="s">
        <v>363</v>
      </c>
      <c r="M166" s="52" t="s">
        <v>416</v>
      </c>
      <c r="N166" s="52"/>
      <c r="O166" s="53" t="s">
        <v>495</v>
      </c>
      <c r="P166" s="54" t="s">
        <v>508</v>
      </c>
    </row>
    <row r="167" spans="1:16" ht="12.75" customHeight="1" thickBot="1" x14ac:dyDescent="0.25">
      <c r="A167" s="18" t="str">
        <f t="shared" si="24"/>
        <v>BAVM 212 </v>
      </c>
      <c r="B167" s="5" t="str">
        <f t="shared" si="25"/>
        <v>I</v>
      </c>
      <c r="C167" s="18">
        <f t="shared" si="26"/>
        <v>55075.359799999998</v>
      </c>
      <c r="D167" s="17" t="str">
        <f t="shared" si="27"/>
        <v>vis</v>
      </c>
      <c r="E167" s="50">
        <f>VLOOKUP(C167,Active!C$21:E$971,3,FALSE)</f>
        <v>356.49832718977325</v>
      </c>
      <c r="F167" s="5" t="s">
        <v>86</v>
      </c>
      <c r="G167" s="17" t="str">
        <f t="shared" si="28"/>
        <v>55075.3598</v>
      </c>
      <c r="H167" s="18">
        <f t="shared" si="29"/>
        <v>25265</v>
      </c>
      <c r="I167" s="51" t="s">
        <v>557</v>
      </c>
      <c r="J167" s="52" t="s">
        <v>558</v>
      </c>
      <c r="K167" s="51" t="s">
        <v>559</v>
      </c>
      <c r="L167" s="51" t="s">
        <v>560</v>
      </c>
      <c r="M167" s="52" t="s">
        <v>533</v>
      </c>
      <c r="N167" s="52" t="s">
        <v>523</v>
      </c>
      <c r="O167" s="53" t="s">
        <v>429</v>
      </c>
      <c r="P167" s="54" t="s">
        <v>561</v>
      </c>
    </row>
    <row r="168" spans="1:16" x14ac:dyDescent="0.2">
      <c r="B168" s="5"/>
      <c r="E168" s="50"/>
      <c r="F168" s="5"/>
    </row>
    <row r="169" spans="1:16" x14ac:dyDescent="0.2">
      <c r="B169" s="5"/>
      <c r="E169" s="50"/>
      <c r="F169" s="5"/>
    </row>
    <row r="170" spans="1:16" x14ac:dyDescent="0.2">
      <c r="B170" s="5"/>
      <c r="E170" s="50"/>
      <c r="F170" s="5"/>
    </row>
    <row r="171" spans="1:16" x14ac:dyDescent="0.2">
      <c r="B171" s="5"/>
      <c r="E171" s="50"/>
      <c r="F171" s="5"/>
    </row>
    <row r="172" spans="1:16" x14ac:dyDescent="0.2">
      <c r="B172" s="5"/>
      <c r="E172" s="50"/>
      <c r="F172" s="5"/>
    </row>
    <row r="173" spans="1:16" x14ac:dyDescent="0.2">
      <c r="B173" s="5"/>
      <c r="E173" s="50"/>
      <c r="F173" s="5"/>
    </row>
    <row r="174" spans="1:16" x14ac:dyDescent="0.2">
      <c r="B174" s="5"/>
      <c r="E174" s="50"/>
      <c r="F174" s="5"/>
    </row>
    <row r="175" spans="1:16" x14ac:dyDescent="0.2">
      <c r="B175" s="5"/>
      <c r="E175" s="50"/>
      <c r="F175" s="5"/>
    </row>
    <row r="176" spans="1:16" x14ac:dyDescent="0.2">
      <c r="B176" s="5"/>
      <c r="E176" s="50"/>
      <c r="F176" s="5"/>
    </row>
    <row r="177" spans="2:6" x14ac:dyDescent="0.2">
      <c r="B177" s="5"/>
      <c r="E177" s="50"/>
      <c r="F177" s="5"/>
    </row>
    <row r="178" spans="2:6" x14ac:dyDescent="0.2">
      <c r="B178" s="5"/>
      <c r="E178" s="50"/>
      <c r="F178" s="5"/>
    </row>
    <row r="179" spans="2:6" x14ac:dyDescent="0.2">
      <c r="B179" s="5"/>
      <c r="E179" s="50"/>
      <c r="F179" s="5"/>
    </row>
    <row r="180" spans="2:6" x14ac:dyDescent="0.2">
      <c r="B180" s="5"/>
      <c r="E180" s="50"/>
      <c r="F180" s="5"/>
    </row>
    <row r="181" spans="2:6" x14ac:dyDescent="0.2">
      <c r="B181" s="5"/>
      <c r="E181" s="50"/>
      <c r="F181" s="5"/>
    </row>
    <row r="182" spans="2:6" x14ac:dyDescent="0.2">
      <c r="B182" s="5"/>
      <c r="E182" s="50"/>
      <c r="F182" s="5"/>
    </row>
    <row r="183" spans="2:6" x14ac:dyDescent="0.2">
      <c r="B183" s="5"/>
      <c r="E183" s="50"/>
      <c r="F183" s="5"/>
    </row>
    <row r="184" spans="2:6" x14ac:dyDescent="0.2">
      <c r="B184" s="5"/>
      <c r="E184" s="50"/>
      <c r="F184" s="5"/>
    </row>
    <row r="185" spans="2:6" x14ac:dyDescent="0.2">
      <c r="B185" s="5"/>
      <c r="E185" s="50"/>
      <c r="F185" s="5"/>
    </row>
    <row r="186" spans="2:6" x14ac:dyDescent="0.2">
      <c r="B186" s="5"/>
      <c r="E186" s="50"/>
      <c r="F186" s="5"/>
    </row>
    <row r="187" spans="2:6" x14ac:dyDescent="0.2">
      <c r="B187" s="5"/>
      <c r="E187" s="50"/>
      <c r="F187" s="5"/>
    </row>
    <row r="188" spans="2:6" x14ac:dyDescent="0.2">
      <c r="B188" s="5"/>
      <c r="E188" s="50"/>
      <c r="F188" s="5"/>
    </row>
    <row r="189" spans="2:6" x14ac:dyDescent="0.2">
      <c r="B189" s="5"/>
      <c r="E189" s="50"/>
      <c r="F189" s="5"/>
    </row>
    <row r="190" spans="2:6" x14ac:dyDescent="0.2">
      <c r="B190" s="5"/>
      <c r="E190" s="50"/>
      <c r="F190" s="5"/>
    </row>
    <row r="191" spans="2:6" x14ac:dyDescent="0.2">
      <c r="B191" s="5"/>
      <c r="E191" s="50"/>
      <c r="F191" s="5"/>
    </row>
    <row r="192" spans="2:6" x14ac:dyDescent="0.2">
      <c r="B192" s="5"/>
      <c r="E192" s="50"/>
      <c r="F192" s="5"/>
    </row>
    <row r="193" spans="2:6" x14ac:dyDescent="0.2">
      <c r="B193" s="5"/>
      <c r="E193" s="50"/>
      <c r="F193" s="5"/>
    </row>
    <row r="194" spans="2:6" x14ac:dyDescent="0.2">
      <c r="B194" s="5"/>
      <c r="E194" s="50"/>
      <c r="F194" s="5"/>
    </row>
    <row r="195" spans="2:6" x14ac:dyDescent="0.2">
      <c r="B195" s="5"/>
      <c r="E195" s="50"/>
      <c r="F195" s="5"/>
    </row>
    <row r="196" spans="2:6" x14ac:dyDescent="0.2">
      <c r="B196" s="5"/>
      <c r="E196" s="50"/>
      <c r="F196" s="5"/>
    </row>
    <row r="197" spans="2:6" x14ac:dyDescent="0.2">
      <c r="B197" s="5"/>
      <c r="E197" s="50"/>
      <c r="F197" s="5"/>
    </row>
    <row r="198" spans="2:6" x14ac:dyDescent="0.2">
      <c r="B198" s="5"/>
      <c r="E198" s="50"/>
      <c r="F198" s="5"/>
    </row>
    <row r="199" spans="2:6" x14ac:dyDescent="0.2">
      <c r="B199" s="5"/>
      <c r="E199" s="50"/>
      <c r="F199" s="5"/>
    </row>
    <row r="200" spans="2:6" x14ac:dyDescent="0.2">
      <c r="B200" s="5"/>
      <c r="E200" s="50"/>
      <c r="F200" s="5"/>
    </row>
    <row r="201" spans="2:6" x14ac:dyDescent="0.2">
      <c r="B201" s="5"/>
      <c r="E201" s="50"/>
      <c r="F201" s="5"/>
    </row>
    <row r="202" spans="2:6" x14ac:dyDescent="0.2">
      <c r="B202" s="5"/>
      <c r="E202" s="50"/>
      <c r="F202" s="5"/>
    </row>
    <row r="203" spans="2:6" x14ac:dyDescent="0.2">
      <c r="B203" s="5"/>
      <c r="E203" s="50"/>
      <c r="F203" s="5"/>
    </row>
    <row r="204" spans="2:6" x14ac:dyDescent="0.2">
      <c r="B204" s="5"/>
      <c r="E204" s="50"/>
      <c r="F204" s="5"/>
    </row>
    <row r="205" spans="2:6" x14ac:dyDescent="0.2">
      <c r="B205" s="5"/>
      <c r="E205" s="50"/>
      <c r="F205" s="5"/>
    </row>
    <row r="206" spans="2:6" x14ac:dyDescent="0.2">
      <c r="B206" s="5"/>
      <c r="E206" s="50"/>
      <c r="F206" s="5"/>
    </row>
    <row r="207" spans="2:6" x14ac:dyDescent="0.2">
      <c r="B207" s="5"/>
      <c r="E207" s="50"/>
      <c r="F207" s="5"/>
    </row>
    <row r="208" spans="2:6" x14ac:dyDescent="0.2">
      <c r="B208" s="5"/>
      <c r="E208" s="50"/>
      <c r="F208" s="5"/>
    </row>
    <row r="209" spans="2:6" x14ac:dyDescent="0.2">
      <c r="B209" s="5"/>
      <c r="E209" s="50"/>
      <c r="F209" s="5"/>
    </row>
    <row r="210" spans="2:6" x14ac:dyDescent="0.2">
      <c r="B210" s="5"/>
      <c r="E210" s="50"/>
      <c r="F210" s="5"/>
    </row>
    <row r="211" spans="2:6" x14ac:dyDescent="0.2">
      <c r="B211" s="5"/>
      <c r="E211" s="50"/>
      <c r="F211" s="5"/>
    </row>
    <row r="212" spans="2:6" x14ac:dyDescent="0.2">
      <c r="B212" s="5"/>
      <c r="E212" s="50"/>
      <c r="F212" s="5"/>
    </row>
    <row r="213" spans="2:6" x14ac:dyDescent="0.2">
      <c r="B213" s="5"/>
      <c r="E213" s="50"/>
      <c r="F213" s="5"/>
    </row>
    <row r="214" spans="2:6" x14ac:dyDescent="0.2">
      <c r="B214" s="5"/>
      <c r="E214" s="50"/>
      <c r="F214" s="5"/>
    </row>
    <row r="215" spans="2:6" x14ac:dyDescent="0.2">
      <c r="B215" s="5"/>
      <c r="E215" s="50"/>
      <c r="F215" s="5"/>
    </row>
    <row r="216" spans="2:6" x14ac:dyDescent="0.2">
      <c r="B216" s="5"/>
      <c r="E216" s="50"/>
      <c r="F216" s="5"/>
    </row>
    <row r="217" spans="2:6" x14ac:dyDescent="0.2">
      <c r="B217" s="5"/>
      <c r="E217" s="50"/>
      <c r="F217" s="5"/>
    </row>
    <row r="218" spans="2:6" x14ac:dyDescent="0.2">
      <c r="B218" s="5"/>
      <c r="E218" s="50"/>
      <c r="F218" s="5"/>
    </row>
    <row r="219" spans="2:6" x14ac:dyDescent="0.2">
      <c r="B219" s="5"/>
      <c r="E219" s="50"/>
      <c r="F219" s="5"/>
    </row>
    <row r="220" spans="2:6" x14ac:dyDescent="0.2">
      <c r="B220" s="5"/>
      <c r="E220" s="50"/>
      <c r="F220" s="5"/>
    </row>
    <row r="221" spans="2:6" x14ac:dyDescent="0.2">
      <c r="B221" s="5"/>
      <c r="E221" s="50"/>
      <c r="F221" s="5"/>
    </row>
    <row r="222" spans="2:6" x14ac:dyDescent="0.2">
      <c r="B222" s="5"/>
      <c r="E222" s="50"/>
      <c r="F222" s="5"/>
    </row>
    <row r="223" spans="2:6" x14ac:dyDescent="0.2">
      <c r="B223" s="5"/>
      <c r="E223" s="50"/>
      <c r="F223" s="5"/>
    </row>
    <row r="224" spans="2:6" x14ac:dyDescent="0.2">
      <c r="B224" s="5"/>
      <c r="E224" s="50"/>
      <c r="F224" s="5"/>
    </row>
    <row r="225" spans="2:6" x14ac:dyDescent="0.2">
      <c r="B225" s="5"/>
      <c r="E225" s="50"/>
      <c r="F225" s="5"/>
    </row>
    <row r="226" spans="2:6" x14ac:dyDescent="0.2">
      <c r="B226" s="5"/>
      <c r="E226" s="50"/>
      <c r="F226" s="5"/>
    </row>
    <row r="227" spans="2:6" x14ac:dyDescent="0.2">
      <c r="B227" s="5"/>
      <c r="E227" s="50"/>
      <c r="F227" s="5"/>
    </row>
    <row r="228" spans="2:6" x14ac:dyDescent="0.2">
      <c r="B228" s="5"/>
      <c r="E228" s="50"/>
      <c r="F228" s="5"/>
    </row>
    <row r="229" spans="2:6" x14ac:dyDescent="0.2">
      <c r="B229" s="5"/>
      <c r="E229" s="50"/>
      <c r="F229" s="5"/>
    </row>
    <row r="230" spans="2:6" x14ac:dyDescent="0.2">
      <c r="B230" s="5"/>
      <c r="E230" s="50"/>
      <c r="F230" s="5"/>
    </row>
    <row r="231" spans="2:6" x14ac:dyDescent="0.2">
      <c r="B231" s="5"/>
      <c r="E231" s="50"/>
      <c r="F231" s="5"/>
    </row>
    <row r="232" spans="2:6" x14ac:dyDescent="0.2">
      <c r="B232" s="5"/>
      <c r="E232" s="50"/>
      <c r="F232" s="5"/>
    </row>
    <row r="233" spans="2:6" x14ac:dyDescent="0.2">
      <c r="B233" s="5"/>
      <c r="E233" s="50"/>
      <c r="F233" s="5"/>
    </row>
    <row r="234" spans="2:6" x14ac:dyDescent="0.2">
      <c r="B234" s="5"/>
      <c r="E234" s="50"/>
      <c r="F234" s="5"/>
    </row>
    <row r="235" spans="2:6" x14ac:dyDescent="0.2">
      <c r="B235" s="5"/>
      <c r="E235" s="50"/>
      <c r="F235" s="5"/>
    </row>
    <row r="236" spans="2:6" x14ac:dyDescent="0.2">
      <c r="B236" s="5"/>
      <c r="E236" s="50"/>
      <c r="F236" s="5"/>
    </row>
    <row r="237" spans="2:6" x14ac:dyDescent="0.2">
      <c r="B237" s="5"/>
      <c r="E237" s="50"/>
      <c r="F237" s="5"/>
    </row>
    <row r="238" spans="2:6" x14ac:dyDescent="0.2">
      <c r="B238" s="5"/>
      <c r="E238" s="50"/>
      <c r="F238" s="5"/>
    </row>
    <row r="239" spans="2:6" x14ac:dyDescent="0.2">
      <c r="B239" s="5"/>
      <c r="E239" s="50"/>
      <c r="F239" s="5"/>
    </row>
    <row r="240" spans="2:6" x14ac:dyDescent="0.2">
      <c r="B240" s="5"/>
      <c r="E240" s="50"/>
      <c r="F240" s="5"/>
    </row>
    <row r="241" spans="2:6" x14ac:dyDescent="0.2">
      <c r="B241" s="5"/>
      <c r="E241" s="50"/>
      <c r="F241" s="5"/>
    </row>
    <row r="242" spans="2:6" x14ac:dyDescent="0.2">
      <c r="B242" s="5"/>
      <c r="E242" s="50"/>
      <c r="F242" s="5"/>
    </row>
    <row r="243" spans="2:6" x14ac:dyDescent="0.2">
      <c r="B243" s="5"/>
      <c r="E243" s="50"/>
      <c r="F243" s="5"/>
    </row>
    <row r="244" spans="2:6" x14ac:dyDescent="0.2">
      <c r="B244" s="5"/>
      <c r="E244" s="50"/>
      <c r="F244" s="5"/>
    </row>
    <row r="245" spans="2:6" x14ac:dyDescent="0.2">
      <c r="B245" s="5"/>
      <c r="E245" s="50"/>
      <c r="F245" s="5"/>
    </row>
    <row r="246" spans="2:6" x14ac:dyDescent="0.2">
      <c r="B246" s="5"/>
      <c r="E246" s="50"/>
      <c r="F246" s="5"/>
    </row>
    <row r="247" spans="2:6" x14ac:dyDescent="0.2">
      <c r="B247" s="5"/>
      <c r="E247" s="50"/>
      <c r="F247" s="5"/>
    </row>
    <row r="248" spans="2:6" x14ac:dyDescent="0.2">
      <c r="B248" s="5"/>
      <c r="E248" s="50"/>
      <c r="F248" s="5"/>
    </row>
    <row r="249" spans="2:6" x14ac:dyDescent="0.2">
      <c r="B249" s="5"/>
      <c r="E249" s="50"/>
      <c r="F249" s="5"/>
    </row>
    <row r="250" spans="2:6" x14ac:dyDescent="0.2">
      <c r="B250" s="5"/>
      <c r="E250" s="50"/>
      <c r="F250" s="5"/>
    </row>
    <row r="251" spans="2:6" x14ac:dyDescent="0.2">
      <c r="B251" s="5"/>
      <c r="E251" s="50"/>
      <c r="F251" s="5"/>
    </row>
    <row r="252" spans="2:6" x14ac:dyDescent="0.2">
      <c r="B252" s="5"/>
      <c r="E252" s="50"/>
      <c r="F252" s="5"/>
    </row>
    <row r="253" spans="2:6" x14ac:dyDescent="0.2">
      <c r="B253" s="5"/>
      <c r="E253" s="50"/>
      <c r="F253" s="5"/>
    </row>
    <row r="254" spans="2:6" x14ac:dyDescent="0.2">
      <c r="B254" s="5"/>
      <c r="E254" s="50"/>
      <c r="F254" s="5"/>
    </row>
    <row r="255" spans="2:6" x14ac:dyDescent="0.2">
      <c r="B255" s="5"/>
      <c r="E255" s="50"/>
      <c r="F255" s="5"/>
    </row>
    <row r="256" spans="2:6" x14ac:dyDescent="0.2">
      <c r="B256" s="5"/>
      <c r="E256" s="50"/>
      <c r="F256" s="5"/>
    </row>
    <row r="257" spans="2:6" x14ac:dyDescent="0.2">
      <c r="B257" s="5"/>
      <c r="E257" s="50"/>
      <c r="F257" s="5"/>
    </row>
    <row r="258" spans="2:6" x14ac:dyDescent="0.2">
      <c r="B258" s="5"/>
      <c r="E258" s="50"/>
      <c r="F258" s="5"/>
    </row>
    <row r="259" spans="2:6" x14ac:dyDescent="0.2">
      <c r="B259" s="5"/>
      <c r="E259" s="50"/>
      <c r="F259" s="5"/>
    </row>
    <row r="260" spans="2:6" x14ac:dyDescent="0.2">
      <c r="B260" s="5"/>
      <c r="E260" s="50"/>
      <c r="F260" s="5"/>
    </row>
    <row r="261" spans="2:6" x14ac:dyDescent="0.2">
      <c r="B261" s="5"/>
      <c r="E261" s="50"/>
      <c r="F261" s="5"/>
    </row>
    <row r="262" spans="2:6" x14ac:dyDescent="0.2">
      <c r="B262" s="5"/>
      <c r="E262" s="50"/>
      <c r="F262" s="5"/>
    </row>
    <row r="263" spans="2:6" x14ac:dyDescent="0.2">
      <c r="B263" s="5"/>
      <c r="E263" s="50"/>
      <c r="F263" s="5"/>
    </row>
    <row r="264" spans="2:6" x14ac:dyDescent="0.2">
      <c r="B264" s="5"/>
      <c r="E264" s="50"/>
      <c r="F264" s="5"/>
    </row>
    <row r="265" spans="2:6" x14ac:dyDescent="0.2">
      <c r="B265" s="5"/>
      <c r="E265" s="50"/>
      <c r="F265" s="5"/>
    </row>
    <row r="266" spans="2:6" x14ac:dyDescent="0.2">
      <c r="B266" s="5"/>
      <c r="E266" s="50"/>
      <c r="F266" s="5"/>
    </row>
    <row r="267" spans="2:6" x14ac:dyDescent="0.2">
      <c r="B267" s="5"/>
      <c r="E267" s="50"/>
      <c r="F267" s="5"/>
    </row>
    <row r="268" spans="2:6" x14ac:dyDescent="0.2">
      <c r="B268" s="5"/>
      <c r="E268" s="50"/>
      <c r="F268" s="5"/>
    </row>
    <row r="269" spans="2:6" x14ac:dyDescent="0.2">
      <c r="B269" s="5"/>
      <c r="E269" s="50"/>
      <c r="F269" s="5"/>
    </row>
    <row r="270" spans="2:6" x14ac:dyDescent="0.2">
      <c r="B270" s="5"/>
      <c r="E270" s="50"/>
      <c r="F270" s="5"/>
    </row>
    <row r="271" spans="2:6" x14ac:dyDescent="0.2">
      <c r="B271" s="5"/>
      <c r="E271" s="50"/>
      <c r="F271" s="5"/>
    </row>
    <row r="272" spans="2:6" x14ac:dyDescent="0.2">
      <c r="B272" s="5"/>
      <c r="E272" s="50"/>
      <c r="F272" s="5"/>
    </row>
    <row r="273" spans="2:6" x14ac:dyDescent="0.2">
      <c r="B273" s="5"/>
      <c r="E273" s="50"/>
      <c r="F273" s="5"/>
    </row>
    <row r="274" spans="2:6" x14ac:dyDescent="0.2">
      <c r="B274" s="5"/>
      <c r="E274" s="50"/>
      <c r="F274" s="5"/>
    </row>
    <row r="275" spans="2:6" x14ac:dyDescent="0.2">
      <c r="B275" s="5"/>
      <c r="E275" s="50"/>
      <c r="F275" s="5"/>
    </row>
    <row r="276" spans="2:6" x14ac:dyDescent="0.2">
      <c r="B276" s="5"/>
      <c r="E276" s="50"/>
      <c r="F276" s="5"/>
    </row>
    <row r="277" spans="2:6" x14ac:dyDescent="0.2">
      <c r="B277" s="5"/>
      <c r="E277" s="50"/>
      <c r="F277" s="5"/>
    </row>
    <row r="278" spans="2:6" x14ac:dyDescent="0.2">
      <c r="B278" s="5"/>
      <c r="E278" s="50"/>
      <c r="F278" s="5"/>
    </row>
    <row r="279" spans="2:6" x14ac:dyDescent="0.2">
      <c r="B279" s="5"/>
      <c r="E279" s="50"/>
      <c r="F279" s="5"/>
    </row>
    <row r="280" spans="2:6" x14ac:dyDescent="0.2">
      <c r="B280" s="5"/>
      <c r="E280" s="50"/>
      <c r="F280" s="5"/>
    </row>
    <row r="281" spans="2:6" x14ac:dyDescent="0.2">
      <c r="B281" s="5"/>
      <c r="E281" s="50"/>
      <c r="F281" s="5"/>
    </row>
    <row r="282" spans="2:6" x14ac:dyDescent="0.2">
      <c r="B282" s="5"/>
      <c r="E282" s="50"/>
      <c r="F282" s="5"/>
    </row>
    <row r="283" spans="2:6" x14ac:dyDescent="0.2">
      <c r="B283" s="5"/>
      <c r="E283" s="50"/>
      <c r="F283" s="5"/>
    </row>
    <row r="284" spans="2:6" x14ac:dyDescent="0.2">
      <c r="B284" s="5"/>
      <c r="E284" s="50"/>
      <c r="F284" s="5"/>
    </row>
    <row r="285" spans="2:6" x14ac:dyDescent="0.2">
      <c r="B285" s="5"/>
      <c r="E285" s="50"/>
      <c r="F285" s="5"/>
    </row>
    <row r="286" spans="2:6" x14ac:dyDescent="0.2">
      <c r="B286" s="5"/>
      <c r="E286" s="50"/>
      <c r="F286" s="5"/>
    </row>
    <row r="287" spans="2:6" x14ac:dyDescent="0.2">
      <c r="B287" s="5"/>
      <c r="E287" s="50"/>
      <c r="F287" s="5"/>
    </row>
    <row r="288" spans="2:6" x14ac:dyDescent="0.2">
      <c r="B288" s="5"/>
      <c r="E288" s="50"/>
      <c r="F288" s="5"/>
    </row>
    <row r="289" spans="2:6" x14ac:dyDescent="0.2">
      <c r="B289" s="5"/>
      <c r="E289" s="50"/>
      <c r="F289" s="5"/>
    </row>
    <row r="290" spans="2:6" x14ac:dyDescent="0.2">
      <c r="B290" s="5"/>
      <c r="E290" s="50"/>
      <c r="F290" s="5"/>
    </row>
    <row r="291" spans="2:6" x14ac:dyDescent="0.2">
      <c r="B291" s="5"/>
      <c r="E291" s="50"/>
      <c r="F291" s="5"/>
    </row>
    <row r="292" spans="2:6" x14ac:dyDescent="0.2">
      <c r="B292" s="5"/>
      <c r="E292" s="50"/>
      <c r="F292" s="5"/>
    </row>
    <row r="293" spans="2:6" x14ac:dyDescent="0.2">
      <c r="B293" s="5"/>
      <c r="E293" s="50"/>
      <c r="F293" s="5"/>
    </row>
    <row r="294" spans="2:6" x14ac:dyDescent="0.2">
      <c r="B294" s="5"/>
      <c r="E294" s="50"/>
      <c r="F294" s="5"/>
    </row>
    <row r="295" spans="2:6" x14ac:dyDescent="0.2">
      <c r="B295" s="5"/>
      <c r="E295" s="50"/>
      <c r="F295" s="5"/>
    </row>
    <row r="296" spans="2:6" x14ac:dyDescent="0.2">
      <c r="B296" s="5"/>
      <c r="E296" s="50"/>
      <c r="F296" s="5"/>
    </row>
    <row r="297" spans="2:6" x14ac:dyDescent="0.2">
      <c r="B297" s="5"/>
      <c r="E297" s="50"/>
      <c r="F297" s="5"/>
    </row>
    <row r="298" spans="2:6" x14ac:dyDescent="0.2">
      <c r="B298" s="5"/>
      <c r="E298" s="50"/>
      <c r="F298" s="5"/>
    </row>
    <row r="299" spans="2:6" x14ac:dyDescent="0.2">
      <c r="B299" s="5"/>
      <c r="E299" s="50"/>
      <c r="F299" s="5"/>
    </row>
    <row r="300" spans="2:6" x14ac:dyDescent="0.2">
      <c r="B300" s="5"/>
      <c r="E300" s="50"/>
      <c r="F300" s="5"/>
    </row>
    <row r="301" spans="2:6" x14ac:dyDescent="0.2">
      <c r="B301" s="5"/>
      <c r="E301" s="50"/>
      <c r="F301" s="5"/>
    </row>
    <row r="302" spans="2:6" x14ac:dyDescent="0.2">
      <c r="B302" s="5"/>
      <c r="E302" s="50"/>
      <c r="F302" s="5"/>
    </row>
    <row r="303" spans="2:6" x14ac:dyDescent="0.2">
      <c r="B303" s="5"/>
      <c r="E303" s="50"/>
      <c r="F303" s="5"/>
    </row>
    <row r="304" spans="2:6" x14ac:dyDescent="0.2">
      <c r="B304" s="5"/>
      <c r="E304" s="50"/>
      <c r="F304" s="5"/>
    </row>
    <row r="305" spans="2:6" x14ac:dyDescent="0.2">
      <c r="B305" s="5"/>
      <c r="E305" s="50"/>
      <c r="F305" s="5"/>
    </row>
    <row r="306" spans="2:6" x14ac:dyDescent="0.2">
      <c r="B306" s="5"/>
      <c r="E306" s="50"/>
      <c r="F306" s="5"/>
    </row>
    <row r="307" spans="2:6" x14ac:dyDescent="0.2">
      <c r="B307" s="5"/>
      <c r="E307" s="50"/>
      <c r="F307" s="5"/>
    </row>
    <row r="308" spans="2:6" x14ac:dyDescent="0.2">
      <c r="B308" s="5"/>
      <c r="E308" s="50"/>
      <c r="F308" s="5"/>
    </row>
    <row r="309" spans="2:6" x14ac:dyDescent="0.2">
      <c r="B309" s="5"/>
      <c r="E309" s="50"/>
      <c r="F309" s="5"/>
    </row>
    <row r="310" spans="2:6" x14ac:dyDescent="0.2">
      <c r="B310" s="5"/>
      <c r="E310" s="50"/>
      <c r="F310" s="5"/>
    </row>
    <row r="311" spans="2:6" x14ac:dyDescent="0.2">
      <c r="B311" s="5"/>
      <c r="E311" s="50"/>
      <c r="F311" s="5"/>
    </row>
    <row r="312" spans="2:6" x14ac:dyDescent="0.2">
      <c r="B312" s="5"/>
      <c r="E312" s="50"/>
      <c r="F312" s="5"/>
    </row>
    <row r="313" spans="2:6" x14ac:dyDescent="0.2">
      <c r="B313" s="5"/>
      <c r="E313" s="50"/>
      <c r="F313" s="5"/>
    </row>
    <row r="314" spans="2:6" x14ac:dyDescent="0.2">
      <c r="B314" s="5"/>
      <c r="E314" s="50"/>
      <c r="F314" s="5"/>
    </row>
    <row r="315" spans="2:6" x14ac:dyDescent="0.2">
      <c r="B315" s="5"/>
      <c r="E315" s="50"/>
      <c r="F315" s="5"/>
    </row>
    <row r="316" spans="2:6" x14ac:dyDescent="0.2">
      <c r="B316" s="5"/>
      <c r="E316" s="50"/>
      <c r="F316" s="5"/>
    </row>
    <row r="317" spans="2:6" x14ac:dyDescent="0.2">
      <c r="B317" s="5"/>
      <c r="E317" s="50"/>
      <c r="F317" s="5"/>
    </row>
    <row r="318" spans="2:6" x14ac:dyDescent="0.2">
      <c r="B318" s="5"/>
      <c r="E318" s="50"/>
      <c r="F318" s="5"/>
    </row>
    <row r="319" spans="2:6" x14ac:dyDescent="0.2">
      <c r="B319" s="5"/>
      <c r="E319" s="50"/>
      <c r="F319" s="5"/>
    </row>
    <row r="320" spans="2:6" x14ac:dyDescent="0.2">
      <c r="B320" s="5"/>
      <c r="E320" s="50"/>
      <c r="F320" s="5"/>
    </row>
    <row r="321" spans="2:6" x14ac:dyDescent="0.2">
      <c r="B321" s="5"/>
      <c r="E321" s="50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</sheetData>
  <phoneticPr fontId="8" type="noConversion"/>
  <hyperlinks>
    <hyperlink ref="P160" r:id="rId1" display="http://www.bav-astro.de/sfs/BAVM_link.php?BAVMnr=39" xr:uid="{00000000-0004-0000-0100-000000000000}"/>
    <hyperlink ref="P13" r:id="rId2" display="http://www.bav-astro.de/sfs/BAVM_link.php?BAVMnr=39" xr:uid="{00000000-0004-0000-0100-000001000000}"/>
    <hyperlink ref="P14" r:id="rId3" display="http://www.bav-astro.de/sfs/BAVM_link.php?BAVMnr=39" xr:uid="{00000000-0004-0000-0100-000002000000}"/>
    <hyperlink ref="P15" r:id="rId4" display="http://www.bav-astro.de/sfs/BAVM_link.php?BAVMnr=50" xr:uid="{00000000-0004-0000-0100-000003000000}"/>
    <hyperlink ref="P161" r:id="rId5" display="http://www.konkoly.hu/cgi-bin/IBVS?3423" xr:uid="{00000000-0004-0000-0100-000004000000}"/>
    <hyperlink ref="P25" r:id="rId6" display="http://www.bav-astro.de/sfs/BAVM_link.php?BAVMnr=79" xr:uid="{00000000-0004-0000-0100-000005000000}"/>
    <hyperlink ref="P34" r:id="rId7" display="http://var.astro.cz/oejv/issues/oejv0074.pdf" xr:uid="{00000000-0004-0000-0100-000006000000}"/>
    <hyperlink ref="P165" r:id="rId8" display="http://var.astro.cz/oejv/issues/oejv0074.pdf" xr:uid="{00000000-0004-0000-0100-000007000000}"/>
    <hyperlink ref="P166" r:id="rId9" display="http://var.astro.cz/oejv/issues/oejv0074.pdf" xr:uid="{00000000-0004-0000-0100-000008000000}"/>
    <hyperlink ref="P35" r:id="rId10" display="http://www.konkoly.hu/cgi-bin/IBVS?5287" xr:uid="{00000000-0004-0000-0100-000009000000}"/>
    <hyperlink ref="P36" r:id="rId11" display="http://www.bav-astro.de/sfs/BAVM_link.php?BAVMnr=172" xr:uid="{00000000-0004-0000-0100-00000A000000}"/>
    <hyperlink ref="P37" r:id="rId12" display="http://www.bav-astro.de/sfs/BAVM_link.php?BAVMnr=172" xr:uid="{00000000-0004-0000-0100-00000B000000}"/>
    <hyperlink ref="P38" r:id="rId13" display="http://var.astro.cz/oejv/issues/oejv0074.pdf" xr:uid="{00000000-0004-0000-0100-00000C000000}"/>
    <hyperlink ref="P39" r:id="rId14" display="http://var.astro.cz/oejv/issues/oejv0074.pdf" xr:uid="{00000000-0004-0000-0100-00000D000000}"/>
    <hyperlink ref="P40" r:id="rId15" display="http://www.konkoly.hu/cgi-bin/IBVS?5741" xr:uid="{00000000-0004-0000-0100-00000E000000}"/>
    <hyperlink ref="P41" r:id="rId16" display="http://www.bav-astro.de/sfs/BAVM_link.php?BAVMnr=178" xr:uid="{00000000-0004-0000-0100-00000F000000}"/>
    <hyperlink ref="P42" r:id="rId17" display="http://www.bav-astro.de/sfs/BAVM_link.php?BAVMnr=186" xr:uid="{00000000-0004-0000-0100-000010000000}"/>
    <hyperlink ref="P167" r:id="rId18" display="http://www.bav-astro.de/sfs/BAVM_link.php?BAVMnr=212" xr:uid="{00000000-0004-0000-0100-000011000000}"/>
    <hyperlink ref="P43" r:id="rId19" display="http://www.bav-astro.de/sfs/BAVM_link.php?BAVMnr=214" xr:uid="{00000000-0004-0000-0100-000012000000}"/>
    <hyperlink ref="P44" r:id="rId20" display="http://www.bav-astro.de/sfs/BAVM_link.php?BAVMnr=238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2023-01-12T07:11:39Z</dcterms:modified>
</cp:coreProperties>
</file>