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50B9C3B0-B12B-4A6F-ABF8-B1E41BC04C64}" xr6:coauthVersionLast="47" xr6:coauthVersionMax="47" xr10:uidLastSave="{00000000-0000-0000-0000-000000000000}"/>
  <bookViews>
    <workbookView xWindow="13890" yWindow="570" windowWidth="12975" windowHeight="14655"/>
  </bookViews>
  <sheets>
    <sheet name="Active" sheetId="1" r:id="rId1"/>
    <sheet name="BAV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8" i="1" l="1"/>
  <c r="F38" i="1" s="1"/>
  <c r="G38" i="1" s="1"/>
  <c r="J38" i="1" s="1"/>
  <c r="Q38" i="1"/>
  <c r="Q35" i="1"/>
  <c r="D9" i="1"/>
  <c r="C9" i="1"/>
  <c r="Q29" i="1"/>
  <c r="Q28" i="1"/>
  <c r="Q27" i="1"/>
  <c r="Q26" i="1"/>
  <c r="Q25" i="1"/>
  <c r="Q24" i="1"/>
  <c r="Q23" i="1"/>
  <c r="Q22" i="1"/>
  <c r="Q21" i="1"/>
  <c r="G17" i="2"/>
  <c r="C17" i="2" s="1"/>
  <c r="E17" i="2" s="1"/>
  <c r="G16" i="2"/>
  <c r="C16" i="2"/>
  <c r="E16" i="2" s="1"/>
  <c r="G27" i="2"/>
  <c r="C27" i="2"/>
  <c r="G15" i="2"/>
  <c r="C15" i="2" s="1"/>
  <c r="E15" i="2" s="1"/>
  <c r="G14" i="2"/>
  <c r="C14" i="2" s="1"/>
  <c r="E14" i="2" s="1"/>
  <c r="G13" i="2"/>
  <c r="C13" i="2"/>
  <c r="E13" i="2" s="1"/>
  <c r="G12" i="2"/>
  <c r="C12" i="2"/>
  <c r="E12" i="2" s="1"/>
  <c r="G11" i="2"/>
  <c r="C11" i="2" s="1"/>
  <c r="E11" i="2" s="1"/>
  <c r="G26" i="2"/>
  <c r="C26" i="2" s="1"/>
  <c r="G25" i="2"/>
  <c r="C25" i="2"/>
  <c r="E25" i="2" s="1"/>
  <c r="G24" i="2"/>
  <c r="C24" i="2"/>
  <c r="G23" i="2"/>
  <c r="C23" i="2" s="1"/>
  <c r="E23" i="2" s="1"/>
  <c r="G22" i="2"/>
  <c r="C22" i="2" s="1"/>
  <c r="E22" i="2" s="1"/>
  <c r="G21" i="2"/>
  <c r="C21" i="2"/>
  <c r="G20" i="2"/>
  <c r="C20" i="2"/>
  <c r="G19" i="2"/>
  <c r="C19" i="2" s="1"/>
  <c r="E19" i="2" s="1"/>
  <c r="G18" i="2"/>
  <c r="C18" i="2" s="1"/>
  <c r="E18" i="2" s="1"/>
  <c r="H17" i="2"/>
  <c r="B17" i="2"/>
  <c r="D17" i="2"/>
  <c r="A17" i="2"/>
  <c r="H16" i="2"/>
  <c r="D16" i="2"/>
  <c r="B16" i="2"/>
  <c r="A16" i="2"/>
  <c r="H27" i="2"/>
  <c r="B27" i="2"/>
  <c r="D27" i="2"/>
  <c r="A27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Q37" i="1"/>
  <c r="F16" i="1"/>
  <c r="F17" i="1" s="1"/>
  <c r="Q36" i="1"/>
  <c r="C17" i="1"/>
  <c r="Q33" i="1"/>
  <c r="Q34" i="1"/>
  <c r="Q31" i="1"/>
  <c r="Q32" i="1"/>
  <c r="C7" i="1"/>
  <c r="E26" i="1"/>
  <c r="F26" i="1"/>
  <c r="G26" i="1" s="1"/>
  <c r="I26" i="1" s="1"/>
  <c r="C8" i="1"/>
  <c r="E35" i="1" s="1"/>
  <c r="Q30" i="1"/>
  <c r="E31" i="1"/>
  <c r="F31" i="1" s="1"/>
  <c r="G31" i="1" s="1"/>
  <c r="I31" i="1" s="1"/>
  <c r="E23" i="1"/>
  <c r="F23" i="1"/>
  <c r="G23" i="1" s="1"/>
  <c r="I23" i="1" s="1"/>
  <c r="E36" i="1"/>
  <c r="F36" i="1"/>
  <c r="G36" i="1" s="1"/>
  <c r="J36" i="1" s="1"/>
  <c r="E30" i="1"/>
  <c r="F30" i="1" s="1"/>
  <c r="G30" i="1" s="1"/>
  <c r="H30" i="1" s="1"/>
  <c r="E25" i="1"/>
  <c r="F25" i="1"/>
  <c r="G25" i="1" s="1"/>
  <c r="I25" i="1" s="1"/>
  <c r="E28" i="1"/>
  <c r="F28" i="1" s="1"/>
  <c r="G28" i="1" s="1"/>
  <c r="I28" i="1" s="1"/>
  <c r="E22" i="1"/>
  <c r="F22" i="1"/>
  <c r="G22" i="1" s="1"/>
  <c r="I22" i="1" s="1"/>
  <c r="E34" i="1"/>
  <c r="F34" i="1" s="1"/>
  <c r="G34" i="1" s="1"/>
  <c r="K34" i="1" s="1"/>
  <c r="E27" i="1"/>
  <c r="E24" i="2" s="1"/>
  <c r="F27" i="1"/>
  <c r="G27" i="1" s="1"/>
  <c r="I27" i="1" s="1"/>
  <c r="E32" i="1"/>
  <c r="F32" i="1" s="1"/>
  <c r="G32" i="1" s="1"/>
  <c r="I32" i="1" s="1"/>
  <c r="E37" i="1"/>
  <c r="F37" i="1" s="1"/>
  <c r="G37" i="1" s="1"/>
  <c r="J37" i="1" s="1"/>
  <c r="E21" i="1"/>
  <c r="F21" i="1"/>
  <c r="G21" i="1" s="1"/>
  <c r="I21" i="1" s="1"/>
  <c r="E33" i="1"/>
  <c r="F33" i="1"/>
  <c r="G33" i="1" s="1"/>
  <c r="K33" i="1" s="1"/>
  <c r="E20" i="2"/>
  <c r="E27" i="2" l="1"/>
  <c r="F35" i="1"/>
  <c r="G35" i="1" s="1"/>
  <c r="K35" i="1" s="1"/>
  <c r="E21" i="2"/>
  <c r="E26" i="2"/>
  <c r="E29" i="1"/>
  <c r="F29" i="1" s="1"/>
  <c r="G29" i="1" s="1"/>
  <c r="I29" i="1" s="1"/>
  <c r="E24" i="1"/>
  <c r="F24" i="1" s="1"/>
  <c r="G24" i="1" s="1"/>
  <c r="C11" i="1"/>
  <c r="C12" i="1"/>
  <c r="O38" i="1" l="1"/>
  <c r="C16" i="1"/>
  <c r="D18" i="1" s="1"/>
  <c r="O32" i="1"/>
  <c r="O28" i="1"/>
  <c r="O29" i="1"/>
  <c r="O25" i="1"/>
  <c r="O21" i="1"/>
  <c r="O30" i="1"/>
  <c r="O22" i="1"/>
  <c r="C15" i="1"/>
  <c r="O33" i="1"/>
  <c r="O37" i="1"/>
  <c r="O35" i="1"/>
  <c r="O34" i="1"/>
  <c r="O31" i="1"/>
  <c r="O36" i="1"/>
  <c r="O27" i="1"/>
  <c r="O26" i="1"/>
  <c r="O24" i="1"/>
  <c r="O23" i="1"/>
  <c r="I24" i="1"/>
  <c r="C18" i="1" l="1"/>
  <c r="F18" i="1"/>
  <c r="F19" i="1" s="1"/>
</calcChain>
</file>

<file path=xl/sharedStrings.xml><?xml version="1.0" encoding="utf-8"?>
<sst xmlns="http://schemas.openxmlformats.org/spreadsheetml/2006/main" count="229" uniqueCount="133">
  <si>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</si>
  <si>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</si>
  <si>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</si>
  <si>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</si>
  <si>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</si>
  <si>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</si>
  <si>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</si>
  <si>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</si>
  <si>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</si>
  <si>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</si>
  <si>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</si>
  <si>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</si>
  <si>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</si>
  <si>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</si>
  <si>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</si>
  <si>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</si>
  <si>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</si>
  <si>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</si>
  <si>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</si>
  <si>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</si>
  <si>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</si>
  <si>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</si>
  <si>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</si>
  <si>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</si>
  <si>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</si>
  <si>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</si>
  <si>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</si>
  <si>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</si>
  <si>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</si>
  <si>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Vandenbroere J</t>
  </si>
  <si>
    <t>BBSAG Bull.110</t>
  </si>
  <si>
    <t>B</t>
  </si>
  <si>
    <t>IBVS 5027</t>
  </si>
  <si>
    <t>II</t>
  </si>
  <si>
    <t>I</t>
  </si>
  <si>
    <t># of data points:</t>
  </si>
  <si>
    <t>ROTSE1 J192458.82+471456.6</t>
  </si>
  <si>
    <t>V850 Cyg / gsc 3547-2762</t>
  </si>
  <si>
    <t>IBVS 6118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</si>
  <si>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</si>
  <si>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</si>
  <si>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</si>
  <si>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</si>
  <si>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</si>
  <si>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</si>
  <si>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</si>
  <si>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</si>
  <si>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</si>
  <si>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</si>
  <si>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</si>
  <si>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</si>
  <si>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</si>
  <si>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</si>
  <si>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</si>
  <si>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</si>
  <si>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</si>
  <si>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</si>
  <si>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</si>
  <si>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</si>
  <si>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</si>
  <si>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2436402.45 </t>
  </si>
  <si>
    <t> 17.07.1958 22:48 </t>
  </si>
  <si>
    <t> -0.12 </t>
  </si>
  <si>
    <t>P </t>
  </si>
  <si>
    <t> R.Weber </t>
  </si>
  <si>
    <t> JO 43.121 </t>
  </si>
  <si>
    <t>2436662.60 </t>
  </si>
  <si>
    <t> 04.04.1959 02:24 </t>
  </si>
  <si>
    <t> -0.13 </t>
  </si>
  <si>
    <t>2436717.44 </t>
  </si>
  <si>
    <t> 28.05.1959 22:33 </t>
  </si>
  <si>
    <t> -0.06 </t>
  </si>
  <si>
    <t>2436758.46 </t>
  </si>
  <si>
    <t> 08.07.1959 23:02 </t>
  </si>
  <si>
    <t>2436781.42 </t>
  </si>
  <si>
    <t> 31.07.1959 22:04 </t>
  </si>
  <si>
    <t> 0.02 </t>
  </si>
  <si>
    <t>2436781.44 </t>
  </si>
  <si>
    <t> 31.07.1959 22:33 </t>
  </si>
  <si>
    <t> 0.04 </t>
  </si>
  <si>
    <t>2436790.521 </t>
  </si>
  <si>
    <t> 10.08.1959 00:30 </t>
  </si>
  <si>
    <t> -0.012 </t>
  </si>
  <si>
    <t> H.Huth </t>
  </si>
  <si>
    <t> HABZ 48 </t>
  </si>
  <si>
    <t>2436822.50 </t>
  </si>
  <si>
    <t> 11.09.1959 00:00 </t>
  </si>
  <si>
    <t>2436900.26 </t>
  </si>
  <si>
    <t> 27.11.1959 18:14 </t>
  </si>
  <si>
    <t> 0.18 </t>
  </si>
  <si>
    <t>2437146.546 </t>
  </si>
  <si>
    <t> 31.07.1960 01:06 </t>
  </si>
  <si>
    <t> 0.000 </t>
  </si>
  <si>
    <t> H.Busch </t>
  </si>
  <si>
    <t>2449543.568 </t>
  </si>
  <si>
    <t> 10.07.1994 01:37 </t>
  </si>
  <si>
    <t> 0.465 </t>
  </si>
  <si>
    <t>V </t>
  </si>
  <si>
    <t> J.Vandenbroere </t>
  </si>
  <si>
    <t> BBS 110 </t>
  </si>
  <si>
    <t>2449842.520 </t>
  </si>
  <si>
    <t> 05.05.1995 00:28 </t>
  </si>
  <si>
    <t> 0.457 </t>
  </si>
  <si>
    <t>2451243.886 </t>
  </si>
  <si>
    <t> 06.03.1999 09:15 </t>
  </si>
  <si>
    <t> 0.592 </t>
  </si>
  <si>
    <t>E </t>
  </si>
  <si>
    <t>?</t>
  </si>
  <si>
    <t> R.Diethelm </t>
  </si>
  <si>
    <t>IBVS 5027 </t>
  </si>
  <si>
    <t>2451259.839 </t>
  </si>
  <si>
    <t> 22.03.1999 08:08 </t>
  </si>
  <si>
    <t> 0.570 </t>
  </si>
  <si>
    <t>2455066.5153 </t>
  </si>
  <si>
    <t> 23.08.2009 00:22 </t>
  </si>
  <si>
    <t> 0.6453 </t>
  </si>
  <si>
    <t>C </t>
  </si>
  <si>
    <t>-I</t>
  </si>
  <si>
    <t> F.Agerer </t>
  </si>
  <si>
    <t>BAVM 212 </t>
  </si>
  <si>
    <t>2455340.3854 </t>
  </si>
  <si>
    <t> 23.05.2010 21:14 </t>
  </si>
  <si>
    <t>3986</t>
  </si>
  <si>
    <t> 0.6592 </t>
  </si>
  <si>
    <t>o</t>
  </si>
  <si>
    <t> W.Moschner &amp; P.Frank </t>
  </si>
  <si>
    <t>BAVM 234 </t>
  </si>
  <si>
    <t>2456933.3557 </t>
  </si>
  <si>
    <t> 02.10.2014 20:32 </t>
  </si>
  <si>
    <t>4335</t>
  </si>
  <si>
    <t> 0.6993 </t>
  </si>
  <si>
    <t>BAVM 239 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</si>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</sst>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0" fillId="0" borderId="0" xfId="0">
      <alignment vertical="top"/>
    </xf>
    <xf numFmtId="0" fontId="13" fillId="0" borderId="0" xfId="0" applyFont="1" applyAlignment="1">
      <alignment horizontal="left" wrapText="1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9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22" fontId="9" fillId="0" borderId="0" xfId="0" applyNumberFormat="1" applyFont="1">
      <alignment vertical="top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2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2" fillId="2" borderId="11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76" fontId="21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V850 Cyg - O-C Diagr.</a:t>
            </a:r>
          </a:p>
        </c:rich>
      </c:tx>
      <c:layout>
        <c:manualLayout>
          <c:xMode val="edge"/>
          <c:yMode val="edge"/>
          <c:x val="0.3438081515226493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02600979993086"/>
          <c:y val="0.14723926380368099"/>
          <c:w val="0.80037040814392491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-163</c:v>
                </c:pt>
                <c:pt idx="1">
                  <c:v>-106</c:v>
                </c:pt>
                <c:pt idx="2">
                  <c:v>-94</c:v>
                </c:pt>
                <c:pt idx="3">
                  <c:v>-85</c:v>
                </c:pt>
                <c:pt idx="4">
                  <c:v>-80</c:v>
                </c:pt>
                <c:pt idx="5">
                  <c:v>-80</c:v>
                </c:pt>
                <c:pt idx="6">
                  <c:v>-78</c:v>
                </c:pt>
                <c:pt idx="7">
                  <c:v>-71</c:v>
                </c:pt>
                <c:pt idx="8">
                  <c:v>-54</c:v>
                </c:pt>
                <c:pt idx="9">
                  <c:v>0</c:v>
                </c:pt>
                <c:pt idx="10">
                  <c:v>2716</c:v>
                </c:pt>
                <c:pt idx="11">
                  <c:v>2781.5</c:v>
                </c:pt>
                <c:pt idx="12">
                  <c:v>3088.5</c:v>
                </c:pt>
                <c:pt idx="13">
                  <c:v>3092</c:v>
                </c:pt>
                <c:pt idx="14">
                  <c:v>3926</c:v>
                </c:pt>
                <c:pt idx="15">
                  <c:v>3986</c:v>
                </c:pt>
                <c:pt idx="16">
                  <c:v>4335</c:v>
                </c:pt>
                <c:pt idx="17">
                  <c:v>4881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53-4A89-AB4E-7BFCCC6E91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1.4E-2</c:v>
                  </c:pt>
                  <c:pt idx="11">
                    <c:v>3.0000000000000001E-3</c:v>
                  </c:pt>
                  <c:pt idx="12">
                    <c:v>2.2000000000000001E-3</c:v>
                  </c:pt>
                  <c:pt idx="13">
                    <c:v>1.6E-2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3.0999999999999999E-3</c:v>
                  </c:pt>
                  <c:pt idx="17">
                    <c:v>2.3999999999999998E-3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1.4E-2</c:v>
                  </c:pt>
                  <c:pt idx="11">
                    <c:v>3.0000000000000001E-3</c:v>
                  </c:pt>
                  <c:pt idx="12">
                    <c:v>2.2000000000000001E-3</c:v>
                  </c:pt>
                  <c:pt idx="13">
                    <c:v>1.6E-2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3.0999999999999999E-3</c:v>
                  </c:pt>
                  <c:pt idx="1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-163</c:v>
                </c:pt>
                <c:pt idx="1">
                  <c:v>-106</c:v>
                </c:pt>
                <c:pt idx="2">
                  <c:v>-94</c:v>
                </c:pt>
                <c:pt idx="3">
                  <c:v>-85</c:v>
                </c:pt>
                <c:pt idx="4">
                  <c:v>-80</c:v>
                </c:pt>
                <c:pt idx="5">
                  <c:v>-80</c:v>
                </c:pt>
                <c:pt idx="6">
                  <c:v>-78</c:v>
                </c:pt>
                <c:pt idx="7">
                  <c:v>-71</c:v>
                </c:pt>
                <c:pt idx="8">
                  <c:v>-54</c:v>
                </c:pt>
                <c:pt idx="9">
                  <c:v>0</c:v>
                </c:pt>
                <c:pt idx="10">
                  <c:v>2716</c:v>
                </c:pt>
                <c:pt idx="11">
                  <c:v>2781.5</c:v>
                </c:pt>
                <c:pt idx="12">
                  <c:v>3088.5</c:v>
                </c:pt>
                <c:pt idx="13">
                  <c:v>3092</c:v>
                </c:pt>
                <c:pt idx="14">
                  <c:v>3926</c:v>
                </c:pt>
                <c:pt idx="15">
                  <c:v>3986</c:v>
                </c:pt>
                <c:pt idx="16">
                  <c:v>4335</c:v>
                </c:pt>
                <c:pt idx="17">
                  <c:v>4881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-0.11999000000650994</c:v>
                </c:pt>
                <c:pt idx="1">
                  <c:v>-0.13338000000658212</c:v>
                </c:pt>
                <c:pt idx="2">
                  <c:v>-6.4619999997375999E-2</c:v>
                </c:pt>
                <c:pt idx="3">
                  <c:v>-0.12305000000196742</c:v>
                </c:pt>
                <c:pt idx="4">
                  <c:v>1.5599999998812564E-2</c:v>
                </c:pt>
                <c:pt idx="5">
                  <c:v>3.56000000028871E-2</c:v>
                </c:pt>
                <c:pt idx="6">
                  <c:v>-1.1940000003960449E-2</c:v>
                </c:pt>
                <c:pt idx="7">
                  <c:v>1.7169999999168795E-2</c:v>
                </c:pt>
                <c:pt idx="8">
                  <c:v>0.18458000000100583</c:v>
                </c:pt>
                <c:pt idx="10">
                  <c:v>0.46467999999731546</c:v>
                </c:pt>
                <c:pt idx="11">
                  <c:v>0.45699499999318505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53-4A89-AB4E-7BFCCC6E91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1.4E-2</c:v>
                  </c:pt>
                  <c:pt idx="11">
                    <c:v>3.0000000000000001E-3</c:v>
                  </c:pt>
                  <c:pt idx="12">
                    <c:v>2.2000000000000001E-3</c:v>
                  </c:pt>
                  <c:pt idx="13">
                    <c:v>1.6E-2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3.0999999999999999E-3</c:v>
                  </c:pt>
                  <c:pt idx="17">
                    <c:v>2.3999999999999998E-3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1.4E-2</c:v>
                  </c:pt>
                  <c:pt idx="11">
                    <c:v>3.0000000000000001E-3</c:v>
                  </c:pt>
                  <c:pt idx="12">
                    <c:v>2.2000000000000001E-3</c:v>
                  </c:pt>
                  <c:pt idx="13">
                    <c:v>1.6E-2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3.0999999999999999E-3</c:v>
                  </c:pt>
                  <c:pt idx="1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-163</c:v>
                </c:pt>
                <c:pt idx="1">
                  <c:v>-106</c:v>
                </c:pt>
                <c:pt idx="2">
                  <c:v>-94</c:v>
                </c:pt>
                <c:pt idx="3">
                  <c:v>-85</c:v>
                </c:pt>
                <c:pt idx="4">
                  <c:v>-80</c:v>
                </c:pt>
                <c:pt idx="5">
                  <c:v>-80</c:v>
                </c:pt>
                <c:pt idx="6">
                  <c:v>-78</c:v>
                </c:pt>
                <c:pt idx="7">
                  <c:v>-71</c:v>
                </c:pt>
                <c:pt idx="8">
                  <c:v>-54</c:v>
                </c:pt>
                <c:pt idx="9">
                  <c:v>0</c:v>
                </c:pt>
                <c:pt idx="10">
                  <c:v>2716</c:v>
                </c:pt>
                <c:pt idx="11">
                  <c:v>2781.5</c:v>
                </c:pt>
                <c:pt idx="12">
                  <c:v>3088.5</c:v>
                </c:pt>
                <c:pt idx="13">
                  <c:v>3092</c:v>
                </c:pt>
                <c:pt idx="14">
                  <c:v>3926</c:v>
                </c:pt>
                <c:pt idx="15">
                  <c:v>3986</c:v>
                </c:pt>
                <c:pt idx="16">
                  <c:v>4335</c:v>
                </c:pt>
                <c:pt idx="17">
                  <c:v>4881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5">
                  <c:v>0.65918000000237953</c:v>
                </c:pt>
                <c:pt idx="16">
                  <c:v>0.69925000000512227</c:v>
                </c:pt>
                <c:pt idx="17">
                  <c:v>0.7633300000015879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53-4A89-AB4E-7BFCCC6E91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1.4E-2</c:v>
                  </c:pt>
                  <c:pt idx="11">
                    <c:v>3.0000000000000001E-3</c:v>
                  </c:pt>
                  <c:pt idx="12">
                    <c:v>2.2000000000000001E-3</c:v>
                  </c:pt>
                  <c:pt idx="13">
                    <c:v>1.6E-2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3.0999999999999999E-3</c:v>
                  </c:pt>
                  <c:pt idx="17">
                    <c:v>2.3999999999999998E-3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1.4E-2</c:v>
                  </c:pt>
                  <c:pt idx="11">
                    <c:v>3.0000000000000001E-3</c:v>
                  </c:pt>
                  <c:pt idx="12">
                    <c:v>2.2000000000000001E-3</c:v>
                  </c:pt>
                  <c:pt idx="13">
                    <c:v>1.6E-2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3.0999999999999999E-3</c:v>
                  </c:pt>
                  <c:pt idx="1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-163</c:v>
                </c:pt>
                <c:pt idx="1">
                  <c:v>-106</c:v>
                </c:pt>
                <c:pt idx="2">
                  <c:v>-94</c:v>
                </c:pt>
                <c:pt idx="3">
                  <c:v>-85</c:v>
                </c:pt>
                <c:pt idx="4">
                  <c:v>-80</c:v>
                </c:pt>
                <c:pt idx="5">
                  <c:v>-80</c:v>
                </c:pt>
                <c:pt idx="6">
                  <c:v>-78</c:v>
                </c:pt>
                <c:pt idx="7">
                  <c:v>-71</c:v>
                </c:pt>
                <c:pt idx="8">
                  <c:v>-54</c:v>
                </c:pt>
                <c:pt idx="9">
                  <c:v>0</c:v>
                </c:pt>
                <c:pt idx="10">
                  <c:v>2716</c:v>
                </c:pt>
                <c:pt idx="11">
                  <c:v>2781.5</c:v>
                </c:pt>
                <c:pt idx="12">
                  <c:v>3088.5</c:v>
                </c:pt>
                <c:pt idx="13">
                  <c:v>3092</c:v>
                </c:pt>
                <c:pt idx="14">
                  <c:v>3926</c:v>
                </c:pt>
                <c:pt idx="15">
                  <c:v>3986</c:v>
                </c:pt>
                <c:pt idx="16">
                  <c:v>4335</c:v>
                </c:pt>
                <c:pt idx="17">
                  <c:v>4881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2">
                  <c:v>0.59210499999608146</c:v>
                </c:pt>
                <c:pt idx="13">
                  <c:v>0.57015999999566702</c:v>
                </c:pt>
                <c:pt idx="14">
                  <c:v>0.64527999999700114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53-4A89-AB4E-7BFCCC6E91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1.4E-2</c:v>
                  </c:pt>
                  <c:pt idx="11">
                    <c:v>3.0000000000000001E-3</c:v>
                  </c:pt>
                  <c:pt idx="12">
                    <c:v>2.2000000000000001E-3</c:v>
                  </c:pt>
                  <c:pt idx="13">
                    <c:v>1.6E-2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3.0999999999999999E-3</c:v>
                  </c:pt>
                  <c:pt idx="17">
                    <c:v>2.3999999999999998E-3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1.4E-2</c:v>
                  </c:pt>
                  <c:pt idx="11">
                    <c:v>3.0000000000000001E-3</c:v>
                  </c:pt>
                  <c:pt idx="12">
                    <c:v>2.2000000000000001E-3</c:v>
                  </c:pt>
                  <c:pt idx="13">
                    <c:v>1.6E-2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3.0999999999999999E-3</c:v>
                  </c:pt>
                  <c:pt idx="1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-163</c:v>
                </c:pt>
                <c:pt idx="1">
                  <c:v>-106</c:v>
                </c:pt>
                <c:pt idx="2">
                  <c:v>-94</c:v>
                </c:pt>
                <c:pt idx="3">
                  <c:v>-85</c:v>
                </c:pt>
                <c:pt idx="4">
                  <c:v>-80</c:v>
                </c:pt>
                <c:pt idx="5">
                  <c:v>-80</c:v>
                </c:pt>
                <c:pt idx="6">
                  <c:v>-78</c:v>
                </c:pt>
                <c:pt idx="7">
                  <c:v>-71</c:v>
                </c:pt>
                <c:pt idx="8">
                  <c:v>-54</c:v>
                </c:pt>
                <c:pt idx="9">
                  <c:v>0</c:v>
                </c:pt>
                <c:pt idx="10">
                  <c:v>2716</c:v>
                </c:pt>
                <c:pt idx="11">
                  <c:v>2781.5</c:v>
                </c:pt>
                <c:pt idx="12">
                  <c:v>3088.5</c:v>
                </c:pt>
                <c:pt idx="13">
                  <c:v>3092</c:v>
                </c:pt>
                <c:pt idx="14">
                  <c:v>3926</c:v>
                </c:pt>
                <c:pt idx="15">
                  <c:v>3986</c:v>
                </c:pt>
                <c:pt idx="16">
                  <c:v>4335</c:v>
                </c:pt>
                <c:pt idx="17">
                  <c:v>4881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53-4A89-AB4E-7BFCCC6E91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1.4E-2</c:v>
                  </c:pt>
                  <c:pt idx="11">
                    <c:v>3.0000000000000001E-3</c:v>
                  </c:pt>
                  <c:pt idx="12">
                    <c:v>2.2000000000000001E-3</c:v>
                  </c:pt>
                  <c:pt idx="13">
                    <c:v>1.6E-2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3.0999999999999999E-3</c:v>
                  </c:pt>
                  <c:pt idx="17">
                    <c:v>2.3999999999999998E-3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1.4E-2</c:v>
                  </c:pt>
                  <c:pt idx="11">
                    <c:v>3.0000000000000001E-3</c:v>
                  </c:pt>
                  <c:pt idx="12">
                    <c:v>2.2000000000000001E-3</c:v>
                  </c:pt>
                  <c:pt idx="13">
                    <c:v>1.6E-2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3.0999999999999999E-3</c:v>
                  </c:pt>
                  <c:pt idx="1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-163</c:v>
                </c:pt>
                <c:pt idx="1">
                  <c:v>-106</c:v>
                </c:pt>
                <c:pt idx="2">
                  <c:v>-94</c:v>
                </c:pt>
                <c:pt idx="3">
                  <c:v>-85</c:v>
                </c:pt>
                <c:pt idx="4">
                  <c:v>-80</c:v>
                </c:pt>
                <c:pt idx="5">
                  <c:v>-80</c:v>
                </c:pt>
                <c:pt idx="6">
                  <c:v>-78</c:v>
                </c:pt>
                <c:pt idx="7">
                  <c:v>-71</c:v>
                </c:pt>
                <c:pt idx="8">
                  <c:v>-54</c:v>
                </c:pt>
                <c:pt idx="9">
                  <c:v>0</c:v>
                </c:pt>
                <c:pt idx="10">
                  <c:v>2716</c:v>
                </c:pt>
                <c:pt idx="11">
                  <c:v>2781.5</c:v>
                </c:pt>
                <c:pt idx="12">
                  <c:v>3088.5</c:v>
                </c:pt>
                <c:pt idx="13">
                  <c:v>3092</c:v>
                </c:pt>
                <c:pt idx="14">
                  <c:v>3926</c:v>
                </c:pt>
                <c:pt idx="15">
                  <c:v>3986</c:v>
                </c:pt>
                <c:pt idx="16">
                  <c:v>4335</c:v>
                </c:pt>
                <c:pt idx="17">
                  <c:v>4881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53-4A89-AB4E-7BFCCC6E91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1.4E-2</c:v>
                  </c:pt>
                  <c:pt idx="11">
                    <c:v>3.0000000000000001E-3</c:v>
                  </c:pt>
                  <c:pt idx="12">
                    <c:v>2.2000000000000001E-3</c:v>
                  </c:pt>
                  <c:pt idx="13">
                    <c:v>1.6E-2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3.0999999999999999E-3</c:v>
                  </c:pt>
                  <c:pt idx="17">
                    <c:v>2.3999999999999998E-3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1.4E-2</c:v>
                  </c:pt>
                  <c:pt idx="11">
                    <c:v>3.0000000000000001E-3</c:v>
                  </c:pt>
                  <c:pt idx="12">
                    <c:v>2.2000000000000001E-3</c:v>
                  </c:pt>
                  <c:pt idx="13">
                    <c:v>1.6E-2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3.0999999999999999E-3</c:v>
                  </c:pt>
                  <c:pt idx="1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-163</c:v>
                </c:pt>
                <c:pt idx="1">
                  <c:v>-106</c:v>
                </c:pt>
                <c:pt idx="2">
                  <c:v>-94</c:v>
                </c:pt>
                <c:pt idx="3">
                  <c:v>-85</c:v>
                </c:pt>
                <c:pt idx="4">
                  <c:v>-80</c:v>
                </c:pt>
                <c:pt idx="5">
                  <c:v>-80</c:v>
                </c:pt>
                <c:pt idx="6">
                  <c:v>-78</c:v>
                </c:pt>
                <c:pt idx="7">
                  <c:v>-71</c:v>
                </c:pt>
                <c:pt idx="8">
                  <c:v>-54</c:v>
                </c:pt>
                <c:pt idx="9">
                  <c:v>0</c:v>
                </c:pt>
                <c:pt idx="10">
                  <c:v>2716</c:v>
                </c:pt>
                <c:pt idx="11">
                  <c:v>2781.5</c:v>
                </c:pt>
                <c:pt idx="12">
                  <c:v>3088.5</c:v>
                </c:pt>
                <c:pt idx="13">
                  <c:v>3092</c:v>
                </c:pt>
                <c:pt idx="14">
                  <c:v>3926</c:v>
                </c:pt>
                <c:pt idx="15">
                  <c:v>3986</c:v>
                </c:pt>
                <c:pt idx="16">
                  <c:v>4335</c:v>
                </c:pt>
                <c:pt idx="17">
                  <c:v>4881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53-4A89-AB4E-7BFCCC6E91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-163</c:v>
                </c:pt>
                <c:pt idx="1">
                  <c:v>-106</c:v>
                </c:pt>
                <c:pt idx="2">
                  <c:v>-94</c:v>
                </c:pt>
                <c:pt idx="3">
                  <c:v>-85</c:v>
                </c:pt>
                <c:pt idx="4">
                  <c:v>-80</c:v>
                </c:pt>
                <c:pt idx="5">
                  <c:v>-80</c:v>
                </c:pt>
                <c:pt idx="6">
                  <c:v>-78</c:v>
                </c:pt>
                <c:pt idx="7">
                  <c:v>-71</c:v>
                </c:pt>
                <c:pt idx="8">
                  <c:v>-54</c:v>
                </c:pt>
                <c:pt idx="9">
                  <c:v>0</c:v>
                </c:pt>
                <c:pt idx="10">
                  <c:v>2716</c:v>
                </c:pt>
                <c:pt idx="11">
                  <c:v>2781.5</c:v>
                </c:pt>
                <c:pt idx="12">
                  <c:v>3088.5</c:v>
                </c:pt>
                <c:pt idx="13">
                  <c:v>3092</c:v>
                </c:pt>
                <c:pt idx="14">
                  <c:v>3926</c:v>
                </c:pt>
                <c:pt idx="15">
                  <c:v>3986</c:v>
                </c:pt>
                <c:pt idx="16">
                  <c:v>4335</c:v>
                </c:pt>
                <c:pt idx="17">
                  <c:v>4881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-2.9761981644189344E-2</c:v>
                </c:pt>
                <c:pt idx="1">
                  <c:v>-2.0203316858213534E-2</c:v>
                </c:pt>
                <c:pt idx="2">
                  <c:v>-1.8190966376955466E-2</c:v>
                </c:pt>
                <c:pt idx="3">
                  <c:v>-1.668170351601192E-2</c:v>
                </c:pt>
                <c:pt idx="4">
                  <c:v>-1.5843224148821056E-2</c:v>
                </c:pt>
                <c:pt idx="5">
                  <c:v>-1.5843224148821056E-2</c:v>
                </c:pt>
                <c:pt idx="6">
                  <c:v>-1.5507832401944713E-2</c:v>
                </c:pt>
                <c:pt idx="7">
                  <c:v>-1.4333961287877508E-2</c:v>
                </c:pt>
                <c:pt idx="8">
                  <c:v>-1.1483131439428581E-2</c:v>
                </c:pt>
                <c:pt idx="9">
                  <c:v>-2.4275542737672851E-3</c:v>
                </c:pt>
                <c:pt idx="10">
                  <c:v>0.45303443798430826</c:v>
                </c:pt>
                <c:pt idx="11">
                  <c:v>0.46401851769450853</c:v>
                </c:pt>
                <c:pt idx="12">
                  <c:v>0.51550115084002734</c:v>
                </c:pt>
                <c:pt idx="13">
                  <c:v>0.51608808639706094</c:v>
                </c:pt>
                <c:pt idx="14">
                  <c:v>0.6559464448444966</c:v>
                </c:pt>
                <c:pt idx="15">
                  <c:v>0.66600819725078686</c:v>
                </c:pt>
                <c:pt idx="16">
                  <c:v>0.72453405708070895</c:v>
                </c:pt>
                <c:pt idx="17">
                  <c:v>0.8160960039779509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53-4A89-AB4E-7BFCCC6E9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522624"/>
        <c:axId val="1"/>
      </c:scatterChart>
      <c:valAx>
        <c:axId val="502522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40889089418352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604436229205174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522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451036041936531"/>
          <c:y val="0.92024539877300615"/>
          <c:w val="0.7726440294778309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15</xdr:col>
      <xdr:colOff>114300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54F8C20-78FC-E912-50B8-A68DD627A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12" TargetMode="External"/><Relationship Id="rId2" Type="http://schemas.openxmlformats.org/officeDocument/2006/relationships/hyperlink" Target="http://www.konkoly.hu/cgi-bin/IBVS?5027" TargetMode="External"/><Relationship Id="rId1" Type="http://schemas.openxmlformats.org/officeDocument/2006/relationships/hyperlink" Target="http://www.konkoly.hu/cgi-bin/IBVS?5027" TargetMode="External"/><Relationship Id="rId5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08"/>
  <sheetViews>
    <sheetView tabSelected="1" workbookViewId="0">
      <selection activeCell="E11" sqref="E11"/>
    </sheetView>
  </sheetViews>
  <sheetFormatPr defaultColWidth="10.28515625" defaultRowHeight="12.75"/>
  <cols>
    <col min="1" max="1" width="14.42578125" customWidth="1"/>
    <col min="2" max="2" width="5.140625" style="6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37</v>
      </c>
    </row>
    <row r="2" spans="1:6">
      <c r="A2" t="s">
        <v>25</v>
      </c>
      <c r="C2" s="16" t="s">
        <v>36</v>
      </c>
    </row>
    <row r="3" spans="1:6" ht="13.5" thickBot="1"/>
    <row r="4" spans="1:6" ht="14.25" thickTop="1" thickBot="1">
      <c r="A4" s="8" t="s">
        <v>0</v>
      </c>
      <c r="C4" s="3">
        <v>37146.546000000002</v>
      </c>
      <c r="D4" s="4">
        <v>4.5642699999999996</v>
      </c>
    </row>
    <row r="5" spans="1:6" ht="13.5" thickTop="1">
      <c r="A5" s="18" t="s">
        <v>39</v>
      </c>
      <c r="B5" s="16"/>
      <c r="C5" s="19">
        <v>-9.5</v>
      </c>
      <c r="D5" s="16" t="s">
        <v>40</v>
      </c>
    </row>
    <row r="6" spans="1:6">
      <c r="A6" s="8" t="s">
        <v>1</v>
      </c>
    </row>
    <row r="7" spans="1:6">
      <c r="A7" t="s">
        <v>2</v>
      </c>
      <c r="C7">
        <f>+C4</f>
        <v>37146.546000000002</v>
      </c>
    </row>
    <row r="8" spans="1:6">
      <c r="A8" t="s">
        <v>3</v>
      </c>
      <c r="C8">
        <f>+D4</f>
        <v>4.5642699999999996</v>
      </c>
    </row>
    <row r="9" spans="1:6">
      <c r="A9" s="22" t="s">
        <v>41</v>
      </c>
      <c r="B9" s="23">
        <v>21</v>
      </c>
      <c r="C9" s="20" t="str">
        <f>"F"&amp;B9</f>
        <v>F21</v>
      </c>
      <c r="D9" s="21" t="str">
        <f>"G"&amp;B9</f>
        <v>G21</v>
      </c>
    </row>
    <row r="10" spans="1:6" ht="13.5" thickBot="1">
      <c r="C10" s="7" t="s">
        <v>20</v>
      </c>
      <c r="D10" s="7" t="s">
        <v>21</v>
      </c>
    </row>
    <row r="11" spans="1:6">
      <c r="A11" t="s">
        <v>16</v>
      </c>
      <c r="C11" s="24">
        <f ca="1">INTERCEPT(INDIRECT($D$9):G992,INDIRECT($C$9):F992)</f>
        <v>-2.4275542737672851E-3</v>
      </c>
      <c r="D11" s="6"/>
    </row>
    <row r="12" spans="1:6">
      <c r="A12" t="s">
        <v>17</v>
      </c>
      <c r="C12" s="24">
        <f ca="1">SLOPE(INDIRECT($D$9):G992,INDIRECT($C$9):F992)</f>
        <v>1.6769587343817214E-4</v>
      </c>
      <c r="D12" s="6"/>
    </row>
    <row r="13" spans="1:6">
      <c r="A13" t="s">
        <v>19</v>
      </c>
      <c r="C13" s="6" t="s">
        <v>14</v>
      </c>
    </row>
    <row r="14" spans="1:6">
      <c r="A14" t="s">
        <v>24</v>
      </c>
    </row>
    <row r="15" spans="1:6">
      <c r="A15" s="5" t="s">
        <v>18</v>
      </c>
      <c r="C15" s="11">
        <f ca="1">(C7+C11)+(C8+C12)*INT(MAX(F21:F3533))</f>
        <v>59425.563966003974</v>
      </c>
      <c r="E15" s="25" t="s">
        <v>42</v>
      </c>
      <c r="F15" s="19">
        <v>1</v>
      </c>
    </row>
    <row r="16" spans="1:6">
      <c r="A16" s="8" t="s">
        <v>4</v>
      </c>
      <c r="C16" s="12">
        <f ca="1">+C8+C12</f>
        <v>4.5644376958734378</v>
      </c>
      <c r="E16" s="25" t="s">
        <v>43</v>
      </c>
      <c r="F16" s="26">
        <f ca="1">NOW()+15018.5+$C$5/24</f>
        <v>59957.709821990735</v>
      </c>
    </row>
    <row r="17" spans="1:31" ht="13.5" thickBot="1">
      <c r="A17" s="13" t="s">
        <v>35</v>
      </c>
      <c r="B17"/>
      <c r="C17">
        <f>COUNT(C21:C2191)</f>
        <v>18</v>
      </c>
      <c r="E17" s="25" t="s">
        <v>44</v>
      </c>
      <c r="F17" s="26">
        <f ca="1">ROUND(2*(F16-$C$7)/$C$8,0)/2+F15</f>
        <v>4999</v>
      </c>
    </row>
    <row r="18" spans="1:31" ht="14.25" thickTop="1" thickBot="1">
      <c r="A18" s="8" t="s">
        <v>5</v>
      </c>
      <c r="C18" s="3">
        <f ca="1">+C15</f>
        <v>59425.563966003974</v>
      </c>
      <c r="D18" s="4">
        <f ca="1">+C16</f>
        <v>4.5644376958734378</v>
      </c>
      <c r="E18" s="25" t="s">
        <v>45</v>
      </c>
      <c r="F18" s="21">
        <f ca="1">ROUND(2*(F16-$C$15)/$C$16,0)/2+F15</f>
        <v>117.5</v>
      </c>
    </row>
    <row r="19" spans="1:31" ht="13.5" thickTop="1">
      <c r="E19" s="25" t="s">
        <v>46</v>
      </c>
      <c r="F19" s="27">
        <f ca="1">+$C$15+$C$16*F18-15018.5-$C$5/24</f>
        <v>44943.781228602442</v>
      </c>
    </row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55</v>
      </c>
      <c r="I20" s="10" t="s">
        <v>58</v>
      </c>
      <c r="J20" s="10" t="s">
        <v>52</v>
      </c>
      <c r="K20" s="10" t="s">
        <v>50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31">
      <c r="A21" s="46" t="s">
        <v>65</v>
      </c>
      <c r="B21" s="47" t="s">
        <v>34</v>
      </c>
      <c r="C21" s="48">
        <v>36402.449999999997</v>
      </c>
      <c r="D21" s="48" t="s">
        <v>58</v>
      </c>
      <c r="E21">
        <f t="shared" ref="E21:E37" si="0">+(C21-C$7)/C$8</f>
        <v>-163.02628897939979</v>
      </c>
      <c r="F21">
        <f t="shared" ref="F21:F37" si="1">ROUND(2*E21,0)/2</f>
        <v>-163</v>
      </c>
      <c r="G21">
        <f t="shared" ref="G21:G37" si="2">+C21-(C$7+F21*C$8)</f>
        <v>-0.11999000000650994</v>
      </c>
      <c r="I21">
        <f t="shared" ref="I21:I29" si="3">+G21</f>
        <v>-0.11999000000650994</v>
      </c>
      <c r="O21">
        <f t="shared" ref="O21:O37" ca="1" si="4">+C$11+C$12*F21</f>
        <v>-2.9761981644189344E-2</v>
      </c>
      <c r="Q21" s="2">
        <f t="shared" ref="Q21:Q37" si="5">+C21-15018.5</f>
        <v>21383.949999999997</v>
      </c>
    </row>
    <row r="22" spans="1:31">
      <c r="A22" s="46" t="s">
        <v>65</v>
      </c>
      <c r="B22" s="47" t="s">
        <v>34</v>
      </c>
      <c r="C22" s="48">
        <v>36662.6</v>
      </c>
      <c r="D22" s="48" t="s">
        <v>58</v>
      </c>
      <c r="E22">
        <f t="shared" si="0"/>
        <v>-106.02922263582207</v>
      </c>
      <c r="F22">
        <f t="shared" si="1"/>
        <v>-106</v>
      </c>
      <c r="G22">
        <f t="shared" si="2"/>
        <v>-0.13338000000658212</v>
      </c>
      <c r="I22">
        <f t="shared" si="3"/>
        <v>-0.13338000000658212</v>
      </c>
      <c r="O22">
        <f t="shared" ca="1" si="4"/>
        <v>-2.0203316858213534E-2</v>
      </c>
      <c r="Q22" s="2">
        <f t="shared" si="5"/>
        <v>21644.1</v>
      </c>
    </row>
    <row r="23" spans="1:31">
      <c r="A23" s="46" t="s">
        <v>65</v>
      </c>
      <c r="B23" s="47" t="s">
        <v>34</v>
      </c>
      <c r="C23" s="48">
        <v>36717.440000000002</v>
      </c>
      <c r="D23" s="48" t="s">
        <v>58</v>
      </c>
      <c r="E23">
        <f t="shared" si="0"/>
        <v>-94.014157795222417</v>
      </c>
      <c r="F23">
        <f t="shared" si="1"/>
        <v>-94</v>
      </c>
      <c r="G23">
        <f t="shared" si="2"/>
        <v>-6.4619999997375999E-2</v>
      </c>
      <c r="I23">
        <f t="shared" si="3"/>
        <v>-6.4619999997375999E-2</v>
      </c>
      <c r="O23">
        <f t="shared" ca="1" si="4"/>
        <v>-1.8190966376955466E-2</v>
      </c>
      <c r="Q23" s="2">
        <f t="shared" si="5"/>
        <v>21698.940000000002</v>
      </c>
    </row>
    <row r="24" spans="1:31">
      <c r="A24" s="46" t="s">
        <v>65</v>
      </c>
      <c r="B24" s="47" t="s">
        <v>34</v>
      </c>
      <c r="C24" s="48">
        <v>36758.46</v>
      </c>
      <c r="D24" s="48" t="s">
        <v>58</v>
      </c>
      <c r="E24">
        <f t="shared" si="0"/>
        <v>-85.026959404242731</v>
      </c>
      <c r="F24">
        <f t="shared" si="1"/>
        <v>-85</v>
      </c>
      <c r="G24">
        <f t="shared" si="2"/>
        <v>-0.12305000000196742</v>
      </c>
      <c r="I24">
        <f t="shared" si="3"/>
        <v>-0.12305000000196742</v>
      </c>
      <c r="O24">
        <f t="shared" ca="1" si="4"/>
        <v>-1.668170351601192E-2</v>
      </c>
      <c r="Q24" s="2">
        <f t="shared" si="5"/>
        <v>21739.96</v>
      </c>
    </row>
    <row r="25" spans="1:31">
      <c r="A25" s="46" t="s">
        <v>65</v>
      </c>
      <c r="B25" s="47" t="s">
        <v>34</v>
      </c>
      <c r="C25" s="48">
        <v>36781.42</v>
      </c>
      <c r="D25" s="48" t="s">
        <v>58</v>
      </c>
      <c r="E25">
        <f t="shared" si="0"/>
        <v>-79.996582147858007</v>
      </c>
      <c r="F25">
        <f t="shared" si="1"/>
        <v>-80</v>
      </c>
      <c r="G25">
        <f t="shared" si="2"/>
        <v>1.5599999998812564E-2</v>
      </c>
      <c r="I25">
        <f t="shared" si="3"/>
        <v>1.5599999998812564E-2</v>
      </c>
      <c r="O25">
        <f t="shared" ca="1" si="4"/>
        <v>-1.5843224148821056E-2</v>
      </c>
      <c r="Q25" s="2">
        <f t="shared" si="5"/>
        <v>21762.92</v>
      </c>
    </row>
    <row r="26" spans="1:31">
      <c r="A26" s="46" t="s">
        <v>65</v>
      </c>
      <c r="B26" s="47" t="s">
        <v>34</v>
      </c>
      <c r="C26" s="48">
        <v>36781.440000000002</v>
      </c>
      <c r="D26" s="48" t="s">
        <v>58</v>
      </c>
      <c r="E26">
        <f t="shared" si="0"/>
        <v>-79.992200286135528</v>
      </c>
      <c r="F26">
        <f t="shared" si="1"/>
        <v>-80</v>
      </c>
      <c r="G26">
        <f t="shared" si="2"/>
        <v>3.56000000028871E-2</v>
      </c>
      <c r="I26">
        <f t="shared" si="3"/>
        <v>3.56000000028871E-2</v>
      </c>
      <c r="O26">
        <f t="shared" ca="1" si="4"/>
        <v>-1.5843224148821056E-2</v>
      </c>
      <c r="Q26" s="2">
        <f t="shared" si="5"/>
        <v>21762.940000000002</v>
      </c>
    </row>
    <row r="27" spans="1:31">
      <c r="A27" s="46" t="s">
        <v>84</v>
      </c>
      <c r="B27" s="47" t="s">
        <v>34</v>
      </c>
      <c r="C27" s="48">
        <v>36790.521000000001</v>
      </c>
      <c r="D27" s="48" t="s">
        <v>58</v>
      </c>
      <c r="E27">
        <f t="shared" si="0"/>
        <v>-78.002615971448108</v>
      </c>
      <c r="F27">
        <f t="shared" si="1"/>
        <v>-78</v>
      </c>
      <c r="G27">
        <f t="shared" si="2"/>
        <v>-1.1940000003960449E-2</v>
      </c>
      <c r="I27">
        <f t="shared" si="3"/>
        <v>-1.1940000003960449E-2</v>
      </c>
      <c r="O27">
        <f t="shared" ca="1" si="4"/>
        <v>-1.5507832401944713E-2</v>
      </c>
      <c r="Q27" s="2">
        <f t="shared" si="5"/>
        <v>21772.021000000001</v>
      </c>
    </row>
    <row r="28" spans="1:31">
      <c r="A28" s="46" t="s">
        <v>65</v>
      </c>
      <c r="B28" s="47" t="s">
        <v>34</v>
      </c>
      <c r="C28" s="48">
        <v>36822.5</v>
      </c>
      <c r="D28" s="48" t="s">
        <v>58</v>
      </c>
      <c r="E28">
        <f t="shared" si="0"/>
        <v>-70.996238171712477</v>
      </c>
      <c r="F28">
        <f t="shared" si="1"/>
        <v>-71</v>
      </c>
      <c r="G28">
        <f t="shared" si="2"/>
        <v>1.7169999999168795E-2</v>
      </c>
      <c r="I28">
        <f t="shared" si="3"/>
        <v>1.7169999999168795E-2</v>
      </c>
      <c r="O28">
        <f t="shared" ca="1" si="4"/>
        <v>-1.4333961287877508E-2</v>
      </c>
      <c r="Q28" s="2">
        <f t="shared" si="5"/>
        <v>21804</v>
      </c>
    </row>
    <row r="29" spans="1:31">
      <c r="A29" s="46" t="s">
        <v>65</v>
      </c>
      <c r="B29" s="47" t="s">
        <v>34</v>
      </c>
      <c r="C29" s="48">
        <v>36900.26</v>
      </c>
      <c r="D29" s="48" t="s">
        <v>58</v>
      </c>
      <c r="E29">
        <f t="shared" si="0"/>
        <v>-53.959559798171469</v>
      </c>
      <c r="F29">
        <f t="shared" si="1"/>
        <v>-54</v>
      </c>
      <c r="G29">
        <f t="shared" si="2"/>
        <v>0.18458000000100583</v>
      </c>
      <c r="I29">
        <f t="shared" si="3"/>
        <v>0.18458000000100583</v>
      </c>
      <c r="O29">
        <f t="shared" ca="1" si="4"/>
        <v>-1.1483131439428581E-2</v>
      </c>
      <c r="Q29" s="2">
        <f t="shared" si="5"/>
        <v>21881.760000000002</v>
      </c>
    </row>
    <row r="30" spans="1:31">
      <c r="A30" t="s">
        <v>12</v>
      </c>
      <c r="C30" s="14">
        <v>37146.546000000002</v>
      </c>
      <c r="D30" s="14" t="s">
        <v>14</v>
      </c>
      <c r="E30">
        <f t="shared" si="0"/>
        <v>0</v>
      </c>
      <c r="F30">
        <f t="shared" si="1"/>
        <v>0</v>
      </c>
      <c r="G30">
        <f t="shared" si="2"/>
        <v>0</v>
      </c>
      <c r="H30">
        <f>+G30</f>
        <v>0</v>
      </c>
      <c r="O30">
        <f t="shared" ca="1" si="4"/>
        <v>-2.4275542737672851E-3</v>
      </c>
      <c r="Q30" s="2">
        <f t="shared" si="5"/>
        <v>22128.046000000002</v>
      </c>
    </row>
    <row r="31" spans="1:31">
      <c r="A31" t="s">
        <v>30</v>
      </c>
      <c r="C31" s="15">
        <v>49543.567999999999</v>
      </c>
      <c r="D31" s="14">
        <v>1.4E-2</v>
      </c>
      <c r="E31">
        <f t="shared" si="0"/>
        <v>2716.1018081752391</v>
      </c>
      <c r="F31">
        <f t="shared" si="1"/>
        <v>2716</v>
      </c>
      <c r="G31">
        <f t="shared" si="2"/>
        <v>0.46467999999731546</v>
      </c>
      <c r="I31">
        <f>+G31</f>
        <v>0.46467999999731546</v>
      </c>
      <c r="O31">
        <f t="shared" ca="1" si="4"/>
        <v>0.45303443798430826</v>
      </c>
      <c r="Q31" s="2">
        <f t="shared" si="5"/>
        <v>34525.067999999999</v>
      </c>
      <c r="AA31">
        <v>15</v>
      </c>
      <c r="AC31" t="s">
        <v>29</v>
      </c>
      <c r="AE31" t="s">
        <v>31</v>
      </c>
    </row>
    <row r="32" spans="1:31">
      <c r="A32" t="s">
        <v>30</v>
      </c>
      <c r="B32" s="6" t="s">
        <v>33</v>
      </c>
      <c r="C32" s="15">
        <v>49842.52</v>
      </c>
      <c r="D32" s="14">
        <v>3.0000000000000001E-3</v>
      </c>
      <c r="E32">
        <f t="shared" si="0"/>
        <v>2781.6001244448721</v>
      </c>
      <c r="F32">
        <f t="shared" si="1"/>
        <v>2781.5</v>
      </c>
      <c r="G32">
        <f t="shared" si="2"/>
        <v>0.45699499999318505</v>
      </c>
      <c r="I32">
        <f>+G32</f>
        <v>0.45699499999318505</v>
      </c>
      <c r="O32">
        <f t="shared" ca="1" si="4"/>
        <v>0.46401851769450853</v>
      </c>
      <c r="Q32" s="2">
        <f t="shared" si="5"/>
        <v>34824.019999999997</v>
      </c>
      <c r="AA32">
        <v>8</v>
      </c>
      <c r="AC32" t="s">
        <v>29</v>
      </c>
      <c r="AE32" t="s">
        <v>31</v>
      </c>
    </row>
    <row r="33" spans="1:17">
      <c r="A33" t="s">
        <v>32</v>
      </c>
      <c r="B33" s="6" t="s">
        <v>33</v>
      </c>
      <c r="C33" s="14">
        <v>51243.885999999999</v>
      </c>
      <c r="D33" s="14">
        <v>2.2000000000000001E-3</v>
      </c>
      <c r="E33">
        <f t="shared" si="0"/>
        <v>3088.6297261117325</v>
      </c>
      <c r="F33">
        <f t="shared" si="1"/>
        <v>3088.5</v>
      </c>
      <c r="G33">
        <f t="shared" si="2"/>
        <v>0.59210499999608146</v>
      </c>
      <c r="K33">
        <f>+G33</f>
        <v>0.59210499999608146</v>
      </c>
      <c r="O33">
        <f t="shared" ca="1" si="4"/>
        <v>0.51550115084002734</v>
      </c>
      <c r="Q33" s="2">
        <f t="shared" si="5"/>
        <v>36225.385999999999</v>
      </c>
    </row>
    <row r="34" spans="1:17">
      <c r="A34" t="s">
        <v>32</v>
      </c>
      <c r="B34" s="6" t="s">
        <v>34</v>
      </c>
      <c r="C34" s="14">
        <v>51259.839</v>
      </c>
      <c r="D34" s="14">
        <v>1.6E-2</v>
      </c>
      <c r="E34">
        <f t="shared" si="0"/>
        <v>3092.1249181139588</v>
      </c>
      <c r="F34">
        <f t="shared" si="1"/>
        <v>3092</v>
      </c>
      <c r="G34">
        <f t="shared" si="2"/>
        <v>0.57015999999566702</v>
      </c>
      <c r="K34">
        <f>+G34</f>
        <v>0.57015999999566702</v>
      </c>
      <c r="O34">
        <f t="shared" ca="1" si="4"/>
        <v>0.51608808639706094</v>
      </c>
      <c r="Q34" s="2">
        <f t="shared" si="5"/>
        <v>36241.339</v>
      </c>
    </row>
    <row r="35" spans="1:17">
      <c r="A35" s="46" t="s">
        <v>119</v>
      </c>
      <c r="B35" s="47" t="s">
        <v>34</v>
      </c>
      <c r="C35" s="48">
        <v>55066.515299999999</v>
      </c>
      <c r="D35" s="48" t="s">
        <v>58</v>
      </c>
      <c r="E35">
        <f t="shared" si="0"/>
        <v>3926.1413763865849</v>
      </c>
      <c r="F35">
        <f t="shared" si="1"/>
        <v>3926</v>
      </c>
      <c r="G35">
        <f t="shared" si="2"/>
        <v>0.64527999999700114</v>
      </c>
      <c r="K35">
        <f>+G35</f>
        <v>0.64527999999700114</v>
      </c>
      <c r="O35">
        <f t="shared" ca="1" si="4"/>
        <v>0.6559464448444966</v>
      </c>
      <c r="Q35" s="2">
        <f t="shared" si="5"/>
        <v>40048.015299999999</v>
      </c>
    </row>
    <row r="36" spans="1:17">
      <c r="A36" s="28" t="s">
        <v>38</v>
      </c>
      <c r="B36" s="29" t="s">
        <v>34</v>
      </c>
      <c r="C36" s="30">
        <v>55340.385399999999</v>
      </c>
      <c r="D36" s="31">
        <v>1.1999999999999999E-3</v>
      </c>
      <c r="E36">
        <f t="shared" si="0"/>
        <v>3986.1444217804815</v>
      </c>
      <c r="F36">
        <f t="shared" si="1"/>
        <v>3986</v>
      </c>
      <c r="G36">
        <f t="shared" si="2"/>
        <v>0.65918000000237953</v>
      </c>
      <c r="J36">
        <f>+G36</f>
        <v>0.65918000000237953</v>
      </c>
      <c r="O36">
        <f t="shared" ca="1" si="4"/>
        <v>0.66600819725078686</v>
      </c>
      <c r="Q36" s="2">
        <f t="shared" si="5"/>
        <v>40321.885399999999</v>
      </c>
    </row>
    <row r="37" spans="1:17">
      <c r="A37" s="17" t="s">
        <v>47</v>
      </c>
      <c r="B37" s="32"/>
      <c r="C37" s="17">
        <v>56933.3557</v>
      </c>
      <c r="D37" s="17">
        <v>3.0999999999999999E-3</v>
      </c>
      <c r="E37">
        <f t="shared" si="0"/>
        <v>4335.1532008404411</v>
      </c>
      <c r="F37">
        <f t="shared" si="1"/>
        <v>4335</v>
      </c>
      <c r="G37">
        <f t="shared" si="2"/>
        <v>0.69925000000512227</v>
      </c>
      <c r="J37">
        <f>+G37</f>
        <v>0.69925000000512227</v>
      </c>
      <c r="O37">
        <f t="shared" ca="1" si="4"/>
        <v>0.72453405708070895</v>
      </c>
      <c r="Q37" s="2">
        <f t="shared" si="5"/>
        <v>41914.8557</v>
      </c>
    </row>
    <row r="38" spans="1:17">
      <c r="A38" s="49" t="s">
        <v>132</v>
      </c>
      <c r="B38" s="50" t="s">
        <v>34</v>
      </c>
      <c r="C38" s="51">
        <v>59425.511200000001</v>
      </c>
      <c r="D38" s="49">
        <v>2.3999999999999998E-3</v>
      </c>
      <c r="E38">
        <f t="shared" ref="E38" si="6">+(C38-C$7)/C$8</f>
        <v>4881.167240325397</v>
      </c>
      <c r="F38">
        <f t="shared" ref="F38" si="7">ROUND(2*E38,0)/2</f>
        <v>4881</v>
      </c>
      <c r="G38">
        <f t="shared" ref="G38" si="8">+C38-(C$7+F38*C$8)</f>
        <v>0.7633300000015879</v>
      </c>
      <c r="J38">
        <f>+G38</f>
        <v>0.7633300000015879</v>
      </c>
      <c r="O38">
        <f t="shared" ref="O38" ca="1" si="9">+C$11+C$12*F38</f>
        <v>0.8160960039779509</v>
      </c>
      <c r="Q38" s="2">
        <f t="shared" ref="Q38" si="10">+C38-15018.5</f>
        <v>44407.011200000001</v>
      </c>
    </row>
    <row r="39" spans="1:17">
      <c r="C39" s="14"/>
      <c r="D39" s="14"/>
    </row>
    <row r="40" spans="1:17">
      <c r="C40" s="14"/>
      <c r="D40" s="14"/>
    </row>
    <row r="41" spans="1:17">
      <c r="C41" s="14"/>
      <c r="D41" s="14"/>
    </row>
    <row r="42" spans="1:17">
      <c r="C42" s="14"/>
      <c r="D42" s="14"/>
    </row>
    <row r="43" spans="1:17">
      <c r="C43" s="14"/>
      <c r="D43" s="14"/>
    </row>
    <row r="44" spans="1:17">
      <c r="C44" s="14"/>
      <c r="D44" s="14"/>
    </row>
    <row r="45" spans="1:17">
      <c r="C45" s="14"/>
      <c r="D45" s="14"/>
    </row>
    <row r="46" spans="1:17">
      <c r="C46" s="14"/>
      <c r="D46" s="14"/>
    </row>
    <row r="47" spans="1:17">
      <c r="C47" s="14"/>
      <c r="D47" s="14"/>
    </row>
    <row r="48" spans="1:17">
      <c r="C48" s="14"/>
      <c r="D48" s="14"/>
    </row>
    <row r="49" spans="3:4">
      <c r="C49" s="14"/>
      <c r="D49" s="14"/>
    </row>
    <row r="50" spans="3:4">
      <c r="C50" s="14"/>
      <c r="D50" s="14"/>
    </row>
    <row r="51" spans="3:4">
      <c r="C51" s="14"/>
      <c r="D51" s="14"/>
    </row>
    <row r="52" spans="3:4">
      <c r="C52" s="14"/>
      <c r="D52" s="14"/>
    </row>
    <row r="53" spans="3:4">
      <c r="C53" s="14"/>
      <c r="D53" s="14"/>
    </row>
    <row r="54" spans="3:4">
      <c r="C54" s="14"/>
      <c r="D54" s="14"/>
    </row>
    <row r="55" spans="3:4">
      <c r="C55" s="14"/>
      <c r="D55" s="14"/>
    </row>
    <row r="56" spans="3:4">
      <c r="C56" s="14"/>
      <c r="D56" s="14"/>
    </row>
    <row r="57" spans="3:4">
      <c r="C57" s="14"/>
      <c r="D57" s="14"/>
    </row>
    <row r="58" spans="3:4">
      <c r="C58" s="14"/>
      <c r="D58" s="14"/>
    </row>
    <row r="59" spans="3:4">
      <c r="C59" s="14"/>
      <c r="D59" s="14"/>
    </row>
    <row r="60" spans="3:4">
      <c r="C60" s="14"/>
      <c r="D60" s="14"/>
    </row>
    <row r="61" spans="3:4">
      <c r="C61" s="14"/>
      <c r="D61" s="14"/>
    </row>
    <row r="62" spans="3:4">
      <c r="C62" s="14"/>
      <c r="D62" s="14"/>
    </row>
    <row r="63" spans="3:4">
      <c r="C63" s="14"/>
      <c r="D63" s="14"/>
    </row>
    <row r="64" spans="3:4">
      <c r="C64" s="14"/>
      <c r="D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  <c r="D71" s="14"/>
    </row>
    <row r="72" spans="3:4">
      <c r="C72" s="14"/>
      <c r="D72" s="14"/>
    </row>
    <row r="73" spans="3:4">
      <c r="C73" s="14"/>
      <c r="D73" s="14"/>
    </row>
    <row r="74" spans="3:4">
      <c r="C74" s="14"/>
      <c r="D74" s="14"/>
    </row>
    <row r="75" spans="3:4">
      <c r="C75" s="14"/>
      <c r="D75" s="14"/>
    </row>
    <row r="76" spans="3:4">
      <c r="C76" s="14"/>
      <c r="D76" s="14"/>
    </row>
    <row r="77" spans="3:4">
      <c r="C77" s="14"/>
      <c r="D77" s="14"/>
    </row>
    <row r="78" spans="3:4">
      <c r="C78" s="14"/>
      <c r="D78" s="14"/>
    </row>
    <row r="79" spans="3:4">
      <c r="C79" s="14"/>
      <c r="D79" s="14"/>
    </row>
    <row r="80" spans="3:4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  <row r="236" spans="3:4">
      <c r="C236" s="14"/>
      <c r="D236" s="14"/>
    </row>
    <row r="237" spans="3:4">
      <c r="C237" s="14"/>
      <c r="D237" s="14"/>
    </row>
    <row r="238" spans="3:4">
      <c r="C238" s="14"/>
      <c r="D238" s="14"/>
    </row>
    <row r="239" spans="3:4">
      <c r="C239" s="14"/>
      <c r="D239" s="14"/>
    </row>
    <row r="240" spans="3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  <row r="474" spans="3:4">
      <c r="C474" s="14"/>
      <c r="D474" s="14"/>
    </row>
    <row r="475" spans="3:4">
      <c r="C475" s="14"/>
      <c r="D475" s="14"/>
    </row>
    <row r="476" spans="3:4">
      <c r="C476" s="14"/>
      <c r="D476" s="14"/>
    </row>
    <row r="477" spans="3:4">
      <c r="C477" s="14"/>
      <c r="D477" s="14"/>
    </row>
    <row r="478" spans="3:4">
      <c r="C478" s="14"/>
      <c r="D478" s="14"/>
    </row>
    <row r="479" spans="3:4">
      <c r="C479" s="14"/>
      <c r="D479" s="14"/>
    </row>
    <row r="480" spans="3:4">
      <c r="C480" s="14"/>
      <c r="D480" s="14"/>
    </row>
    <row r="481" spans="3:4">
      <c r="C481" s="14"/>
      <c r="D481" s="14"/>
    </row>
    <row r="482" spans="3:4">
      <c r="C482" s="14"/>
      <c r="D482" s="14"/>
    </row>
    <row r="483" spans="3:4">
      <c r="C483" s="14"/>
      <c r="D483" s="14"/>
    </row>
    <row r="484" spans="3:4">
      <c r="C484" s="14"/>
      <c r="D484" s="14"/>
    </row>
    <row r="485" spans="3:4">
      <c r="C485" s="14"/>
      <c r="D485" s="14"/>
    </row>
    <row r="486" spans="3:4">
      <c r="C486" s="14"/>
      <c r="D486" s="14"/>
    </row>
    <row r="487" spans="3:4">
      <c r="C487" s="14"/>
      <c r="D487" s="14"/>
    </row>
    <row r="488" spans="3:4">
      <c r="C488" s="14"/>
      <c r="D488" s="14"/>
    </row>
    <row r="489" spans="3:4">
      <c r="C489" s="14"/>
      <c r="D489" s="14"/>
    </row>
    <row r="490" spans="3:4">
      <c r="C490" s="14"/>
      <c r="D490" s="14"/>
    </row>
    <row r="491" spans="3:4">
      <c r="C491" s="14"/>
      <c r="D491" s="14"/>
    </row>
    <row r="492" spans="3:4">
      <c r="C492" s="14"/>
      <c r="D492" s="14"/>
    </row>
    <row r="493" spans="3:4">
      <c r="C493" s="14"/>
      <c r="D493" s="14"/>
    </row>
    <row r="494" spans="3:4">
      <c r="C494" s="14"/>
      <c r="D494" s="14"/>
    </row>
    <row r="495" spans="3:4">
      <c r="C495" s="14"/>
      <c r="D495" s="14"/>
    </row>
    <row r="496" spans="3:4">
      <c r="C496" s="14"/>
      <c r="D496" s="14"/>
    </row>
    <row r="497" spans="3:4">
      <c r="C497" s="14"/>
      <c r="D497" s="14"/>
    </row>
    <row r="498" spans="3:4">
      <c r="C498" s="14"/>
      <c r="D498" s="14"/>
    </row>
    <row r="499" spans="3:4">
      <c r="C499" s="14"/>
      <c r="D499" s="14"/>
    </row>
    <row r="500" spans="3:4">
      <c r="C500" s="14"/>
      <c r="D500" s="14"/>
    </row>
    <row r="501" spans="3:4">
      <c r="C501" s="14"/>
      <c r="D501" s="14"/>
    </row>
    <row r="502" spans="3:4">
      <c r="C502" s="14"/>
      <c r="D502" s="14"/>
    </row>
    <row r="503" spans="3:4">
      <c r="C503" s="14"/>
      <c r="D503" s="14"/>
    </row>
    <row r="504" spans="3:4">
      <c r="C504" s="14"/>
      <c r="D504" s="14"/>
    </row>
    <row r="505" spans="3:4">
      <c r="C505" s="14"/>
      <c r="D505" s="14"/>
    </row>
    <row r="506" spans="3:4">
      <c r="C506" s="14"/>
      <c r="D506" s="14"/>
    </row>
    <row r="507" spans="3:4">
      <c r="C507" s="14"/>
      <c r="D507" s="14"/>
    </row>
    <row r="508" spans="3:4">
      <c r="C508" s="14"/>
      <c r="D508" s="14"/>
    </row>
    <row r="509" spans="3:4">
      <c r="C509" s="14"/>
      <c r="D509" s="14"/>
    </row>
    <row r="510" spans="3:4">
      <c r="C510" s="14"/>
      <c r="D510" s="14"/>
    </row>
    <row r="511" spans="3:4">
      <c r="C511" s="14"/>
      <c r="D511" s="14"/>
    </row>
    <row r="512" spans="3:4">
      <c r="C512" s="14"/>
      <c r="D512" s="14"/>
    </row>
    <row r="513" spans="3:4">
      <c r="C513" s="14"/>
      <c r="D513" s="14"/>
    </row>
    <row r="514" spans="3:4">
      <c r="C514" s="14"/>
      <c r="D514" s="14"/>
    </row>
    <row r="515" spans="3:4">
      <c r="C515" s="14"/>
      <c r="D515" s="14"/>
    </row>
    <row r="516" spans="3:4">
      <c r="C516" s="14"/>
      <c r="D516" s="14"/>
    </row>
    <row r="517" spans="3:4">
      <c r="C517" s="14"/>
      <c r="D517" s="14"/>
    </row>
    <row r="518" spans="3:4">
      <c r="C518" s="14"/>
      <c r="D518" s="14"/>
    </row>
    <row r="519" spans="3:4">
      <c r="C519" s="14"/>
      <c r="D519" s="14"/>
    </row>
    <row r="520" spans="3:4">
      <c r="C520" s="14"/>
      <c r="D520" s="14"/>
    </row>
    <row r="521" spans="3:4">
      <c r="C521" s="14"/>
      <c r="D521" s="14"/>
    </row>
    <row r="522" spans="3:4">
      <c r="C522" s="14"/>
      <c r="D522" s="14"/>
    </row>
    <row r="523" spans="3:4">
      <c r="C523" s="14"/>
      <c r="D523" s="14"/>
    </row>
    <row r="524" spans="3:4">
      <c r="C524" s="14"/>
      <c r="D524" s="14"/>
    </row>
    <row r="525" spans="3:4">
      <c r="C525" s="14"/>
      <c r="D525" s="14"/>
    </row>
    <row r="526" spans="3:4">
      <c r="C526" s="14"/>
      <c r="D526" s="14"/>
    </row>
    <row r="527" spans="3:4">
      <c r="C527" s="14"/>
      <c r="D527" s="14"/>
    </row>
    <row r="528" spans="3:4">
      <c r="C528" s="14"/>
      <c r="D528" s="14"/>
    </row>
    <row r="529" spans="3:4">
      <c r="C529" s="14"/>
      <c r="D529" s="14"/>
    </row>
    <row r="530" spans="3:4">
      <c r="C530" s="14"/>
      <c r="D530" s="14"/>
    </row>
    <row r="531" spans="3:4">
      <c r="C531" s="14"/>
      <c r="D531" s="14"/>
    </row>
    <row r="532" spans="3:4">
      <c r="C532" s="14"/>
      <c r="D532" s="14"/>
    </row>
    <row r="533" spans="3:4">
      <c r="C533" s="14"/>
      <c r="D533" s="14"/>
    </row>
    <row r="534" spans="3:4">
      <c r="C534" s="14"/>
      <c r="D534" s="14"/>
    </row>
    <row r="535" spans="3:4">
      <c r="C535" s="14"/>
      <c r="D535" s="14"/>
    </row>
    <row r="536" spans="3:4">
      <c r="C536" s="14"/>
      <c r="D536" s="14"/>
    </row>
    <row r="537" spans="3:4">
      <c r="C537" s="14"/>
      <c r="D537" s="14"/>
    </row>
    <row r="538" spans="3:4">
      <c r="C538" s="14"/>
      <c r="D538" s="14"/>
    </row>
    <row r="539" spans="3:4">
      <c r="C539" s="14"/>
      <c r="D539" s="14"/>
    </row>
    <row r="540" spans="3:4">
      <c r="C540" s="14"/>
      <c r="D540" s="14"/>
    </row>
    <row r="541" spans="3:4">
      <c r="C541" s="14"/>
      <c r="D541" s="14"/>
    </row>
    <row r="542" spans="3:4">
      <c r="C542" s="14"/>
      <c r="D542" s="14"/>
    </row>
    <row r="543" spans="3:4">
      <c r="C543" s="14"/>
      <c r="D543" s="14"/>
    </row>
    <row r="544" spans="3:4">
      <c r="C544" s="14"/>
      <c r="D544" s="14"/>
    </row>
    <row r="545" spans="3:4">
      <c r="C545" s="14"/>
      <c r="D545" s="14"/>
    </row>
    <row r="546" spans="3:4">
      <c r="C546" s="14"/>
      <c r="D546" s="14"/>
    </row>
    <row r="547" spans="3:4">
      <c r="C547" s="14"/>
      <c r="D547" s="14"/>
    </row>
    <row r="548" spans="3:4">
      <c r="C548" s="14"/>
      <c r="D548" s="14"/>
    </row>
    <row r="549" spans="3:4">
      <c r="C549" s="14"/>
      <c r="D549" s="14"/>
    </row>
    <row r="550" spans="3:4">
      <c r="C550" s="14"/>
      <c r="D550" s="14"/>
    </row>
    <row r="551" spans="3:4">
      <c r="C551" s="14"/>
      <c r="D551" s="14"/>
    </row>
    <row r="552" spans="3:4">
      <c r="C552" s="14"/>
      <c r="D552" s="14"/>
    </row>
    <row r="553" spans="3:4">
      <c r="C553" s="14"/>
      <c r="D553" s="14"/>
    </row>
    <row r="554" spans="3:4">
      <c r="C554" s="14"/>
      <c r="D554" s="14"/>
    </row>
    <row r="555" spans="3:4">
      <c r="C555" s="14"/>
      <c r="D555" s="14"/>
    </row>
    <row r="556" spans="3:4">
      <c r="C556" s="14"/>
      <c r="D556" s="14"/>
    </row>
    <row r="557" spans="3:4">
      <c r="C557" s="14"/>
      <c r="D557" s="14"/>
    </row>
    <row r="558" spans="3:4">
      <c r="C558" s="14"/>
      <c r="D558" s="14"/>
    </row>
    <row r="559" spans="3:4">
      <c r="C559" s="14"/>
      <c r="D559" s="14"/>
    </row>
    <row r="560" spans="3:4">
      <c r="C560" s="14"/>
      <c r="D560" s="14"/>
    </row>
    <row r="561" spans="3:4">
      <c r="C561" s="14"/>
      <c r="D561" s="14"/>
    </row>
    <row r="562" spans="3:4">
      <c r="C562" s="14"/>
      <c r="D562" s="14"/>
    </row>
    <row r="563" spans="3:4">
      <c r="C563" s="14"/>
      <c r="D563" s="14"/>
    </row>
    <row r="564" spans="3:4">
      <c r="C564" s="14"/>
      <c r="D564" s="14"/>
    </row>
    <row r="565" spans="3:4">
      <c r="C565" s="14"/>
      <c r="D565" s="14"/>
    </row>
    <row r="566" spans="3:4">
      <c r="C566" s="14"/>
      <c r="D566" s="14"/>
    </row>
    <row r="567" spans="3:4">
      <c r="C567" s="14"/>
      <c r="D567" s="14"/>
    </row>
    <row r="568" spans="3:4">
      <c r="C568" s="14"/>
      <c r="D568" s="14"/>
    </row>
    <row r="569" spans="3:4">
      <c r="C569" s="14"/>
      <c r="D569" s="14"/>
    </row>
    <row r="570" spans="3:4">
      <c r="C570" s="14"/>
      <c r="D570" s="14"/>
    </row>
    <row r="571" spans="3:4">
      <c r="C571" s="14"/>
      <c r="D571" s="14"/>
    </row>
    <row r="572" spans="3:4">
      <c r="C572" s="14"/>
      <c r="D572" s="14"/>
    </row>
    <row r="573" spans="3:4">
      <c r="C573" s="14"/>
      <c r="D573" s="14"/>
    </row>
    <row r="574" spans="3:4">
      <c r="C574" s="14"/>
      <c r="D574" s="14"/>
    </row>
    <row r="575" spans="3:4">
      <c r="C575" s="14"/>
      <c r="D575" s="14"/>
    </row>
    <row r="576" spans="3:4">
      <c r="C576" s="14"/>
      <c r="D576" s="14"/>
    </row>
    <row r="577" spans="3:4">
      <c r="C577" s="14"/>
      <c r="D577" s="14"/>
    </row>
    <row r="578" spans="3:4">
      <c r="C578" s="14"/>
      <c r="D578" s="14"/>
    </row>
    <row r="579" spans="3:4">
      <c r="C579" s="14"/>
      <c r="D579" s="14"/>
    </row>
    <row r="580" spans="3:4">
      <c r="C580" s="14"/>
      <c r="D580" s="14"/>
    </row>
    <row r="581" spans="3:4">
      <c r="C581" s="14"/>
      <c r="D581" s="14"/>
    </row>
    <row r="582" spans="3:4">
      <c r="C582" s="14"/>
      <c r="D582" s="14"/>
    </row>
    <row r="583" spans="3:4">
      <c r="C583" s="14"/>
      <c r="D583" s="14"/>
    </row>
    <row r="584" spans="3:4">
      <c r="C584" s="14"/>
      <c r="D584" s="14"/>
    </row>
    <row r="585" spans="3:4">
      <c r="C585" s="14"/>
      <c r="D585" s="14"/>
    </row>
    <row r="586" spans="3:4">
      <c r="C586" s="14"/>
      <c r="D586" s="14"/>
    </row>
    <row r="587" spans="3:4">
      <c r="C587" s="14"/>
      <c r="D587" s="14"/>
    </row>
    <row r="588" spans="3:4">
      <c r="C588" s="14"/>
      <c r="D588" s="14"/>
    </row>
    <row r="589" spans="3:4">
      <c r="C589" s="14"/>
      <c r="D589" s="14"/>
    </row>
    <row r="590" spans="3:4">
      <c r="C590" s="14"/>
      <c r="D590" s="14"/>
    </row>
    <row r="591" spans="3:4">
      <c r="C591" s="14"/>
      <c r="D591" s="14"/>
    </row>
    <row r="592" spans="3:4">
      <c r="C592" s="14"/>
      <c r="D592" s="14"/>
    </row>
    <row r="593" spans="3:4">
      <c r="C593" s="14"/>
      <c r="D593" s="14"/>
    </row>
    <row r="594" spans="3:4">
      <c r="C594" s="14"/>
      <c r="D594" s="14"/>
    </row>
    <row r="595" spans="3:4">
      <c r="C595" s="14"/>
      <c r="D595" s="14"/>
    </row>
    <row r="596" spans="3:4">
      <c r="C596" s="14"/>
      <c r="D596" s="14"/>
    </row>
    <row r="597" spans="3:4">
      <c r="C597" s="14"/>
      <c r="D597" s="14"/>
    </row>
    <row r="598" spans="3:4">
      <c r="C598" s="14"/>
      <c r="D598" s="14"/>
    </row>
    <row r="599" spans="3:4">
      <c r="C599" s="14"/>
      <c r="D599" s="14"/>
    </row>
    <row r="600" spans="3:4">
      <c r="C600" s="14"/>
      <c r="D600" s="14"/>
    </row>
    <row r="601" spans="3:4">
      <c r="C601" s="14"/>
      <c r="D601" s="14"/>
    </row>
    <row r="602" spans="3:4">
      <c r="C602" s="14"/>
      <c r="D602" s="14"/>
    </row>
    <row r="603" spans="3:4">
      <c r="C603" s="14"/>
      <c r="D603" s="14"/>
    </row>
    <row r="604" spans="3:4">
      <c r="C604" s="14"/>
      <c r="D604" s="14"/>
    </row>
    <row r="605" spans="3:4">
      <c r="C605" s="14"/>
      <c r="D605" s="14"/>
    </row>
    <row r="606" spans="3:4">
      <c r="C606" s="14"/>
      <c r="D606" s="14"/>
    </row>
    <row r="607" spans="3:4">
      <c r="C607" s="14"/>
      <c r="D607" s="14"/>
    </row>
    <row r="608" spans="3:4">
      <c r="C608" s="14"/>
      <c r="D608" s="14"/>
    </row>
    <row r="609" spans="3:4">
      <c r="C609" s="14"/>
      <c r="D609" s="14"/>
    </row>
    <row r="610" spans="3:4">
      <c r="C610" s="14"/>
      <c r="D610" s="14"/>
    </row>
    <row r="611" spans="3:4">
      <c r="C611" s="14"/>
      <c r="D611" s="14"/>
    </row>
    <row r="612" spans="3:4">
      <c r="C612" s="14"/>
      <c r="D612" s="14"/>
    </row>
    <row r="613" spans="3:4">
      <c r="C613" s="14"/>
      <c r="D613" s="14"/>
    </row>
    <row r="614" spans="3:4">
      <c r="C614" s="14"/>
      <c r="D614" s="14"/>
    </row>
    <row r="615" spans="3:4">
      <c r="C615" s="14"/>
      <c r="D615" s="14"/>
    </row>
    <row r="616" spans="3:4">
      <c r="C616" s="14"/>
      <c r="D616" s="14"/>
    </row>
    <row r="617" spans="3:4">
      <c r="C617" s="14"/>
      <c r="D617" s="14"/>
    </row>
    <row r="618" spans="3:4">
      <c r="C618" s="14"/>
      <c r="D618" s="14"/>
    </row>
    <row r="619" spans="3:4">
      <c r="C619" s="14"/>
      <c r="D619" s="14"/>
    </row>
    <row r="620" spans="3:4">
      <c r="C620" s="14"/>
      <c r="D620" s="14"/>
    </row>
    <row r="621" spans="3:4">
      <c r="C621" s="14"/>
      <c r="D621" s="14"/>
    </row>
    <row r="622" spans="3:4">
      <c r="C622" s="14"/>
      <c r="D622" s="14"/>
    </row>
    <row r="623" spans="3:4">
      <c r="C623" s="14"/>
      <c r="D623" s="14"/>
    </row>
    <row r="624" spans="3:4">
      <c r="C624" s="14"/>
      <c r="D624" s="14"/>
    </row>
    <row r="625" spans="3:4">
      <c r="C625" s="14"/>
      <c r="D625" s="14"/>
    </row>
    <row r="626" spans="3:4">
      <c r="C626" s="14"/>
      <c r="D626" s="14"/>
    </row>
    <row r="627" spans="3:4">
      <c r="C627" s="14"/>
      <c r="D627" s="14"/>
    </row>
    <row r="628" spans="3:4">
      <c r="C628" s="14"/>
      <c r="D628" s="14"/>
    </row>
    <row r="629" spans="3:4">
      <c r="C629" s="14"/>
      <c r="D629" s="14"/>
    </row>
    <row r="630" spans="3:4">
      <c r="C630" s="14"/>
      <c r="D630" s="14"/>
    </row>
    <row r="631" spans="3:4">
      <c r="C631" s="14"/>
      <c r="D631" s="14"/>
    </row>
    <row r="632" spans="3:4">
      <c r="C632" s="14"/>
      <c r="D632" s="14"/>
    </row>
    <row r="633" spans="3:4">
      <c r="C633" s="14"/>
      <c r="D633" s="14"/>
    </row>
    <row r="634" spans="3:4">
      <c r="C634" s="14"/>
      <c r="D634" s="14"/>
    </row>
    <row r="635" spans="3:4">
      <c r="C635" s="14"/>
      <c r="D635" s="14"/>
    </row>
    <row r="636" spans="3:4">
      <c r="C636" s="14"/>
      <c r="D636" s="14"/>
    </row>
    <row r="637" spans="3:4">
      <c r="C637" s="14"/>
      <c r="D637" s="14"/>
    </row>
    <row r="638" spans="3:4">
      <c r="C638" s="14"/>
      <c r="D638" s="14"/>
    </row>
    <row r="639" spans="3:4">
      <c r="C639" s="14"/>
      <c r="D639" s="14"/>
    </row>
    <row r="640" spans="3:4">
      <c r="C640" s="14"/>
      <c r="D640" s="14"/>
    </row>
    <row r="641" spans="3:4">
      <c r="C641" s="14"/>
      <c r="D641" s="14"/>
    </row>
    <row r="642" spans="3:4">
      <c r="C642" s="14"/>
      <c r="D642" s="14"/>
    </row>
    <row r="643" spans="3:4">
      <c r="C643" s="14"/>
      <c r="D643" s="14"/>
    </row>
    <row r="644" spans="3:4">
      <c r="C644" s="14"/>
      <c r="D644" s="14"/>
    </row>
    <row r="645" spans="3:4">
      <c r="C645" s="14"/>
      <c r="D645" s="14"/>
    </row>
    <row r="646" spans="3:4">
      <c r="C646" s="14"/>
      <c r="D646" s="14"/>
    </row>
    <row r="647" spans="3:4">
      <c r="C647" s="14"/>
      <c r="D647" s="14"/>
    </row>
    <row r="648" spans="3:4">
      <c r="C648" s="14"/>
      <c r="D648" s="14"/>
    </row>
    <row r="649" spans="3:4">
      <c r="C649" s="14"/>
      <c r="D649" s="14"/>
    </row>
    <row r="650" spans="3:4">
      <c r="C650" s="14"/>
      <c r="D650" s="14"/>
    </row>
    <row r="651" spans="3:4">
      <c r="C651" s="14"/>
      <c r="D651" s="14"/>
    </row>
    <row r="652" spans="3:4">
      <c r="C652" s="14"/>
      <c r="D652" s="14"/>
    </row>
    <row r="653" spans="3:4">
      <c r="C653" s="14"/>
      <c r="D653" s="14"/>
    </row>
    <row r="654" spans="3:4">
      <c r="C654" s="14"/>
      <c r="D654" s="14"/>
    </row>
    <row r="655" spans="3:4">
      <c r="C655" s="14"/>
      <c r="D655" s="14"/>
    </row>
    <row r="656" spans="3:4">
      <c r="C656" s="14"/>
      <c r="D656" s="14"/>
    </row>
    <row r="657" spans="3:4">
      <c r="C657" s="14"/>
      <c r="D657" s="14"/>
    </row>
    <row r="658" spans="3:4">
      <c r="C658" s="14"/>
      <c r="D658" s="14"/>
    </row>
    <row r="659" spans="3:4">
      <c r="C659" s="14"/>
      <c r="D659" s="14"/>
    </row>
    <row r="660" spans="3:4">
      <c r="C660" s="14"/>
      <c r="D660" s="14"/>
    </row>
    <row r="661" spans="3:4">
      <c r="C661" s="14"/>
      <c r="D661" s="14"/>
    </row>
    <row r="662" spans="3:4">
      <c r="C662" s="14"/>
      <c r="D662" s="14"/>
    </row>
    <row r="663" spans="3:4">
      <c r="C663" s="14"/>
      <c r="D663" s="14"/>
    </row>
    <row r="664" spans="3:4">
      <c r="C664" s="14"/>
      <c r="D664" s="14"/>
    </row>
    <row r="665" spans="3:4">
      <c r="C665" s="14"/>
      <c r="D665" s="14"/>
    </row>
    <row r="666" spans="3:4">
      <c r="C666" s="14"/>
      <c r="D666" s="14"/>
    </row>
    <row r="667" spans="3:4">
      <c r="C667" s="14"/>
      <c r="D667" s="14"/>
    </row>
    <row r="668" spans="3:4">
      <c r="C668" s="14"/>
      <c r="D668" s="14"/>
    </row>
    <row r="669" spans="3:4">
      <c r="C669" s="14"/>
      <c r="D669" s="14"/>
    </row>
    <row r="670" spans="3:4">
      <c r="C670" s="14"/>
      <c r="D670" s="14"/>
    </row>
    <row r="671" spans="3:4">
      <c r="C671" s="14"/>
      <c r="D671" s="14"/>
    </row>
    <row r="672" spans="3:4">
      <c r="C672" s="14"/>
      <c r="D672" s="14"/>
    </row>
    <row r="673" spans="3:4">
      <c r="C673" s="14"/>
      <c r="D673" s="14"/>
    </row>
    <row r="674" spans="3:4">
      <c r="C674" s="14"/>
      <c r="D674" s="14"/>
    </row>
    <row r="675" spans="3:4">
      <c r="C675" s="14"/>
      <c r="D675" s="14"/>
    </row>
    <row r="676" spans="3:4">
      <c r="C676" s="14"/>
      <c r="D676" s="14"/>
    </row>
    <row r="677" spans="3:4">
      <c r="C677" s="14"/>
      <c r="D677" s="14"/>
    </row>
    <row r="678" spans="3:4">
      <c r="C678" s="14"/>
      <c r="D678" s="14"/>
    </row>
    <row r="679" spans="3:4">
      <c r="C679" s="14"/>
      <c r="D679" s="14"/>
    </row>
    <row r="680" spans="3:4">
      <c r="C680" s="14"/>
      <c r="D680" s="14"/>
    </row>
    <row r="681" spans="3:4">
      <c r="C681" s="14"/>
      <c r="D681" s="14"/>
    </row>
    <row r="682" spans="3:4">
      <c r="C682" s="14"/>
      <c r="D682" s="14"/>
    </row>
    <row r="683" spans="3:4">
      <c r="C683" s="14"/>
      <c r="D683" s="14"/>
    </row>
    <row r="684" spans="3:4">
      <c r="C684" s="14"/>
      <c r="D684" s="14"/>
    </row>
    <row r="685" spans="3:4">
      <c r="C685" s="14"/>
      <c r="D685" s="14"/>
    </row>
    <row r="686" spans="3:4">
      <c r="C686" s="14"/>
      <c r="D686" s="14"/>
    </row>
    <row r="687" spans="3:4">
      <c r="C687" s="14"/>
      <c r="D687" s="14"/>
    </row>
    <row r="688" spans="3:4">
      <c r="C688" s="14"/>
      <c r="D688" s="14"/>
    </row>
    <row r="689" spans="3:4">
      <c r="C689" s="14"/>
      <c r="D689" s="14"/>
    </row>
    <row r="690" spans="3:4">
      <c r="C690" s="14"/>
      <c r="D690" s="14"/>
    </row>
    <row r="691" spans="3:4">
      <c r="C691" s="14"/>
      <c r="D691" s="14"/>
    </row>
    <row r="692" spans="3:4">
      <c r="C692" s="14"/>
      <c r="D692" s="14"/>
    </row>
    <row r="693" spans="3:4">
      <c r="C693" s="14"/>
      <c r="D693" s="14"/>
    </row>
    <row r="694" spans="3:4">
      <c r="C694" s="14"/>
      <c r="D694" s="14"/>
    </row>
    <row r="695" spans="3:4">
      <c r="C695" s="14"/>
      <c r="D695" s="14"/>
    </row>
    <row r="696" spans="3:4">
      <c r="C696" s="14"/>
      <c r="D696" s="14"/>
    </row>
    <row r="697" spans="3:4">
      <c r="C697" s="14"/>
      <c r="D697" s="14"/>
    </row>
    <row r="698" spans="3:4">
      <c r="C698" s="14"/>
      <c r="D698" s="14"/>
    </row>
    <row r="699" spans="3:4">
      <c r="C699" s="14"/>
      <c r="D699" s="14"/>
    </row>
    <row r="700" spans="3:4">
      <c r="C700" s="14"/>
      <c r="D700" s="14"/>
    </row>
    <row r="701" spans="3:4">
      <c r="C701" s="14"/>
      <c r="D701" s="14"/>
    </row>
    <row r="702" spans="3:4">
      <c r="C702" s="14"/>
      <c r="D702" s="14"/>
    </row>
    <row r="703" spans="3:4">
      <c r="C703" s="14"/>
      <c r="D703" s="14"/>
    </row>
    <row r="704" spans="3:4">
      <c r="C704" s="14"/>
      <c r="D704" s="14"/>
    </row>
    <row r="705" spans="3:4">
      <c r="C705" s="14"/>
      <c r="D705" s="14"/>
    </row>
    <row r="706" spans="3:4">
      <c r="C706" s="14"/>
      <c r="D706" s="14"/>
    </row>
    <row r="707" spans="3:4">
      <c r="C707" s="14"/>
      <c r="D707" s="14"/>
    </row>
    <row r="708" spans="3:4">
      <c r="C708" s="14"/>
      <c r="D708" s="14"/>
    </row>
    <row r="709" spans="3:4">
      <c r="C709" s="14"/>
      <c r="D709" s="14"/>
    </row>
    <row r="710" spans="3:4">
      <c r="C710" s="14"/>
      <c r="D710" s="14"/>
    </row>
    <row r="711" spans="3:4">
      <c r="C711" s="14"/>
      <c r="D711" s="14"/>
    </row>
    <row r="712" spans="3:4">
      <c r="C712" s="14"/>
      <c r="D712" s="14"/>
    </row>
    <row r="713" spans="3:4">
      <c r="C713" s="14"/>
      <c r="D713" s="14"/>
    </row>
    <row r="714" spans="3:4">
      <c r="C714" s="14"/>
      <c r="D714" s="14"/>
    </row>
    <row r="715" spans="3:4">
      <c r="C715" s="14"/>
      <c r="D715" s="14"/>
    </row>
    <row r="716" spans="3:4">
      <c r="C716" s="14"/>
      <c r="D716" s="14"/>
    </row>
    <row r="717" spans="3:4">
      <c r="C717" s="14"/>
      <c r="D717" s="14"/>
    </row>
    <row r="718" spans="3:4">
      <c r="C718" s="14"/>
      <c r="D718" s="14"/>
    </row>
    <row r="719" spans="3:4">
      <c r="C719" s="14"/>
      <c r="D719" s="14"/>
    </row>
    <row r="720" spans="3:4">
      <c r="C720" s="14"/>
      <c r="D720" s="14"/>
    </row>
    <row r="721" spans="3:4">
      <c r="C721" s="14"/>
      <c r="D721" s="14"/>
    </row>
    <row r="722" spans="3:4">
      <c r="C722" s="14"/>
      <c r="D722" s="14"/>
    </row>
    <row r="723" spans="3:4">
      <c r="C723" s="14"/>
      <c r="D723" s="14"/>
    </row>
    <row r="724" spans="3:4">
      <c r="C724" s="14"/>
      <c r="D724" s="14"/>
    </row>
    <row r="725" spans="3:4">
      <c r="C725" s="14"/>
      <c r="D725" s="14"/>
    </row>
    <row r="726" spans="3:4">
      <c r="C726" s="14"/>
      <c r="D726" s="14"/>
    </row>
    <row r="727" spans="3:4">
      <c r="C727" s="14"/>
      <c r="D727" s="14"/>
    </row>
    <row r="728" spans="3:4">
      <c r="C728" s="14"/>
      <c r="D728" s="14"/>
    </row>
    <row r="729" spans="3:4">
      <c r="C729" s="14"/>
      <c r="D729" s="14"/>
    </row>
    <row r="730" spans="3:4">
      <c r="C730" s="14"/>
      <c r="D730" s="14"/>
    </row>
    <row r="731" spans="3:4">
      <c r="C731" s="14"/>
      <c r="D731" s="14"/>
    </row>
    <row r="732" spans="3:4">
      <c r="C732" s="14"/>
      <c r="D732" s="14"/>
    </row>
    <row r="733" spans="3:4">
      <c r="C733" s="14"/>
      <c r="D733" s="14"/>
    </row>
    <row r="734" spans="3:4">
      <c r="C734" s="14"/>
      <c r="D734" s="14"/>
    </row>
    <row r="735" spans="3:4">
      <c r="C735" s="14"/>
      <c r="D735" s="14"/>
    </row>
    <row r="736" spans="3:4">
      <c r="C736" s="14"/>
      <c r="D736" s="14"/>
    </row>
    <row r="737" spans="3:4">
      <c r="C737" s="14"/>
      <c r="D737" s="14"/>
    </row>
    <row r="738" spans="3:4">
      <c r="C738" s="14"/>
      <c r="D738" s="14"/>
    </row>
    <row r="739" spans="3:4">
      <c r="C739" s="14"/>
      <c r="D739" s="14"/>
    </row>
    <row r="740" spans="3:4">
      <c r="C740" s="14"/>
      <c r="D740" s="14"/>
    </row>
    <row r="741" spans="3:4">
      <c r="C741" s="14"/>
      <c r="D741" s="14"/>
    </row>
    <row r="742" spans="3:4">
      <c r="C742" s="14"/>
      <c r="D742" s="14"/>
    </row>
    <row r="743" spans="3:4">
      <c r="C743" s="14"/>
      <c r="D743" s="14"/>
    </row>
    <row r="744" spans="3:4">
      <c r="C744" s="14"/>
      <c r="D744" s="14"/>
    </row>
    <row r="745" spans="3:4">
      <c r="C745" s="14"/>
      <c r="D745" s="14"/>
    </row>
    <row r="746" spans="3:4">
      <c r="C746" s="14"/>
      <c r="D746" s="14"/>
    </row>
    <row r="747" spans="3:4">
      <c r="C747" s="14"/>
      <c r="D747" s="14"/>
    </row>
    <row r="748" spans="3:4">
      <c r="C748" s="14"/>
      <c r="D748" s="14"/>
    </row>
    <row r="749" spans="3:4">
      <c r="C749" s="14"/>
      <c r="D749" s="14"/>
    </row>
    <row r="750" spans="3:4">
      <c r="C750" s="14"/>
      <c r="D750" s="14"/>
    </row>
    <row r="751" spans="3:4">
      <c r="C751" s="14"/>
      <c r="D751" s="14"/>
    </row>
    <row r="752" spans="3:4">
      <c r="C752" s="14"/>
      <c r="D752" s="14"/>
    </row>
    <row r="753" spans="3:4">
      <c r="C753" s="14"/>
      <c r="D753" s="14"/>
    </row>
    <row r="754" spans="3:4">
      <c r="C754" s="14"/>
      <c r="D754" s="14"/>
    </row>
    <row r="755" spans="3:4">
      <c r="C755" s="14"/>
      <c r="D755" s="14"/>
    </row>
    <row r="756" spans="3:4">
      <c r="C756" s="14"/>
      <c r="D756" s="14"/>
    </row>
    <row r="757" spans="3:4">
      <c r="C757" s="14"/>
      <c r="D757" s="14"/>
    </row>
    <row r="758" spans="3:4">
      <c r="C758" s="14"/>
      <c r="D758" s="14"/>
    </row>
    <row r="759" spans="3:4">
      <c r="C759" s="14"/>
      <c r="D759" s="14"/>
    </row>
    <row r="760" spans="3:4">
      <c r="C760" s="14"/>
      <c r="D760" s="14"/>
    </row>
    <row r="761" spans="3:4">
      <c r="C761" s="14"/>
      <c r="D761" s="14"/>
    </row>
    <row r="762" spans="3:4">
      <c r="C762" s="14"/>
      <c r="D762" s="14"/>
    </row>
    <row r="763" spans="3:4">
      <c r="C763" s="14"/>
      <c r="D763" s="14"/>
    </row>
    <row r="764" spans="3:4">
      <c r="C764" s="14"/>
      <c r="D764" s="14"/>
    </row>
    <row r="765" spans="3:4">
      <c r="C765" s="14"/>
      <c r="D765" s="14"/>
    </row>
    <row r="766" spans="3:4">
      <c r="C766" s="14"/>
      <c r="D766" s="14"/>
    </row>
    <row r="767" spans="3:4">
      <c r="C767" s="14"/>
      <c r="D767" s="14"/>
    </row>
    <row r="768" spans="3:4">
      <c r="C768" s="14"/>
      <c r="D768" s="14"/>
    </row>
    <row r="769" spans="3:4">
      <c r="C769" s="14"/>
      <c r="D769" s="14"/>
    </row>
    <row r="770" spans="3:4">
      <c r="C770" s="14"/>
      <c r="D770" s="14"/>
    </row>
    <row r="771" spans="3:4">
      <c r="C771" s="14"/>
      <c r="D771" s="14"/>
    </row>
    <row r="772" spans="3:4">
      <c r="C772" s="14"/>
      <c r="D772" s="14"/>
    </row>
    <row r="773" spans="3:4">
      <c r="C773" s="14"/>
      <c r="D773" s="14"/>
    </row>
    <row r="774" spans="3:4">
      <c r="C774" s="14"/>
      <c r="D774" s="14"/>
    </row>
    <row r="775" spans="3:4">
      <c r="C775" s="14"/>
      <c r="D775" s="14"/>
    </row>
    <row r="776" spans="3:4">
      <c r="C776" s="14"/>
      <c r="D776" s="14"/>
    </row>
    <row r="777" spans="3:4">
      <c r="C777" s="14"/>
      <c r="D777" s="14"/>
    </row>
    <row r="778" spans="3:4">
      <c r="C778" s="14"/>
      <c r="D778" s="14"/>
    </row>
    <row r="779" spans="3:4">
      <c r="C779" s="14"/>
      <c r="D779" s="14"/>
    </row>
    <row r="780" spans="3:4">
      <c r="C780" s="14"/>
      <c r="D780" s="14"/>
    </row>
    <row r="781" spans="3:4">
      <c r="C781" s="14"/>
      <c r="D781" s="14"/>
    </row>
    <row r="782" spans="3:4">
      <c r="C782" s="14"/>
      <c r="D782" s="14"/>
    </row>
    <row r="783" spans="3:4">
      <c r="C783" s="14"/>
      <c r="D783" s="14"/>
    </row>
    <row r="784" spans="3:4">
      <c r="C784" s="14"/>
      <c r="D784" s="14"/>
    </row>
    <row r="785" spans="3:4">
      <c r="C785" s="14"/>
      <c r="D785" s="14"/>
    </row>
    <row r="786" spans="3:4">
      <c r="C786" s="14"/>
      <c r="D786" s="14"/>
    </row>
    <row r="787" spans="3:4">
      <c r="C787" s="14"/>
      <c r="D787" s="14"/>
    </row>
    <row r="788" spans="3:4">
      <c r="C788" s="14"/>
      <c r="D788" s="14"/>
    </row>
    <row r="789" spans="3:4">
      <c r="C789" s="14"/>
      <c r="D789" s="14"/>
    </row>
    <row r="790" spans="3:4">
      <c r="C790" s="14"/>
      <c r="D790" s="14"/>
    </row>
    <row r="791" spans="3:4">
      <c r="C791" s="14"/>
      <c r="D791" s="14"/>
    </row>
    <row r="792" spans="3:4">
      <c r="C792" s="14"/>
      <c r="D792" s="14"/>
    </row>
    <row r="793" spans="3:4">
      <c r="C793" s="14"/>
      <c r="D793" s="14"/>
    </row>
    <row r="794" spans="3:4">
      <c r="C794" s="14"/>
      <c r="D794" s="14"/>
    </row>
    <row r="795" spans="3:4">
      <c r="C795" s="14"/>
      <c r="D795" s="14"/>
    </row>
    <row r="796" spans="3:4">
      <c r="C796" s="14"/>
      <c r="D796" s="14"/>
    </row>
    <row r="797" spans="3:4">
      <c r="C797" s="14"/>
      <c r="D797" s="14"/>
    </row>
    <row r="798" spans="3:4">
      <c r="C798" s="14"/>
      <c r="D798" s="14"/>
    </row>
    <row r="799" spans="3:4">
      <c r="C799" s="14"/>
      <c r="D799" s="14"/>
    </row>
    <row r="800" spans="3:4">
      <c r="C800" s="14"/>
      <c r="D800" s="14"/>
    </row>
    <row r="801" spans="3:4">
      <c r="C801" s="14"/>
      <c r="D801" s="14"/>
    </row>
    <row r="802" spans="3:4">
      <c r="C802" s="14"/>
      <c r="D802" s="14"/>
    </row>
    <row r="803" spans="3:4">
      <c r="C803" s="14"/>
      <c r="D803" s="14"/>
    </row>
    <row r="804" spans="3:4">
      <c r="C804" s="14"/>
      <c r="D804" s="14"/>
    </row>
    <row r="805" spans="3:4">
      <c r="C805" s="14"/>
      <c r="D805" s="14"/>
    </row>
    <row r="806" spans="3:4">
      <c r="C806" s="14"/>
      <c r="D806" s="14"/>
    </row>
    <row r="807" spans="3:4">
      <c r="C807" s="14"/>
      <c r="D807" s="14"/>
    </row>
    <row r="808" spans="3:4">
      <c r="C808" s="14"/>
      <c r="D808" s="14"/>
    </row>
    <row r="809" spans="3:4">
      <c r="C809" s="14"/>
      <c r="D809" s="14"/>
    </row>
    <row r="810" spans="3:4">
      <c r="C810" s="14"/>
      <c r="D810" s="14"/>
    </row>
    <row r="811" spans="3:4">
      <c r="C811" s="14"/>
      <c r="D811" s="14"/>
    </row>
    <row r="812" spans="3:4">
      <c r="C812" s="14"/>
      <c r="D812" s="14"/>
    </row>
    <row r="813" spans="3:4">
      <c r="C813" s="14"/>
      <c r="D813" s="14"/>
    </row>
    <row r="814" spans="3:4">
      <c r="C814" s="14"/>
      <c r="D814" s="14"/>
    </row>
    <row r="815" spans="3:4">
      <c r="C815" s="14"/>
      <c r="D815" s="14"/>
    </row>
    <row r="816" spans="3:4">
      <c r="C816" s="14"/>
      <c r="D816" s="14"/>
    </row>
    <row r="817" spans="3:4">
      <c r="C817" s="14"/>
      <c r="D817" s="14"/>
    </row>
    <row r="818" spans="3:4">
      <c r="C818" s="14"/>
      <c r="D818" s="14"/>
    </row>
    <row r="819" spans="3:4">
      <c r="C819" s="14"/>
      <c r="D819" s="14"/>
    </row>
    <row r="820" spans="3:4">
      <c r="C820" s="14"/>
      <c r="D820" s="14"/>
    </row>
    <row r="821" spans="3:4">
      <c r="C821" s="14"/>
      <c r="D821" s="14"/>
    </row>
    <row r="822" spans="3:4">
      <c r="C822" s="14"/>
      <c r="D822" s="14"/>
    </row>
    <row r="823" spans="3:4">
      <c r="C823" s="14"/>
      <c r="D823" s="14"/>
    </row>
    <row r="824" spans="3:4">
      <c r="C824" s="14"/>
      <c r="D824" s="14"/>
    </row>
    <row r="825" spans="3:4">
      <c r="C825" s="14"/>
      <c r="D825" s="14"/>
    </row>
    <row r="826" spans="3:4">
      <c r="C826" s="14"/>
      <c r="D826" s="14"/>
    </row>
    <row r="827" spans="3:4">
      <c r="C827" s="14"/>
      <c r="D827" s="14"/>
    </row>
    <row r="828" spans="3:4">
      <c r="C828" s="14"/>
      <c r="D828" s="14"/>
    </row>
    <row r="829" spans="3:4">
      <c r="C829" s="14"/>
      <c r="D829" s="14"/>
    </row>
    <row r="830" spans="3:4">
      <c r="C830" s="14"/>
      <c r="D830" s="14"/>
    </row>
    <row r="831" spans="3:4">
      <c r="C831" s="14"/>
      <c r="D831" s="14"/>
    </row>
    <row r="832" spans="3:4">
      <c r="C832" s="14"/>
      <c r="D832" s="14"/>
    </row>
    <row r="833" spans="3:4">
      <c r="C833" s="14"/>
      <c r="D833" s="14"/>
    </row>
    <row r="834" spans="3:4">
      <c r="C834" s="14"/>
      <c r="D834" s="14"/>
    </row>
    <row r="835" spans="3:4">
      <c r="C835" s="14"/>
      <c r="D835" s="14"/>
    </row>
    <row r="836" spans="3:4">
      <c r="C836" s="14"/>
      <c r="D836" s="14"/>
    </row>
    <row r="837" spans="3:4">
      <c r="C837" s="14"/>
      <c r="D837" s="14"/>
    </row>
    <row r="838" spans="3:4">
      <c r="C838" s="14"/>
      <c r="D838" s="14"/>
    </row>
    <row r="839" spans="3:4">
      <c r="C839" s="14"/>
      <c r="D839" s="14"/>
    </row>
    <row r="840" spans="3:4">
      <c r="C840" s="14"/>
      <c r="D840" s="14"/>
    </row>
    <row r="841" spans="3:4">
      <c r="C841" s="14"/>
      <c r="D841" s="14"/>
    </row>
    <row r="842" spans="3:4">
      <c r="C842" s="14"/>
      <c r="D842" s="14"/>
    </row>
    <row r="843" spans="3:4">
      <c r="C843" s="14"/>
      <c r="D843" s="14"/>
    </row>
    <row r="844" spans="3:4">
      <c r="C844" s="14"/>
      <c r="D844" s="14"/>
    </row>
    <row r="845" spans="3:4">
      <c r="C845" s="14"/>
      <c r="D845" s="14"/>
    </row>
    <row r="846" spans="3:4">
      <c r="C846" s="14"/>
      <c r="D846" s="14"/>
    </row>
    <row r="847" spans="3:4">
      <c r="C847" s="14"/>
      <c r="D847" s="14"/>
    </row>
    <row r="848" spans="3:4">
      <c r="C848" s="14"/>
      <c r="D848" s="14"/>
    </row>
    <row r="849" spans="3:4">
      <c r="C849" s="14"/>
      <c r="D849" s="14"/>
    </row>
    <row r="850" spans="3:4">
      <c r="C850" s="14"/>
      <c r="D850" s="14"/>
    </row>
    <row r="851" spans="3:4">
      <c r="C851" s="14"/>
      <c r="D851" s="14"/>
    </row>
    <row r="852" spans="3:4">
      <c r="C852" s="14"/>
      <c r="D852" s="14"/>
    </row>
    <row r="853" spans="3:4">
      <c r="C853" s="14"/>
      <c r="D853" s="14"/>
    </row>
    <row r="854" spans="3:4">
      <c r="C854" s="14"/>
      <c r="D854" s="14"/>
    </row>
    <row r="855" spans="3:4">
      <c r="C855" s="14"/>
      <c r="D855" s="14"/>
    </row>
    <row r="856" spans="3:4">
      <c r="C856" s="14"/>
      <c r="D856" s="14"/>
    </row>
    <row r="857" spans="3:4">
      <c r="C857" s="14"/>
      <c r="D857" s="14"/>
    </row>
    <row r="858" spans="3:4">
      <c r="C858" s="14"/>
      <c r="D858" s="14"/>
    </row>
    <row r="859" spans="3:4">
      <c r="C859" s="14"/>
      <c r="D859" s="14"/>
    </row>
    <row r="860" spans="3:4">
      <c r="C860" s="14"/>
      <c r="D860" s="14"/>
    </row>
    <row r="861" spans="3:4">
      <c r="C861" s="14"/>
      <c r="D861" s="14"/>
    </row>
    <row r="862" spans="3:4">
      <c r="C862" s="14"/>
      <c r="D862" s="14"/>
    </row>
    <row r="863" spans="3:4">
      <c r="C863" s="14"/>
      <c r="D863" s="14"/>
    </row>
    <row r="864" spans="3:4">
      <c r="C864" s="14"/>
      <c r="D864" s="14"/>
    </row>
    <row r="865" spans="3:4">
      <c r="C865" s="14"/>
      <c r="D865" s="14"/>
    </row>
    <row r="866" spans="3:4">
      <c r="C866" s="14"/>
      <c r="D866" s="14"/>
    </row>
    <row r="867" spans="3:4">
      <c r="C867" s="14"/>
      <c r="D867" s="14"/>
    </row>
    <row r="868" spans="3:4">
      <c r="C868" s="14"/>
      <c r="D868" s="14"/>
    </row>
    <row r="869" spans="3:4">
      <c r="C869" s="14"/>
      <c r="D869" s="14"/>
    </row>
    <row r="870" spans="3:4">
      <c r="C870" s="14"/>
      <c r="D870" s="14"/>
    </row>
    <row r="871" spans="3:4">
      <c r="C871" s="14"/>
      <c r="D871" s="14"/>
    </row>
    <row r="872" spans="3:4">
      <c r="C872" s="14"/>
      <c r="D872" s="14"/>
    </row>
    <row r="873" spans="3:4">
      <c r="C873" s="14"/>
      <c r="D873" s="14"/>
    </row>
    <row r="874" spans="3:4">
      <c r="C874" s="14"/>
      <c r="D874" s="14"/>
    </row>
    <row r="875" spans="3:4">
      <c r="C875" s="14"/>
      <c r="D875" s="14"/>
    </row>
    <row r="876" spans="3:4">
      <c r="C876" s="14"/>
      <c r="D876" s="14"/>
    </row>
    <row r="877" spans="3:4">
      <c r="C877" s="14"/>
      <c r="D877" s="14"/>
    </row>
    <row r="878" spans="3:4">
      <c r="C878" s="14"/>
      <c r="D878" s="14"/>
    </row>
    <row r="879" spans="3:4">
      <c r="C879" s="14"/>
      <c r="D879" s="14"/>
    </row>
    <row r="880" spans="3:4">
      <c r="C880" s="14"/>
      <c r="D880" s="14"/>
    </row>
    <row r="881" spans="3:4">
      <c r="C881" s="14"/>
      <c r="D881" s="14"/>
    </row>
    <row r="882" spans="3:4">
      <c r="C882" s="14"/>
      <c r="D882" s="14"/>
    </row>
    <row r="883" spans="3:4">
      <c r="C883" s="14"/>
      <c r="D883" s="14"/>
    </row>
    <row r="884" spans="3:4">
      <c r="C884" s="14"/>
      <c r="D884" s="14"/>
    </row>
    <row r="885" spans="3:4">
      <c r="C885" s="14"/>
      <c r="D885" s="14"/>
    </row>
    <row r="886" spans="3:4">
      <c r="C886" s="14"/>
      <c r="D886" s="14"/>
    </row>
    <row r="887" spans="3:4">
      <c r="C887" s="14"/>
      <c r="D887" s="14"/>
    </row>
    <row r="888" spans="3:4">
      <c r="C888" s="14"/>
      <c r="D888" s="14"/>
    </row>
    <row r="889" spans="3:4">
      <c r="C889" s="14"/>
      <c r="D889" s="14"/>
    </row>
    <row r="890" spans="3:4">
      <c r="C890" s="14"/>
      <c r="D890" s="14"/>
    </row>
    <row r="891" spans="3:4">
      <c r="C891" s="14"/>
      <c r="D891" s="14"/>
    </row>
    <row r="892" spans="3:4">
      <c r="C892" s="14"/>
      <c r="D892" s="14"/>
    </row>
    <row r="893" spans="3:4">
      <c r="C893" s="14"/>
      <c r="D893" s="14"/>
    </row>
    <row r="894" spans="3:4">
      <c r="C894" s="14"/>
      <c r="D894" s="14"/>
    </row>
    <row r="895" spans="3:4">
      <c r="C895" s="14"/>
      <c r="D895" s="14"/>
    </row>
    <row r="896" spans="3:4">
      <c r="C896" s="14"/>
      <c r="D896" s="14"/>
    </row>
    <row r="897" spans="3:4">
      <c r="C897" s="14"/>
      <c r="D897" s="14"/>
    </row>
    <row r="898" spans="3:4">
      <c r="C898" s="14"/>
      <c r="D898" s="14"/>
    </row>
    <row r="899" spans="3:4">
      <c r="C899" s="14"/>
      <c r="D899" s="14"/>
    </row>
    <row r="900" spans="3:4">
      <c r="C900" s="14"/>
      <c r="D900" s="14"/>
    </row>
    <row r="901" spans="3:4">
      <c r="C901" s="14"/>
      <c r="D901" s="14"/>
    </row>
    <row r="902" spans="3:4">
      <c r="C902" s="14"/>
      <c r="D902" s="14"/>
    </row>
    <row r="903" spans="3:4">
      <c r="C903" s="14"/>
      <c r="D903" s="14"/>
    </row>
    <row r="904" spans="3:4">
      <c r="C904" s="14"/>
      <c r="D904" s="14"/>
    </row>
    <row r="905" spans="3:4">
      <c r="C905" s="14"/>
      <c r="D905" s="14"/>
    </row>
    <row r="906" spans="3:4">
      <c r="C906" s="14"/>
      <c r="D906" s="14"/>
    </row>
    <row r="907" spans="3:4">
      <c r="C907" s="14"/>
      <c r="D907" s="14"/>
    </row>
    <row r="908" spans="3:4">
      <c r="C908" s="14"/>
      <c r="D908" s="1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3"/>
  <sheetViews>
    <sheetView topLeftCell="A5" workbookViewId="0">
      <selection activeCell="A18" sqref="A18:D27"/>
    </sheetView>
  </sheetViews>
  <sheetFormatPr defaultRowHeight="12.75"/>
  <cols>
    <col min="1" max="1" width="19.7109375" style="14" customWidth="1"/>
    <col min="2" max="2" width="4.42578125" style="16" customWidth="1"/>
    <col min="3" max="3" width="12.7109375" style="14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4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>
      <c r="A1" s="33" t="s">
        <v>48</v>
      </c>
      <c r="I1" s="34" t="s">
        <v>49</v>
      </c>
      <c r="J1" s="35" t="s">
        <v>50</v>
      </c>
    </row>
    <row r="2" spans="1:16">
      <c r="I2" s="36" t="s">
        <v>51</v>
      </c>
      <c r="J2" s="37" t="s">
        <v>52</v>
      </c>
    </row>
    <row r="3" spans="1:16">
      <c r="A3" s="38" t="s">
        <v>53</v>
      </c>
      <c r="I3" s="36" t="s">
        <v>54</v>
      </c>
      <c r="J3" s="37" t="s">
        <v>55</v>
      </c>
    </row>
    <row r="4" spans="1:16">
      <c r="I4" s="36" t="s">
        <v>56</v>
      </c>
      <c r="J4" s="37" t="s">
        <v>55</v>
      </c>
    </row>
    <row r="5" spans="1:16" ht="13.5" thickBot="1">
      <c r="I5" s="39" t="s">
        <v>57</v>
      </c>
      <c r="J5" s="40" t="s">
        <v>58</v>
      </c>
    </row>
    <row r="10" spans="1:16" ht="13.5" thickBot="1"/>
    <row r="11" spans="1:16" ht="12.75" customHeight="1" thickBot="1">
      <c r="A11" s="14" t="str">
        <f t="shared" ref="A11:A27" si="0">P11</f>
        <v> HABZ 48 </v>
      </c>
      <c r="B11" s="6" t="str">
        <f t="shared" ref="B11:B27" si="1">IF(H11=INT(H11),"I","II")</f>
        <v>I</v>
      </c>
      <c r="C11" s="14">
        <f t="shared" ref="C11:C27" si="2">1*G11</f>
        <v>37146.546000000002</v>
      </c>
      <c r="D11" s="16" t="str">
        <f t="shared" ref="D11:D27" si="3">VLOOKUP(F11,I$1:J$5,2,FALSE)</f>
        <v>vis</v>
      </c>
      <c r="E11" s="41">
        <f>VLOOKUP(C11,Active!C$21:E$973,3,FALSE)</f>
        <v>0</v>
      </c>
      <c r="F11" s="6" t="s">
        <v>57</v>
      </c>
      <c r="G11" s="16" t="str">
        <f t="shared" ref="G11:G27" si="4">MID(I11,3,LEN(I11)-3)</f>
        <v>37146.546</v>
      </c>
      <c r="H11" s="14">
        <f t="shared" ref="H11:H27" si="5">1*K11</f>
        <v>0</v>
      </c>
      <c r="I11" s="42" t="s">
        <v>90</v>
      </c>
      <c r="J11" s="43" t="s">
        <v>91</v>
      </c>
      <c r="K11" s="42">
        <v>0</v>
      </c>
      <c r="L11" s="42" t="s">
        <v>92</v>
      </c>
      <c r="M11" s="43" t="s">
        <v>59</v>
      </c>
      <c r="N11" s="43"/>
      <c r="O11" s="44" t="s">
        <v>93</v>
      </c>
      <c r="P11" s="44" t="s">
        <v>84</v>
      </c>
    </row>
    <row r="12" spans="1:16" ht="12.75" customHeight="1" thickBot="1">
      <c r="A12" s="14" t="str">
        <f t="shared" si="0"/>
        <v> BBS 110 </v>
      </c>
      <c r="B12" s="6" t="str">
        <f t="shared" si="1"/>
        <v>I</v>
      </c>
      <c r="C12" s="14">
        <f t="shared" si="2"/>
        <v>49543.567999999999</v>
      </c>
      <c r="D12" s="16" t="str">
        <f t="shared" si="3"/>
        <v>vis</v>
      </c>
      <c r="E12" s="41">
        <f>VLOOKUP(C12,Active!C$21:E$973,3,FALSE)</f>
        <v>2716.1018081752391</v>
      </c>
      <c r="F12" s="6" t="s">
        <v>57</v>
      </c>
      <c r="G12" s="16" t="str">
        <f t="shared" si="4"/>
        <v>49543.568</v>
      </c>
      <c r="H12" s="14">
        <f t="shared" si="5"/>
        <v>2716</v>
      </c>
      <c r="I12" s="42" t="s">
        <v>94</v>
      </c>
      <c r="J12" s="43" t="s">
        <v>95</v>
      </c>
      <c r="K12" s="42">
        <v>2716</v>
      </c>
      <c r="L12" s="42" t="s">
        <v>96</v>
      </c>
      <c r="M12" s="43" t="s">
        <v>97</v>
      </c>
      <c r="N12" s="43"/>
      <c r="O12" s="44" t="s">
        <v>98</v>
      </c>
      <c r="P12" s="44" t="s">
        <v>99</v>
      </c>
    </row>
    <row r="13" spans="1:16" ht="12.75" customHeight="1" thickBot="1">
      <c r="A13" s="14" t="str">
        <f t="shared" si="0"/>
        <v> BBS 110 </v>
      </c>
      <c r="B13" s="6" t="str">
        <f t="shared" si="1"/>
        <v>II</v>
      </c>
      <c r="C13" s="14">
        <f t="shared" si="2"/>
        <v>49842.52</v>
      </c>
      <c r="D13" s="16" t="str">
        <f t="shared" si="3"/>
        <v>vis</v>
      </c>
      <c r="E13" s="41">
        <f>VLOOKUP(C13,Active!C$21:E$973,3,FALSE)</f>
        <v>2781.6001244448721</v>
      </c>
      <c r="F13" s="6" t="s">
        <v>57</v>
      </c>
      <c r="G13" s="16" t="str">
        <f t="shared" si="4"/>
        <v>49842.520</v>
      </c>
      <c r="H13" s="14">
        <f t="shared" si="5"/>
        <v>2781.5</v>
      </c>
      <c r="I13" s="42" t="s">
        <v>100</v>
      </c>
      <c r="J13" s="43" t="s">
        <v>101</v>
      </c>
      <c r="K13" s="42">
        <v>2781.5</v>
      </c>
      <c r="L13" s="42" t="s">
        <v>102</v>
      </c>
      <c r="M13" s="43" t="s">
        <v>97</v>
      </c>
      <c r="N13" s="43"/>
      <c r="O13" s="44" t="s">
        <v>98</v>
      </c>
      <c r="P13" s="44" t="s">
        <v>99</v>
      </c>
    </row>
    <row r="14" spans="1:16" ht="12.75" customHeight="1" thickBot="1">
      <c r="A14" s="14" t="str">
        <f t="shared" si="0"/>
        <v>IBVS 5027 </v>
      </c>
      <c r="B14" s="6" t="str">
        <f t="shared" si="1"/>
        <v>II</v>
      </c>
      <c r="C14" s="14">
        <f t="shared" si="2"/>
        <v>51243.885999999999</v>
      </c>
      <c r="D14" s="16" t="str">
        <f t="shared" si="3"/>
        <v>vis</v>
      </c>
      <c r="E14" s="41">
        <f>VLOOKUP(C14,Active!C$21:E$973,3,FALSE)</f>
        <v>3088.6297261117325</v>
      </c>
      <c r="F14" s="6" t="s">
        <v>57</v>
      </c>
      <c r="G14" s="16" t="str">
        <f t="shared" si="4"/>
        <v>51243.886</v>
      </c>
      <c r="H14" s="14">
        <f t="shared" si="5"/>
        <v>3088.5</v>
      </c>
      <c r="I14" s="42" t="s">
        <v>103</v>
      </c>
      <c r="J14" s="43" t="s">
        <v>104</v>
      </c>
      <c r="K14" s="42">
        <v>3088.5</v>
      </c>
      <c r="L14" s="42" t="s">
        <v>105</v>
      </c>
      <c r="M14" s="43" t="s">
        <v>106</v>
      </c>
      <c r="N14" s="43" t="s">
        <v>107</v>
      </c>
      <c r="O14" s="44" t="s">
        <v>108</v>
      </c>
      <c r="P14" s="45" t="s">
        <v>109</v>
      </c>
    </row>
    <row r="15" spans="1:16" ht="12.75" customHeight="1" thickBot="1">
      <c r="A15" s="14" t="str">
        <f t="shared" si="0"/>
        <v>IBVS 5027 </v>
      </c>
      <c r="B15" s="6" t="str">
        <f t="shared" si="1"/>
        <v>I</v>
      </c>
      <c r="C15" s="14">
        <f t="shared" si="2"/>
        <v>51259.839</v>
      </c>
      <c r="D15" s="16" t="str">
        <f t="shared" si="3"/>
        <v>vis</v>
      </c>
      <c r="E15" s="41">
        <f>VLOOKUP(C15,Active!C$21:E$973,3,FALSE)</f>
        <v>3092.1249181139588</v>
      </c>
      <c r="F15" s="6" t="s">
        <v>57</v>
      </c>
      <c r="G15" s="16" t="str">
        <f t="shared" si="4"/>
        <v>51259.839</v>
      </c>
      <c r="H15" s="14">
        <f t="shared" si="5"/>
        <v>3092</v>
      </c>
      <c r="I15" s="42" t="s">
        <v>110</v>
      </c>
      <c r="J15" s="43" t="s">
        <v>111</v>
      </c>
      <c r="K15" s="42">
        <v>3092</v>
      </c>
      <c r="L15" s="42" t="s">
        <v>112</v>
      </c>
      <c r="M15" s="43" t="s">
        <v>106</v>
      </c>
      <c r="N15" s="43" t="s">
        <v>107</v>
      </c>
      <c r="O15" s="44" t="s">
        <v>108</v>
      </c>
      <c r="P15" s="45" t="s">
        <v>109</v>
      </c>
    </row>
    <row r="16" spans="1:16" ht="12.75" customHeight="1" thickBot="1">
      <c r="A16" s="14" t="str">
        <f t="shared" si="0"/>
        <v>BAVM 234 </v>
      </c>
      <c r="B16" s="6" t="str">
        <f t="shared" si="1"/>
        <v>I</v>
      </c>
      <c r="C16" s="14">
        <f t="shared" si="2"/>
        <v>55340.385399999999</v>
      </c>
      <c r="D16" s="16" t="str">
        <f t="shared" si="3"/>
        <v>vis</v>
      </c>
      <c r="E16" s="41">
        <f>VLOOKUP(C16,Active!C$21:E$973,3,FALSE)</f>
        <v>3986.1444217804815</v>
      </c>
      <c r="F16" s="6" t="s">
        <v>57</v>
      </c>
      <c r="G16" s="16" t="str">
        <f t="shared" si="4"/>
        <v>55340.3854</v>
      </c>
      <c r="H16" s="14">
        <f t="shared" si="5"/>
        <v>3986</v>
      </c>
      <c r="I16" s="42" t="s">
        <v>120</v>
      </c>
      <c r="J16" s="43" t="s">
        <v>121</v>
      </c>
      <c r="K16" s="42" t="s">
        <v>122</v>
      </c>
      <c r="L16" s="42" t="s">
        <v>123</v>
      </c>
      <c r="M16" s="43" t="s">
        <v>116</v>
      </c>
      <c r="N16" s="43" t="s">
        <v>124</v>
      </c>
      <c r="O16" s="44" t="s">
        <v>125</v>
      </c>
      <c r="P16" s="45" t="s">
        <v>126</v>
      </c>
    </row>
    <row r="17" spans="1:16" ht="12.75" customHeight="1" thickBot="1">
      <c r="A17" s="14" t="str">
        <f t="shared" si="0"/>
        <v>BAVM 239 </v>
      </c>
      <c r="B17" s="6" t="str">
        <f t="shared" si="1"/>
        <v>I</v>
      </c>
      <c r="C17" s="14">
        <f t="shared" si="2"/>
        <v>56933.3557</v>
      </c>
      <c r="D17" s="16" t="str">
        <f t="shared" si="3"/>
        <v>vis</v>
      </c>
      <c r="E17" s="41">
        <f>VLOOKUP(C17,Active!C$21:E$973,3,FALSE)</f>
        <v>4335.1532008404411</v>
      </c>
      <c r="F17" s="6" t="s">
        <v>57</v>
      </c>
      <c r="G17" s="16" t="str">
        <f t="shared" si="4"/>
        <v>56933.3557</v>
      </c>
      <c r="H17" s="14">
        <f t="shared" si="5"/>
        <v>4335</v>
      </c>
      <c r="I17" s="42" t="s">
        <v>127</v>
      </c>
      <c r="J17" s="43" t="s">
        <v>128</v>
      </c>
      <c r="K17" s="42" t="s">
        <v>129</v>
      </c>
      <c r="L17" s="42" t="s">
        <v>130</v>
      </c>
      <c r="M17" s="43" t="s">
        <v>116</v>
      </c>
      <c r="N17" s="43" t="s">
        <v>117</v>
      </c>
      <c r="O17" s="44" t="s">
        <v>118</v>
      </c>
      <c r="P17" s="45" t="s">
        <v>131</v>
      </c>
    </row>
    <row r="18" spans="1:16" ht="12.75" customHeight="1" thickBot="1">
      <c r="A18" s="14" t="str">
        <f t="shared" si="0"/>
        <v> JO 43.121 </v>
      </c>
      <c r="B18" s="6" t="str">
        <f t="shared" si="1"/>
        <v>I</v>
      </c>
      <c r="C18" s="14">
        <f t="shared" si="2"/>
        <v>36402.449999999997</v>
      </c>
      <c r="D18" s="16" t="str">
        <f t="shared" si="3"/>
        <v>vis</v>
      </c>
      <c r="E18" s="41">
        <f>VLOOKUP(C18,Active!C$21:E$973,3,FALSE)</f>
        <v>-163.02628897939979</v>
      </c>
      <c r="F18" s="6" t="s">
        <v>57</v>
      </c>
      <c r="G18" s="16" t="str">
        <f t="shared" si="4"/>
        <v>36402.45</v>
      </c>
      <c r="H18" s="14">
        <f t="shared" si="5"/>
        <v>-163</v>
      </c>
      <c r="I18" s="42" t="s">
        <v>60</v>
      </c>
      <c r="J18" s="43" t="s">
        <v>61</v>
      </c>
      <c r="K18" s="42">
        <v>-163</v>
      </c>
      <c r="L18" s="42" t="s">
        <v>62</v>
      </c>
      <c r="M18" s="43" t="s">
        <v>63</v>
      </c>
      <c r="N18" s="43"/>
      <c r="O18" s="44" t="s">
        <v>64</v>
      </c>
      <c r="P18" s="44" t="s">
        <v>65</v>
      </c>
    </row>
    <row r="19" spans="1:16" ht="12.75" customHeight="1" thickBot="1">
      <c r="A19" s="14" t="str">
        <f t="shared" si="0"/>
        <v> JO 43.121 </v>
      </c>
      <c r="B19" s="6" t="str">
        <f t="shared" si="1"/>
        <v>I</v>
      </c>
      <c r="C19" s="14">
        <f t="shared" si="2"/>
        <v>36662.6</v>
      </c>
      <c r="D19" s="16" t="str">
        <f t="shared" si="3"/>
        <v>vis</v>
      </c>
      <c r="E19" s="41">
        <f>VLOOKUP(C19,Active!C$21:E$973,3,FALSE)</f>
        <v>-106.02922263582207</v>
      </c>
      <c r="F19" s="6" t="s">
        <v>57</v>
      </c>
      <c r="G19" s="16" t="str">
        <f t="shared" si="4"/>
        <v>36662.60</v>
      </c>
      <c r="H19" s="14">
        <f t="shared" si="5"/>
        <v>-106</v>
      </c>
      <c r="I19" s="42" t="s">
        <v>66</v>
      </c>
      <c r="J19" s="43" t="s">
        <v>67</v>
      </c>
      <c r="K19" s="42">
        <v>-106</v>
      </c>
      <c r="L19" s="42" t="s">
        <v>68</v>
      </c>
      <c r="M19" s="43" t="s">
        <v>63</v>
      </c>
      <c r="N19" s="43"/>
      <c r="O19" s="44" t="s">
        <v>64</v>
      </c>
      <c r="P19" s="44" t="s">
        <v>65</v>
      </c>
    </row>
    <row r="20" spans="1:16" ht="12.75" customHeight="1" thickBot="1">
      <c r="A20" s="14" t="str">
        <f t="shared" si="0"/>
        <v> JO 43.121 </v>
      </c>
      <c r="B20" s="6" t="str">
        <f t="shared" si="1"/>
        <v>I</v>
      </c>
      <c r="C20" s="14">
        <f t="shared" si="2"/>
        <v>36717.440000000002</v>
      </c>
      <c r="D20" s="16" t="str">
        <f t="shared" si="3"/>
        <v>vis</v>
      </c>
      <c r="E20" s="41">
        <f>VLOOKUP(C20,Active!C$21:E$973,3,FALSE)</f>
        <v>-94.014157795222417</v>
      </c>
      <c r="F20" s="6" t="s">
        <v>57</v>
      </c>
      <c r="G20" s="16" t="str">
        <f t="shared" si="4"/>
        <v>36717.44</v>
      </c>
      <c r="H20" s="14">
        <f t="shared" si="5"/>
        <v>-94</v>
      </c>
      <c r="I20" s="42" t="s">
        <v>69</v>
      </c>
      <c r="J20" s="43" t="s">
        <v>70</v>
      </c>
      <c r="K20" s="42">
        <v>-94</v>
      </c>
      <c r="L20" s="42" t="s">
        <v>71</v>
      </c>
      <c r="M20" s="43" t="s">
        <v>63</v>
      </c>
      <c r="N20" s="43"/>
      <c r="O20" s="44" t="s">
        <v>64</v>
      </c>
      <c r="P20" s="44" t="s">
        <v>65</v>
      </c>
    </row>
    <row r="21" spans="1:16" ht="12.75" customHeight="1" thickBot="1">
      <c r="A21" s="14" t="str">
        <f t="shared" si="0"/>
        <v> JO 43.121 </v>
      </c>
      <c r="B21" s="6" t="str">
        <f t="shared" si="1"/>
        <v>I</v>
      </c>
      <c r="C21" s="14">
        <f t="shared" si="2"/>
        <v>36758.46</v>
      </c>
      <c r="D21" s="16" t="str">
        <f t="shared" si="3"/>
        <v>vis</v>
      </c>
      <c r="E21" s="41">
        <f>VLOOKUP(C21,Active!C$21:E$973,3,FALSE)</f>
        <v>-85.026959404242731</v>
      </c>
      <c r="F21" s="6" t="s">
        <v>57</v>
      </c>
      <c r="G21" s="16" t="str">
        <f t="shared" si="4"/>
        <v>36758.46</v>
      </c>
      <c r="H21" s="14">
        <f t="shared" si="5"/>
        <v>-85</v>
      </c>
      <c r="I21" s="42" t="s">
        <v>72</v>
      </c>
      <c r="J21" s="43" t="s">
        <v>73</v>
      </c>
      <c r="K21" s="42">
        <v>-85</v>
      </c>
      <c r="L21" s="42" t="s">
        <v>62</v>
      </c>
      <c r="M21" s="43" t="s">
        <v>63</v>
      </c>
      <c r="N21" s="43"/>
      <c r="O21" s="44" t="s">
        <v>64</v>
      </c>
      <c r="P21" s="44" t="s">
        <v>65</v>
      </c>
    </row>
    <row r="22" spans="1:16" ht="12.75" customHeight="1" thickBot="1">
      <c r="A22" s="14" t="str">
        <f t="shared" si="0"/>
        <v> JO 43.121 </v>
      </c>
      <c r="B22" s="6" t="str">
        <f t="shared" si="1"/>
        <v>I</v>
      </c>
      <c r="C22" s="14">
        <f t="shared" si="2"/>
        <v>36781.42</v>
      </c>
      <c r="D22" s="16" t="str">
        <f t="shared" si="3"/>
        <v>vis</v>
      </c>
      <c r="E22" s="41">
        <f>VLOOKUP(C22,Active!C$21:E$973,3,FALSE)</f>
        <v>-79.996582147858007</v>
      </c>
      <c r="F22" s="6" t="s">
        <v>57</v>
      </c>
      <c r="G22" s="16" t="str">
        <f t="shared" si="4"/>
        <v>36781.42</v>
      </c>
      <c r="H22" s="14">
        <f t="shared" si="5"/>
        <v>-80</v>
      </c>
      <c r="I22" s="42" t="s">
        <v>74</v>
      </c>
      <c r="J22" s="43" t="s">
        <v>75</v>
      </c>
      <c r="K22" s="42">
        <v>-80</v>
      </c>
      <c r="L22" s="42" t="s">
        <v>76</v>
      </c>
      <c r="M22" s="43" t="s">
        <v>63</v>
      </c>
      <c r="N22" s="43"/>
      <c r="O22" s="44" t="s">
        <v>64</v>
      </c>
      <c r="P22" s="44" t="s">
        <v>65</v>
      </c>
    </row>
    <row r="23" spans="1:16" ht="12.75" customHeight="1" thickBot="1">
      <c r="A23" s="14" t="str">
        <f t="shared" si="0"/>
        <v> JO 43.121 </v>
      </c>
      <c r="B23" s="6" t="str">
        <f t="shared" si="1"/>
        <v>I</v>
      </c>
      <c r="C23" s="14">
        <f t="shared" si="2"/>
        <v>36781.440000000002</v>
      </c>
      <c r="D23" s="16" t="str">
        <f t="shared" si="3"/>
        <v>vis</v>
      </c>
      <c r="E23" s="41">
        <f>VLOOKUP(C23,Active!C$21:E$973,3,FALSE)</f>
        <v>-79.992200286135528</v>
      </c>
      <c r="F23" s="6" t="s">
        <v>57</v>
      </c>
      <c r="G23" s="16" t="str">
        <f t="shared" si="4"/>
        <v>36781.44</v>
      </c>
      <c r="H23" s="14">
        <f t="shared" si="5"/>
        <v>-80</v>
      </c>
      <c r="I23" s="42" t="s">
        <v>77</v>
      </c>
      <c r="J23" s="43" t="s">
        <v>78</v>
      </c>
      <c r="K23" s="42">
        <v>-80</v>
      </c>
      <c r="L23" s="42" t="s">
        <v>79</v>
      </c>
      <c r="M23" s="43" t="s">
        <v>63</v>
      </c>
      <c r="N23" s="43"/>
      <c r="O23" s="44" t="s">
        <v>64</v>
      </c>
      <c r="P23" s="44" t="s">
        <v>65</v>
      </c>
    </row>
    <row r="24" spans="1:16" ht="12.75" customHeight="1" thickBot="1">
      <c r="A24" s="14" t="str">
        <f t="shared" si="0"/>
        <v> HABZ 48 </v>
      </c>
      <c r="B24" s="6" t="str">
        <f t="shared" si="1"/>
        <v>I</v>
      </c>
      <c r="C24" s="14">
        <f t="shared" si="2"/>
        <v>36790.521000000001</v>
      </c>
      <c r="D24" s="16" t="str">
        <f t="shared" si="3"/>
        <v>vis</v>
      </c>
      <c r="E24" s="41">
        <f>VLOOKUP(C24,Active!C$21:E$973,3,FALSE)</f>
        <v>-78.002615971448108</v>
      </c>
      <c r="F24" s="6" t="s">
        <v>57</v>
      </c>
      <c r="G24" s="16" t="str">
        <f t="shared" si="4"/>
        <v>36790.521</v>
      </c>
      <c r="H24" s="14">
        <f t="shared" si="5"/>
        <v>-78</v>
      </c>
      <c r="I24" s="42" t="s">
        <v>80</v>
      </c>
      <c r="J24" s="43" t="s">
        <v>81</v>
      </c>
      <c r="K24" s="42">
        <v>-78</v>
      </c>
      <c r="L24" s="42" t="s">
        <v>82</v>
      </c>
      <c r="M24" s="43" t="s">
        <v>59</v>
      </c>
      <c r="N24" s="43"/>
      <c r="O24" s="44" t="s">
        <v>83</v>
      </c>
      <c r="P24" s="44" t="s">
        <v>84</v>
      </c>
    </row>
    <row r="25" spans="1:16" ht="12.75" customHeight="1" thickBot="1">
      <c r="A25" s="14" t="str">
        <f t="shared" si="0"/>
        <v> JO 43.121 </v>
      </c>
      <c r="B25" s="6" t="str">
        <f t="shared" si="1"/>
        <v>I</v>
      </c>
      <c r="C25" s="14">
        <f t="shared" si="2"/>
        <v>36822.5</v>
      </c>
      <c r="D25" s="16" t="str">
        <f t="shared" si="3"/>
        <v>vis</v>
      </c>
      <c r="E25" s="41">
        <f>VLOOKUP(C25,Active!C$21:E$973,3,FALSE)</f>
        <v>-70.996238171712477</v>
      </c>
      <c r="F25" s="6" t="s">
        <v>57</v>
      </c>
      <c r="G25" s="16" t="str">
        <f t="shared" si="4"/>
        <v>36822.50</v>
      </c>
      <c r="H25" s="14">
        <f t="shared" si="5"/>
        <v>-71</v>
      </c>
      <c r="I25" s="42" t="s">
        <v>85</v>
      </c>
      <c r="J25" s="43" t="s">
        <v>86</v>
      </c>
      <c r="K25" s="42">
        <v>-71</v>
      </c>
      <c r="L25" s="42" t="s">
        <v>76</v>
      </c>
      <c r="M25" s="43" t="s">
        <v>63</v>
      </c>
      <c r="N25" s="43"/>
      <c r="O25" s="44" t="s">
        <v>64</v>
      </c>
      <c r="P25" s="44" t="s">
        <v>65</v>
      </c>
    </row>
    <row r="26" spans="1:16" ht="12.75" customHeight="1" thickBot="1">
      <c r="A26" s="14" t="str">
        <f t="shared" si="0"/>
        <v> JO 43.121 </v>
      </c>
      <c r="B26" s="6" t="str">
        <f t="shared" si="1"/>
        <v>I</v>
      </c>
      <c r="C26" s="14">
        <f t="shared" si="2"/>
        <v>36900.26</v>
      </c>
      <c r="D26" s="16" t="str">
        <f t="shared" si="3"/>
        <v>vis</v>
      </c>
      <c r="E26" s="41">
        <f>VLOOKUP(C26,Active!C$21:E$973,3,FALSE)</f>
        <v>-53.959559798171469</v>
      </c>
      <c r="F26" s="6" t="s">
        <v>57</v>
      </c>
      <c r="G26" s="16" t="str">
        <f t="shared" si="4"/>
        <v>36900.26</v>
      </c>
      <c r="H26" s="14">
        <f t="shared" si="5"/>
        <v>-54</v>
      </c>
      <c r="I26" s="42" t="s">
        <v>87</v>
      </c>
      <c r="J26" s="43" t="s">
        <v>88</v>
      </c>
      <c r="K26" s="42">
        <v>-54</v>
      </c>
      <c r="L26" s="42" t="s">
        <v>89</v>
      </c>
      <c r="M26" s="43" t="s">
        <v>63</v>
      </c>
      <c r="N26" s="43"/>
      <c r="O26" s="44" t="s">
        <v>64</v>
      </c>
      <c r="P26" s="44" t="s">
        <v>65</v>
      </c>
    </row>
    <row r="27" spans="1:16" ht="12.75" customHeight="1" thickBot="1">
      <c r="A27" s="14" t="str">
        <f t="shared" si="0"/>
        <v>BAVM 212 </v>
      </c>
      <c r="B27" s="6" t="str">
        <f t="shared" si="1"/>
        <v>I</v>
      </c>
      <c r="C27" s="14">
        <f t="shared" si="2"/>
        <v>55066.515299999999</v>
      </c>
      <c r="D27" s="16" t="str">
        <f t="shared" si="3"/>
        <v>vis</v>
      </c>
      <c r="E27" s="41">
        <f>VLOOKUP(C27,Active!C$21:E$973,3,FALSE)</f>
        <v>3926.1413763865849</v>
      </c>
      <c r="F27" s="6" t="s">
        <v>57</v>
      </c>
      <c r="G27" s="16" t="str">
        <f t="shared" si="4"/>
        <v>55066.5153</v>
      </c>
      <c r="H27" s="14">
        <f t="shared" si="5"/>
        <v>3926</v>
      </c>
      <c r="I27" s="42" t="s">
        <v>113</v>
      </c>
      <c r="J27" s="43" t="s">
        <v>114</v>
      </c>
      <c r="K27" s="42">
        <v>3926</v>
      </c>
      <c r="L27" s="42" t="s">
        <v>115</v>
      </c>
      <c r="M27" s="43" t="s">
        <v>116</v>
      </c>
      <c r="N27" s="43" t="s">
        <v>117</v>
      </c>
      <c r="O27" s="44" t="s">
        <v>118</v>
      </c>
      <c r="P27" s="45" t="s">
        <v>119</v>
      </c>
    </row>
    <row r="28" spans="1:16">
      <c r="B28" s="6"/>
      <c r="F28" s="6"/>
    </row>
    <row r="29" spans="1:16">
      <c r="B29" s="6"/>
      <c r="F29" s="6"/>
    </row>
    <row r="30" spans="1:16">
      <c r="B30" s="6"/>
      <c r="F30" s="6"/>
    </row>
    <row r="31" spans="1:16">
      <c r="B31" s="6"/>
      <c r="F31" s="6"/>
    </row>
    <row r="32" spans="1:16">
      <c r="B32" s="6"/>
      <c r="F32" s="6"/>
    </row>
    <row r="33" spans="2:6">
      <c r="B33" s="6"/>
      <c r="F33" s="6"/>
    </row>
    <row r="34" spans="2:6">
      <c r="B34" s="6"/>
      <c r="F34" s="6"/>
    </row>
    <row r="35" spans="2:6">
      <c r="B35" s="6"/>
      <c r="F35" s="6"/>
    </row>
    <row r="36" spans="2:6">
      <c r="B36" s="6"/>
      <c r="F36" s="6"/>
    </row>
    <row r="37" spans="2:6">
      <c r="B37" s="6"/>
      <c r="F37" s="6"/>
    </row>
    <row r="38" spans="2:6">
      <c r="B38" s="6"/>
      <c r="F38" s="6"/>
    </row>
    <row r="39" spans="2:6">
      <c r="B39" s="6"/>
      <c r="F39" s="6"/>
    </row>
    <row r="40" spans="2:6">
      <c r="B40" s="6"/>
      <c r="F40" s="6"/>
    </row>
    <row r="41" spans="2:6">
      <c r="B41" s="6"/>
      <c r="F41" s="6"/>
    </row>
    <row r="42" spans="2:6">
      <c r="B42" s="6"/>
      <c r="F42" s="6"/>
    </row>
    <row r="43" spans="2:6">
      <c r="B43" s="6"/>
      <c r="F43" s="6"/>
    </row>
    <row r="44" spans="2:6">
      <c r="B44" s="6"/>
      <c r="F44" s="6"/>
    </row>
    <row r="45" spans="2:6">
      <c r="B45" s="6"/>
      <c r="F45" s="6"/>
    </row>
    <row r="46" spans="2:6">
      <c r="B46" s="6"/>
      <c r="F46" s="6"/>
    </row>
    <row r="47" spans="2:6">
      <c r="B47" s="6"/>
      <c r="F47" s="6"/>
    </row>
    <row r="48" spans="2: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</sheetData>
  <phoneticPr fontId="7" type="noConversion"/>
  <hyperlinks>
    <hyperlink ref="P14" r:id="rId1" display="http://www.konkoly.hu/cgi-bin/IBVS?5027"/>
    <hyperlink ref="P15" r:id="rId2" display="http://www.konkoly.hu/cgi-bin/IBVS?5027"/>
    <hyperlink ref="P27" r:id="rId3" display="http://www.bav-astro.de/sfs/BAVM_link.php?BAVMnr=212"/>
    <hyperlink ref="P16" r:id="rId4" display="http://www.bav-astro.de/sfs/BAVM_link.php?BAVMnr=234"/>
    <hyperlink ref="P17" r:id="rId5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2023-01-13T04:02:08Z</dcterms:modified>
</cp:coreProperties>
</file>